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mbakerintl.sharepoint.com/sites/CreechDRPPart22/Shared Documents/General 1/05_Deliverables/07_Design Data/05_Struc/04 Lateral Design/"/>
    </mc:Choice>
  </mc:AlternateContent>
  <xr:revisionPtr revIDLastSave="19" documentId="8_{5A56194C-5BAC-4586-BC5C-8C92CD82BF94}" xr6:coauthVersionLast="47" xr6:coauthVersionMax="47" xr10:uidLastSave="{72B63B9A-0567-43DE-90D7-DD1CB5649270}"/>
  <bookViews>
    <workbookView xWindow="3765" yWindow="705" windowWidth="17475" windowHeight="13755" firstSheet="1" activeTab="1" xr2:uid="{00000000-000D-0000-FFFF-FFFF00000000}"/>
  </bookViews>
  <sheets>
    <sheet name="Input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3" i="2"/>
  <c r="C20" i="2"/>
  <c r="C21" i="2"/>
  <c r="C22" i="2"/>
  <c r="C19" i="2"/>
  <c r="N39" i="2"/>
  <c r="N43" i="2" s="1"/>
  <c r="N36" i="2"/>
  <c r="N40" i="2" s="1"/>
  <c r="N44" i="2" s="1"/>
  <c r="Q18" i="2"/>
  <c r="C11" i="2"/>
  <c r="H10" i="2"/>
  <c r="C10" i="2"/>
  <c r="H9" i="2"/>
  <c r="C9" i="2"/>
  <c r="H8" i="2"/>
  <c r="M23" i="2" s="1"/>
  <c r="C8" i="2"/>
  <c r="H7" i="2"/>
  <c r="C7" i="2"/>
  <c r="C8" i="1"/>
  <c r="Q21" i="2" l="1"/>
  <c r="B15" i="1"/>
  <c r="Q22" i="2"/>
  <c r="Q23" i="2" s="1"/>
  <c r="Q25" i="2"/>
  <c r="Q29" i="2" s="1"/>
  <c r="Q19" i="2"/>
  <c r="Q20" i="2" s="1"/>
  <c r="P17" i="2"/>
  <c r="P19" i="2" s="1"/>
  <c r="M31" i="2"/>
  <c r="M30" i="2"/>
  <c r="Q26" i="2" l="1"/>
  <c r="Q30" i="2" s="1"/>
  <c r="Q24" i="2"/>
  <c r="Q28" i="2" s="1"/>
  <c r="Q32" i="2" s="1"/>
  <c r="Q27" i="2"/>
  <c r="Q31" i="2" s="1"/>
  <c r="M46" i="2"/>
  <c r="M32" i="2"/>
  <c r="P18" i="2"/>
  <c r="P20" i="2" s="1"/>
  <c r="B16" i="1" l="1"/>
  <c r="B17" i="1"/>
  <c r="D36" i="2"/>
  <c r="B30" i="1" s="1"/>
  <c r="N23" i="2" l="1"/>
  <c r="B18" i="1"/>
  <c r="B28" i="1" s="1"/>
  <c r="N33" i="2"/>
  <c r="N37" i="2" l="1"/>
  <c r="N41" i="2" s="1"/>
  <c r="N45" i="2" s="1"/>
  <c r="N34" i="2"/>
  <c r="N38" i="2" s="1"/>
  <c r="N42" i="2" s="1"/>
  <c r="N46" i="2" s="1"/>
  <c r="N24" i="2"/>
  <c r="N17" i="2"/>
  <c r="N31" i="2"/>
  <c r="N32" i="2" s="1"/>
  <c r="N30" i="2"/>
  <c r="B19" i="1"/>
  <c r="N19" i="2" l="1"/>
  <c r="N21" i="2" s="1"/>
  <c r="N18" i="2"/>
  <c r="N20" i="2" s="1"/>
  <c r="N22" i="2" s="1"/>
  <c r="C25" i="2"/>
  <c r="B20" i="1"/>
  <c r="N25" i="2"/>
  <c r="N27" i="2" s="1"/>
  <c r="N29" i="2" s="1"/>
  <c r="N26" i="2"/>
  <c r="N28" i="2" s="1"/>
  <c r="M49" i="2" l="1"/>
  <c r="B21" i="1"/>
  <c r="X53" i="2"/>
  <c r="B27" i="1"/>
  <c r="M51" i="2"/>
  <c r="M50" i="2"/>
  <c r="D34" i="2" l="1"/>
  <c r="B26" i="1" s="1"/>
  <c r="M47" i="2"/>
  <c r="D35" i="2" s="1"/>
  <c r="N51" i="2"/>
  <c r="B12" i="2" s="1"/>
  <c r="B29" i="1" l="1"/>
  <c r="M24" i="2"/>
  <c r="M34" i="2" l="1"/>
  <c r="M35" i="2" s="1"/>
  <c r="M25" i="2"/>
  <c r="M17" i="2"/>
  <c r="M26" i="2"/>
  <c r="M19" i="2" l="1"/>
  <c r="P25" i="2" s="1"/>
  <c r="P28" i="2" s="1"/>
  <c r="M27" i="2"/>
  <c r="M28" i="2" s="1"/>
  <c r="M38" i="2"/>
  <c r="M39" i="2" s="1"/>
  <c r="M18" i="2"/>
  <c r="P22" i="2" s="1"/>
  <c r="P23" i="2" s="1"/>
  <c r="M36" i="2"/>
  <c r="M37" i="2" s="1"/>
  <c r="P21" i="2"/>
  <c r="P24" i="2" s="1"/>
  <c r="M20" i="2" l="1"/>
  <c r="M40" i="2"/>
  <c r="M41" i="2" s="1"/>
  <c r="M29" i="2"/>
  <c r="M42" i="2"/>
  <c r="M43" i="2" s="1"/>
  <c r="M21" i="2"/>
  <c r="P29" i="2" s="1"/>
  <c r="P32" i="2" s="1"/>
  <c r="M44" i="2" l="1"/>
  <c r="M45" i="2" s="1"/>
  <c r="M22" i="2"/>
  <c r="P30" i="2" s="1"/>
  <c r="P31" i="2" s="1"/>
  <c r="P26" i="2"/>
  <c r="P27" i="2" s="1"/>
  <c r="M48" i="2" l="1"/>
  <c r="N48" i="2" s="1"/>
  <c r="P33" i="2" l="1"/>
  <c r="Q33" i="2" s="1"/>
</calcChain>
</file>

<file path=xl/sharedStrings.xml><?xml version="1.0" encoding="utf-8"?>
<sst xmlns="http://schemas.openxmlformats.org/spreadsheetml/2006/main" count="117" uniqueCount="77">
  <si>
    <t>Shear Lug Design</t>
  </si>
  <si>
    <t>SC 2 - HSS8x8x5/8 Brace</t>
  </si>
  <si>
    <t>GENERAL DESIGN CRITERIA</t>
  </si>
  <si>
    <t>Base Plate Length:</t>
  </si>
  <si>
    <t>Factored Shear Load (Vu):</t>
  </si>
  <si>
    <t>Base Plate Width:</t>
  </si>
  <si>
    <t>Grout Thickness:</t>
  </si>
  <si>
    <t>Shear Lug Width:</t>
  </si>
  <si>
    <t>Concrete Strength (f'c):</t>
  </si>
  <si>
    <t>Base Plate Thickness:</t>
  </si>
  <si>
    <t>Lug Yield Strength (Fy):</t>
  </si>
  <si>
    <t># of Lugs Used:</t>
  </si>
  <si>
    <t>ANALYSIS AND DESIGN CALCULATION</t>
  </si>
  <si>
    <t>Single Shear Lug Design</t>
  </si>
  <si>
    <t>Max Shear (Vu):</t>
  </si>
  <si>
    <t>kips</t>
  </si>
  <si>
    <t>Lug Area Req'd:</t>
  </si>
  <si>
    <t>in2</t>
  </si>
  <si>
    <t>Min Lug Depth:</t>
  </si>
  <si>
    <t>in</t>
  </si>
  <si>
    <t>Actual Lug Depth:</t>
  </si>
  <si>
    <t>Lug Moment (Mu):</t>
  </si>
  <si>
    <t>k-in</t>
  </si>
  <si>
    <t>Min Lug Thickness:</t>
  </si>
  <si>
    <t>Lug Thickness:</t>
  </si>
  <si>
    <t>Final Shear Lug Design</t>
  </si>
  <si>
    <t>Shear Lug Size:</t>
  </si>
  <si>
    <t>Shear Lug Thickness:</t>
  </si>
  <si>
    <t>in.</t>
  </si>
  <si>
    <t>Shear Lug Depth:</t>
  </si>
  <si>
    <t>Lug Face to Base Plate edge:</t>
  </si>
  <si>
    <t>Spacing Between Lugs:</t>
  </si>
  <si>
    <t>Data and Program Calculations</t>
  </si>
  <si>
    <t>Code Reference or Sub-title</t>
  </si>
  <si>
    <t>General Input Information</t>
  </si>
  <si>
    <t>General Output Information</t>
  </si>
  <si>
    <t>SECTION GRAPH</t>
  </si>
  <si>
    <t>PLAN GRAPH</t>
  </si>
  <si>
    <t>Lug Depth Value</t>
  </si>
  <si>
    <t>Lug Thickness Value</t>
  </si>
  <si>
    <t>POINT</t>
  </si>
  <si>
    <t>X</t>
  </si>
  <si>
    <t>Y</t>
  </si>
  <si>
    <t>1/8</t>
  </si>
  <si>
    <t>1/4</t>
  </si>
  <si>
    <t>3/8</t>
  </si>
  <si>
    <t>1/2</t>
  </si>
  <si>
    <t>5/8</t>
  </si>
  <si>
    <t>3/4</t>
  </si>
  <si>
    <t>7/8</t>
  </si>
  <si>
    <t>1.1/8</t>
  </si>
  <si>
    <t>1.1/4</t>
  </si>
  <si>
    <t>1.1/2</t>
  </si>
  <si>
    <t>1.3/4</t>
  </si>
  <si>
    <t>2.1/4</t>
  </si>
  <si>
    <t>2.1/2</t>
  </si>
  <si>
    <t>2.3/4</t>
  </si>
  <si>
    <t>MAX</t>
  </si>
  <si>
    <t>3.1/4</t>
  </si>
  <si>
    <t>3.1/2</t>
  </si>
  <si>
    <t>3.3/4</t>
  </si>
  <si>
    <t>4.1/4</t>
  </si>
  <si>
    <t>4.1/2</t>
  </si>
  <si>
    <t>4.3/4</t>
  </si>
  <si>
    <t>5.1/4</t>
  </si>
  <si>
    <t>5.1/2</t>
  </si>
  <si>
    <t>5.3/4</t>
  </si>
  <si>
    <t>6.1/4</t>
  </si>
  <si>
    <t>6.1/2</t>
  </si>
  <si>
    <t>DELTA</t>
  </si>
  <si>
    <t>6.7/5</t>
  </si>
  <si>
    <t>if 1 lug</t>
  </si>
  <si>
    <t>7.1/4</t>
  </si>
  <si>
    <t>if 2 lug</t>
  </si>
  <si>
    <t>7.1/2</t>
  </si>
  <si>
    <t>if 3 lug</t>
  </si>
  <si>
    <t>7.3/4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</si>
</sst>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\ &quot;in&quot;"/>
    <numFmt numFmtId="165" formatCode="0\ &quot;kips&quot;"/>
    <numFmt numFmtId="166" formatCode="0\ &quot;psi&quot;"/>
    <numFmt numFmtId="167" formatCode="0\ &quot;ksi&quot;"/>
    <numFmt numFmtId="168" formatCode="0.000"/>
    <numFmt numFmtId="169" formatCode="0.000\ &quot;in&quot;"/>
  </numFmts>
  <fonts count="21">
    <font>
      <sz val="10"/>
      <color rgb="FF000000"/>
      <name val="Arial"/>
    </font>
    <font>
      <sz val="14"/>
      <name val="Arial"/>
    </font>
    <font>
      <sz val="9"/>
      <name val="Arial"/>
    </font>
    <font>
      <sz val="10"/>
      <name val="Arial"/>
    </font>
    <font>
      <sz val="8"/>
      <name val="Arial"/>
    </font>
    <font>
      <b/>
      <sz val="9"/>
      <name val="Arial"/>
    </font>
    <font>
      <b/>
      <sz val="9"/>
      <color rgb="FFFF0000"/>
      <name val="Arial"/>
    </font>
    <font>
      <u/>
      <sz val="9"/>
      <name val="Arial"/>
    </font>
    <font>
      <sz val="7"/>
      <name val="Arial"/>
    </font>
    <font>
      <sz val="18"/>
      <name val="Avian"/>
    </font>
    <font>
      <sz val="10"/>
      <name val="Avian"/>
    </font>
    <font>
      <sz val="8"/>
      <name val="Avian"/>
    </font>
    <font>
      <sz val="10"/>
      <name val="Calibri"/>
    </font>
    <font>
      <b/>
      <i/>
      <sz val="10"/>
      <name val="Calibri"/>
    </font>
    <font>
      <sz val="10"/>
      <color rgb="FFFF0000"/>
      <name val="Calibri"/>
    </font>
    <font>
      <b/>
      <i/>
      <u/>
      <sz val="10"/>
      <name val="Calibri"/>
    </font>
    <font>
      <sz val="10"/>
      <color rgb="FF0000FF"/>
      <name val="Calibri"/>
    </font>
    <font>
      <i/>
      <u/>
      <sz val="10"/>
      <name val="Calibri"/>
    </font>
    <font>
      <b/>
      <sz val="10"/>
      <name val="Calibri"/>
    </font>
    <font>
      <sz val="10"/>
      <name val="Open Sans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8DB3E2"/>
        <bgColor rgb="FF8DB3E2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0" fontId="2" fillId="2" borderId="10" xfId="0" applyFont="1" applyFill="1" applyBorder="1"/>
    <xf numFmtId="0" fontId="8" fillId="0" borderId="1" xfId="0" applyFont="1" applyBorder="1" applyAlignment="1">
      <alignment horizontal="left"/>
    </xf>
    <xf numFmtId="4" fontId="4" fillId="0" borderId="4" xfId="0" applyNumberFormat="1" applyFont="1" applyBorder="1" applyAlignment="1">
      <alignment horizontal="right"/>
    </xf>
    <xf numFmtId="0" fontId="11" fillId="3" borderId="11" xfId="0" applyFont="1" applyFill="1" applyBorder="1" applyAlignment="1">
      <alignment horizontal="left"/>
    </xf>
    <xf numFmtId="0" fontId="10" fillId="3" borderId="11" xfId="0" applyFont="1" applyFill="1" applyBorder="1"/>
    <xf numFmtId="0" fontId="13" fillId="3" borderId="11" xfId="0" applyFont="1" applyFill="1" applyBorder="1"/>
    <xf numFmtId="0" fontId="12" fillId="3" borderId="11" xfId="0" applyFont="1" applyFill="1" applyBorder="1"/>
    <xf numFmtId="164" fontId="12" fillId="4" borderId="11" xfId="0" applyNumberFormat="1" applyFont="1" applyFill="1" applyBorder="1" applyAlignment="1">
      <alignment horizontal="center"/>
    </xf>
    <xf numFmtId="165" fontId="12" fillId="4" borderId="11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169" fontId="2" fillId="2" borderId="9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2" borderId="10" xfId="0" applyFont="1" applyFill="1" applyBorder="1" applyAlignment="1">
      <alignment horizontal="right"/>
    </xf>
    <xf numFmtId="0" fontId="6" fillId="2" borderId="10" xfId="0" applyFont="1" applyFill="1" applyBorder="1"/>
    <xf numFmtId="0" fontId="7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168" fontId="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/>
    </xf>
    <xf numFmtId="4" fontId="3" fillId="0" borderId="4" xfId="0" applyNumberFormat="1" applyFont="1" applyBorder="1"/>
    <xf numFmtId="0" fontId="9" fillId="3" borderId="10" xfId="0" applyFont="1" applyFill="1" applyBorder="1" applyAlignment="1">
      <alignment horizontal="left"/>
    </xf>
    <xf numFmtId="0" fontId="10" fillId="3" borderId="10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right"/>
    </xf>
    <xf numFmtId="15" fontId="12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/>
    <xf numFmtId="0" fontId="12" fillId="3" borderId="10" xfId="0" applyFont="1" applyFill="1" applyBorder="1" applyAlignment="1">
      <alignment horizontal="center"/>
    </xf>
    <xf numFmtId="165" fontId="12" fillId="3" borderId="10" xfId="0" applyNumberFormat="1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168" fontId="12" fillId="3" borderId="10" xfId="0" applyNumberFormat="1" applyFont="1" applyFill="1" applyBorder="1" applyAlignment="1">
      <alignment horizontal="center"/>
    </xf>
    <xf numFmtId="164" fontId="12" fillId="3" borderId="10" xfId="0" applyNumberFormat="1" applyFont="1" applyFill="1" applyBorder="1" applyAlignment="1">
      <alignment horizontal="center"/>
    </xf>
    <xf numFmtId="165" fontId="16" fillId="3" borderId="10" xfId="0" applyNumberFormat="1" applyFont="1" applyFill="1" applyBorder="1" applyAlignment="1">
      <alignment horizontal="center"/>
    </xf>
    <xf numFmtId="2" fontId="16" fillId="3" borderId="10" xfId="0" applyNumberFormat="1" applyFont="1" applyFill="1" applyBorder="1" applyAlignment="1">
      <alignment horizontal="center"/>
    </xf>
    <xf numFmtId="168" fontId="16" fillId="3" borderId="10" xfId="0" applyNumberFormat="1" applyFont="1" applyFill="1" applyBorder="1" applyAlignment="1">
      <alignment horizontal="center"/>
    </xf>
    <xf numFmtId="0" fontId="17" fillId="3" borderId="10" xfId="0" applyFont="1" applyFill="1" applyBorder="1"/>
    <xf numFmtId="0" fontId="18" fillId="3" borderId="10" xfId="0" applyFont="1" applyFill="1" applyBorder="1"/>
    <xf numFmtId="164" fontId="18" fillId="3" borderId="10" xfId="0" applyNumberFormat="1" applyFont="1" applyFill="1" applyBorder="1" applyAlignment="1">
      <alignment horizontal="center"/>
    </xf>
    <xf numFmtId="168" fontId="12" fillId="3" borderId="10" xfId="0" applyNumberFormat="1" applyFont="1" applyFill="1" applyBorder="1"/>
    <xf numFmtId="165" fontId="12" fillId="3" borderId="10" xfId="0" applyNumberFormat="1" applyFont="1" applyFill="1" applyBorder="1"/>
    <xf numFmtId="2" fontId="18" fillId="3" borderId="10" xfId="0" applyNumberFormat="1" applyFont="1" applyFill="1" applyBorder="1" applyAlignment="1">
      <alignment horizontal="center"/>
    </xf>
    <xf numFmtId="0" fontId="19" fillId="3" borderId="10" xfId="0" applyFont="1" applyFill="1" applyBorder="1"/>
    <xf numFmtId="0" fontId="20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13</xdr:row>
      <xdr:rowOff>190500</xdr:rowOff>
    </xdr:from>
    <xdr:ext cx="2543175" cy="44386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468338</xdr:colOff>
      <xdr:row>0</xdr:row>
      <xdr:rowOff>76201</xdr:rowOff>
    </xdr:from>
    <xdr:to>
      <xdr:col>8</xdr:col>
      <xdr:colOff>219074</xdr:colOff>
      <xdr:row>2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031F6E-7919-7239-2B9F-174A4EAE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563" y="76201"/>
          <a:ext cx="2293911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4"/>
  <sheetViews>
    <sheetView topLeftCell="A7" workbookViewId="0">
      <selection activeCell="B15" sqref="B15"/>
    </sheetView>
  </sheetViews>
  <sheetFormatPr defaultColWidth="14.42578125" defaultRowHeight="15.75" customHeight="1"/>
  <cols>
    <col min="1" max="1" width="24.42578125" customWidth="1"/>
    <col min="2" max="2" width="11.28515625" customWidth="1"/>
    <col min="3" max="3" width="11.42578125" customWidth="1"/>
    <col min="4" max="4" width="8.28515625" customWidth="1"/>
    <col min="5" max="6" width="11.5703125" customWidth="1"/>
    <col min="7" max="8" width="13.28515625" customWidth="1"/>
    <col min="9" max="9" width="5" customWidth="1"/>
  </cols>
  <sheetData>
    <row r="1" spans="1:9" ht="46.5" customHeight="1">
      <c r="A1" s="1" t="s">
        <v>0</v>
      </c>
      <c r="B1" s="2"/>
      <c r="C1" s="2"/>
      <c r="D1" s="3"/>
      <c r="E1" s="4"/>
      <c r="F1" s="3"/>
      <c r="G1" s="4"/>
      <c r="H1" s="3"/>
      <c r="I1" s="2"/>
    </row>
    <row r="2" spans="1:9" ht="12.75">
      <c r="A2" s="64" t="s">
        <v>1</v>
      </c>
      <c r="B2" s="66"/>
      <c r="C2" s="66"/>
      <c r="D2" s="66"/>
      <c r="E2" s="67"/>
      <c r="F2" s="3"/>
      <c r="G2" s="5"/>
      <c r="H2" s="6"/>
      <c r="I2" s="7"/>
    </row>
    <row r="3" spans="1:9" ht="48.75" customHeight="1">
      <c r="A3" s="5"/>
      <c r="B3" s="2"/>
      <c r="C3" s="7"/>
      <c r="D3" s="3"/>
      <c r="E3" s="3"/>
      <c r="F3" s="3"/>
      <c r="G3" s="5"/>
      <c r="H3" s="3"/>
      <c r="I3" s="7"/>
    </row>
    <row r="4" spans="1:9" ht="12.75">
      <c r="A4" s="65" t="s">
        <v>2</v>
      </c>
      <c r="B4" s="68"/>
      <c r="C4" s="68"/>
      <c r="D4" s="68"/>
      <c r="E4" s="68"/>
      <c r="F4" s="68"/>
      <c r="G4" s="68"/>
      <c r="H4" s="69"/>
      <c r="I4" s="7"/>
    </row>
    <row r="5" spans="1:9" ht="12.75">
      <c r="A5" s="8"/>
      <c r="B5" s="9"/>
      <c r="C5" s="10"/>
      <c r="D5" s="11"/>
      <c r="E5" s="11"/>
      <c r="F5" s="11"/>
      <c r="G5" s="8"/>
      <c r="H5" s="11"/>
      <c r="I5" s="7"/>
    </row>
    <row r="6" spans="1:9" ht="12.75">
      <c r="A6" s="31" t="s">
        <v>3</v>
      </c>
      <c r="B6" s="12">
        <v>48</v>
      </c>
      <c r="C6" s="19"/>
      <c r="D6" s="19"/>
      <c r="E6" s="19"/>
      <c r="F6" s="31" t="s">
        <v>4</v>
      </c>
      <c r="G6" s="13">
        <v>671</v>
      </c>
      <c r="H6" s="19"/>
      <c r="I6" s="7"/>
    </row>
    <row r="7" spans="1:9" ht="12.75">
      <c r="A7" s="31" t="s">
        <v>5</v>
      </c>
      <c r="B7" s="12">
        <v>20</v>
      </c>
      <c r="C7" s="19"/>
      <c r="D7" s="19"/>
      <c r="E7" s="19"/>
      <c r="F7" s="31" t="s">
        <v>6</v>
      </c>
      <c r="G7" s="12">
        <v>2</v>
      </c>
      <c r="H7" s="19"/>
      <c r="I7" s="7"/>
    </row>
    <row r="8" spans="1:9" ht="12.75">
      <c r="A8" s="31" t="s">
        <v>7</v>
      </c>
      <c r="B8" s="12">
        <v>20</v>
      </c>
      <c r="C8" s="32" t="str">
        <f>IF(B8&gt;B7,"TOO WIDE","")</f>
        <v/>
      </c>
      <c r="D8" s="19"/>
      <c r="E8" s="19"/>
      <c r="F8" s="31" t="s">
        <v>8</v>
      </c>
      <c r="G8" s="14">
        <v>4500</v>
      </c>
      <c r="H8" s="19"/>
      <c r="I8" s="7"/>
    </row>
    <row r="9" spans="1:9" ht="12.75">
      <c r="A9" s="31" t="s">
        <v>9</v>
      </c>
      <c r="B9" s="29">
        <v>1.75</v>
      </c>
      <c r="C9" s="19"/>
      <c r="D9" s="19"/>
      <c r="E9" s="19"/>
      <c r="F9" s="31" t="s">
        <v>10</v>
      </c>
      <c r="G9" s="15">
        <v>50</v>
      </c>
      <c r="H9" s="19"/>
      <c r="I9" s="7"/>
    </row>
    <row r="10" spans="1:9" ht="12.75">
      <c r="A10" s="31" t="s">
        <v>11</v>
      </c>
      <c r="B10" s="16">
        <v>2</v>
      </c>
      <c r="C10" s="19"/>
      <c r="D10" s="19"/>
      <c r="E10" s="19"/>
      <c r="F10" s="19"/>
      <c r="G10" s="19"/>
      <c r="H10" s="19"/>
      <c r="I10" s="7"/>
    </row>
    <row r="11" spans="1:9" ht="12.75">
      <c r="A11" s="5"/>
      <c r="B11" s="9"/>
      <c r="C11" s="7"/>
      <c r="D11" s="3"/>
      <c r="E11" s="3"/>
      <c r="F11" s="3"/>
      <c r="G11" s="5"/>
      <c r="H11" s="3"/>
      <c r="I11" s="7"/>
    </row>
    <row r="12" spans="1:9" ht="12.75">
      <c r="A12" s="65" t="s">
        <v>12</v>
      </c>
      <c r="B12" s="68"/>
      <c r="C12" s="68"/>
      <c r="D12" s="68"/>
      <c r="E12" s="68"/>
      <c r="F12" s="68"/>
      <c r="G12" s="68"/>
      <c r="H12" s="69"/>
      <c r="I12" s="7"/>
    </row>
    <row r="13" spans="1:9" ht="12.75">
      <c r="A13" s="8"/>
      <c r="B13" s="9"/>
      <c r="C13" s="10"/>
      <c r="D13" s="11"/>
      <c r="E13" s="11"/>
      <c r="F13" s="11"/>
      <c r="G13" s="8"/>
      <c r="H13" s="11"/>
      <c r="I13" s="7"/>
    </row>
    <row r="14" spans="1:9" ht="12.75">
      <c r="A14" s="33" t="s">
        <v>13</v>
      </c>
      <c r="B14" s="19"/>
      <c r="C14" s="19"/>
      <c r="D14" s="3"/>
      <c r="E14" s="3"/>
      <c r="F14" s="3"/>
      <c r="G14" s="5"/>
      <c r="H14" s="3"/>
      <c r="I14" s="7"/>
    </row>
    <row r="15" spans="1:9" ht="12.75">
      <c r="A15" s="31" t="s">
        <v>14</v>
      </c>
      <c r="B15" s="34">
        <f>Data!C19</f>
        <v>335.5</v>
      </c>
      <c r="C15" s="19" t="s">
        <v>15</v>
      </c>
      <c r="D15" s="3"/>
      <c r="E15" s="3"/>
      <c r="F15" s="3"/>
      <c r="G15" s="5"/>
      <c r="H15" s="3"/>
      <c r="I15" s="7"/>
    </row>
    <row r="16" spans="1:9" ht="12.75">
      <c r="A16" s="31" t="s">
        <v>16</v>
      </c>
      <c r="B16" s="34">
        <f>Data!C20</f>
        <v>134.94218200100553</v>
      </c>
      <c r="C16" s="19" t="s">
        <v>17</v>
      </c>
      <c r="D16" s="3"/>
      <c r="E16" s="3"/>
      <c r="F16" s="3"/>
      <c r="G16" s="5"/>
      <c r="H16" s="3"/>
      <c r="I16" s="7"/>
    </row>
    <row r="17" spans="1:9" ht="12.75">
      <c r="A17" s="31" t="s">
        <v>18</v>
      </c>
      <c r="B17" s="34">
        <f>Data!C21</f>
        <v>8.7471091000502774</v>
      </c>
      <c r="C17" s="19" t="s">
        <v>19</v>
      </c>
      <c r="D17" s="3"/>
      <c r="E17" s="3"/>
      <c r="F17" s="3"/>
      <c r="G17" s="5"/>
      <c r="H17" s="3"/>
      <c r="I17" s="7"/>
    </row>
    <row r="18" spans="1:9" ht="12.75">
      <c r="A18" s="31" t="s">
        <v>20</v>
      </c>
      <c r="B18" s="34">
        <f>Data!C22</f>
        <v>9</v>
      </c>
      <c r="C18" s="19" t="s">
        <v>19</v>
      </c>
      <c r="D18" s="3"/>
      <c r="E18" s="3"/>
      <c r="F18" s="3"/>
      <c r="G18" s="5"/>
      <c r="H18" s="3"/>
      <c r="I18" s="7"/>
    </row>
    <row r="19" spans="1:9" ht="12.75">
      <c r="A19" s="31" t="s">
        <v>21</v>
      </c>
      <c r="B19" s="34">
        <f>Data!C23</f>
        <v>92.262499999999989</v>
      </c>
      <c r="C19" s="19" t="s">
        <v>22</v>
      </c>
      <c r="D19" s="3"/>
      <c r="E19" s="3"/>
      <c r="F19" s="3"/>
      <c r="G19" s="5"/>
      <c r="H19" s="3"/>
      <c r="I19" s="7"/>
    </row>
    <row r="20" spans="1:9" ht="12.75">
      <c r="A20" s="31" t="s">
        <v>23</v>
      </c>
      <c r="B20" s="35">
        <f>Data!C24</f>
        <v>2.8637582144991067</v>
      </c>
      <c r="C20" s="19" t="s">
        <v>19</v>
      </c>
      <c r="D20" s="3"/>
      <c r="E20" s="3"/>
      <c r="F20" s="3"/>
      <c r="G20" s="5"/>
      <c r="H20" s="3"/>
      <c r="I20" s="7"/>
    </row>
    <row r="21" spans="1:9" ht="12.75">
      <c r="A21" s="31" t="s">
        <v>24</v>
      </c>
      <c r="B21" s="35">
        <f>Data!C25</f>
        <v>3</v>
      </c>
      <c r="C21" s="19" t="s">
        <v>19</v>
      </c>
      <c r="D21" s="3"/>
      <c r="E21" s="3"/>
      <c r="F21" s="3"/>
      <c r="G21" s="5"/>
      <c r="H21" s="3"/>
      <c r="I21" s="7"/>
    </row>
    <row r="22" spans="1:9" ht="12.75">
      <c r="A22" s="5"/>
      <c r="B22" s="2"/>
      <c r="C22" s="7"/>
      <c r="D22" s="3"/>
      <c r="E22" s="3"/>
      <c r="F22" s="3"/>
      <c r="G22" s="5"/>
      <c r="H22" s="3"/>
      <c r="I22" s="7"/>
    </row>
    <row r="23" spans="1:9" ht="12.75">
      <c r="A23" s="17"/>
      <c r="B23" s="17"/>
      <c r="C23" s="17"/>
      <c r="D23" s="18"/>
      <c r="E23" s="3"/>
      <c r="F23" s="3"/>
      <c r="G23" s="5"/>
      <c r="H23" s="3"/>
      <c r="I23" s="7"/>
    </row>
    <row r="24" spans="1:9" ht="12.75">
      <c r="A24" s="17"/>
      <c r="B24" s="17"/>
      <c r="C24" s="17"/>
      <c r="D24" s="17"/>
      <c r="E24" s="3"/>
      <c r="F24" s="3"/>
      <c r="G24" s="5"/>
      <c r="H24" s="3"/>
      <c r="I24" s="7"/>
    </row>
    <row r="25" spans="1:9" ht="12.75">
      <c r="A25" s="33" t="s">
        <v>25</v>
      </c>
      <c r="B25" s="19"/>
      <c r="C25" s="19"/>
      <c r="D25" s="17"/>
      <c r="E25" s="3"/>
      <c r="F25" s="3"/>
      <c r="G25" s="5"/>
      <c r="H25" s="3"/>
      <c r="I25" s="7"/>
    </row>
    <row r="26" spans="1:9" ht="12.75">
      <c r="A26" s="31" t="s">
        <v>26</v>
      </c>
      <c r="B26" s="36" t="str">
        <f>Data!D34</f>
        <v>(2) 9 in x 3 in x 20 in.</v>
      </c>
      <c r="C26" s="19"/>
      <c r="D26" s="17"/>
      <c r="E26" s="3"/>
      <c r="F26" s="3"/>
      <c r="G26" s="5"/>
      <c r="H26" s="3"/>
      <c r="I26" s="7"/>
    </row>
    <row r="27" spans="1:9" ht="12.75">
      <c r="A27" s="31" t="s">
        <v>27</v>
      </c>
      <c r="B27" s="35">
        <f>Data!C25</f>
        <v>3</v>
      </c>
      <c r="C27" s="19" t="s">
        <v>28</v>
      </c>
      <c r="D27" s="3"/>
      <c r="E27" s="3"/>
      <c r="F27" s="3"/>
      <c r="G27" s="5"/>
      <c r="H27" s="3"/>
      <c r="I27" s="7"/>
    </row>
    <row r="28" spans="1:9" ht="12.75">
      <c r="A28" s="31" t="s">
        <v>29</v>
      </c>
      <c r="B28" s="34">
        <f>B18</f>
        <v>9</v>
      </c>
      <c r="C28" s="19" t="s">
        <v>28</v>
      </c>
      <c r="D28" s="3"/>
      <c r="E28" s="3"/>
      <c r="F28" s="3"/>
      <c r="G28" s="5"/>
      <c r="H28" s="3"/>
      <c r="I28" s="7"/>
    </row>
    <row r="29" spans="1:9" ht="12.75">
      <c r="A29" s="31" t="s">
        <v>30</v>
      </c>
      <c r="B29" s="37">
        <f>Data!D35</f>
        <v>14.5</v>
      </c>
      <c r="C29" s="19" t="s">
        <v>28</v>
      </c>
      <c r="D29" s="3"/>
      <c r="E29" s="3"/>
      <c r="F29" s="3"/>
      <c r="G29" s="5"/>
      <c r="H29" s="3"/>
      <c r="I29" s="7"/>
    </row>
    <row r="30" spans="1:9" ht="12.75">
      <c r="A30" s="31" t="s">
        <v>31</v>
      </c>
      <c r="B30" s="37">
        <f>Data!D36</f>
        <v>13</v>
      </c>
      <c r="C30" s="19" t="s">
        <v>28</v>
      </c>
      <c r="D30" s="3"/>
      <c r="E30" s="3"/>
      <c r="F30" s="3"/>
      <c r="G30" s="5"/>
      <c r="H30" s="3"/>
      <c r="I30" s="7"/>
    </row>
    <row r="31" spans="1:9" ht="12.75">
      <c r="A31" s="5"/>
      <c r="B31" s="2"/>
      <c r="C31" s="7"/>
      <c r="D31" s="3"/>
      <c r="E31" s="3"/>
      <c r="F31" s="3"/>
      <c r="G31" s="5"/>
      <c r="H31" s="3"/>
      <c r="I31" s="7"/>
    </row>
    <row r="32" spans="1:9" ht="12.75">
      <c r="A32" s="5"/>
      <c r="B32" s="2"/>
      <c r="C32" s="7"/>
      <c r="D32" s="3"/>
      <c r="E32" s="3"/>
      <c r="F32" s="3"/>
      <c r="G32" s="5"/>
      <c r="H32" s="3"/>
      <c r="I32" s="7"/>
    </row>
    <row r="33" spans="1:9" ht="12.75">
      <c r="A33" s="5"/>
      <c r="B33" s="2"/>
      <c r="C33" s="7"/>
      <c r="D33" s="3"/>
      <c r="E33" s="3"/>
      <c r="F33" s="3"/>
      <c r="G33" s="5"/>
      <c r="H33" s="3"/>
      <c r="I33" s="7"/>
    </row>
    <row r="34" spans="1:9" ht="12.75">
      <c r="A34" s="5"/>
      <c r="B34" s="2"/>
      <c r="C34" s="7"/>
      <c r="D34" s="3"/>
      <c r="E34" s="3"/>
      <c r="F34" s="3"/>
      <c r="G34" s="5"/>
      <c r="H34" s="3"/>
      <c r="I34" s="7"/>
    </row>
    <row r="35" spans="1:9" ht="12.75">
      <c r="A35" s="5"/>
      <c r="B35" s="2"/>
      <c r="C35" s="7"/>
      <c r="D35" s="3"/>
      <c r="E35" s="3"/>
      <c r="F35" s="3"/>
      <c r="G35" s="5"/>
      <c r="H35" s="3"/>
      <c r="I35" s="7"/>
    </row>
    <row r="36" spans="1:9" ht="12.75">
      <c r="A36" s="5"/>
      <c r="B36" s="2"/>
      <c r="C36" s="7"/>
      <c r="D36" s="3"/>
      <c r="E36" s="3"/>
      <c r="F36" s="3"/>
      <c r="G36" s="5"/>
      <c r="H36" s="3"/>
      <c r="I36" s="7"/>
    </row>
    <row r="37" spans="1:9" ht="12.75">
      <c r="A37" s="5"/>
      <c r="B37" s="2"/>
      <c r="C37" s="7"/>
      <c r="D37" s="3"/>
      <c r="E37" s="3"/>
      <c r="F37" s="3"/>
      <c r="G37" s="5"/>
      <c r="H37" s="3"/>
      <c r="I37" s="7"/>
    </row>
    <row r="38" spans="1:9" ht="12.75">
      <c r="A38" s="5"/>
      <c r="B38" s="2"/>
      <c r="C38" s="7"/>
      <c r="D38" s="3"/>
      <c r="E38" s="3"/>
      <c r="F38" s="3"/>
      <c r="G38" s="5"/>
      <c r="H38" s="3"/>
      <c r="I38" s="7"/>
    </row>
    <row r="39" spans="1:9" ht="12.75">
      <c r="A39" s="5"/>
      <c r="B39" s="2"/>
      <c r="C39" s="7"/>
      <c r="D39" s="3"/>
      <c r="E39" s="3"/>
      <c r="F39" s="3"/>
      <c r="G39" s="5"/>
      <c r="H39" s="3"/>
      <c r="I39" s="7"/>
    </row>
    <row r="40" spans="1:9" ht="12.75">
      <c r="A40" s="5"/>
      <c r="B40" s="2"/>
      <c r="C40" s="7"/>
      <c r="D40" s="3"/>
      <c r="E40" s="3"/>
      <c r="F40" s="3"/>
      <c r="G40" s="5"/>
      <c r="H40" s="3"/>
      <c r="I40" s="7"/>
    </row>
    <row r="41" spans="1:9" ht="12.75">
      <c r="A41" s="5"/>
      <c r="B41" s="2"/>
      <c r="C41" s="7"/>
      <c r="D41" s="3"/>
      <c r="E41" s="3"/>
      <c r="F41" s="3"/>
      <c r="G41" s="5"/>
      <c r="H41" s="3"/>
      <c r="I41" s="7"/>
    </row>
    <row r="42" spans="1:9" ht="12.75">
      <c r="A42" s="5"/>
      <c r="B42" s="2"/>
      <c r="C42" s="7"/>
      <c r="D42" s="3"/>
      <c r="E42" s="3"/>
      <c r="F42" s="3"/>
      <c r="G42" s="5"/>
      <c r="H42" s="3"/>
      <c r="I42" s="7"/>
    </row>
    <row r="43" spans="1:9" ht="12.75">
      <c r="A43" s="5"/>
      <c r="B43" s="2"/>
      <c r="C43" s="7"/>
      <c r="D43" s="3"/>
      <c r="E43" s="3"/>
      <c r="F43" s="3"/>
      <c r="G43" s="5"/>
      <c r="H43" s="3"/>
      <c r="I43" s="7"/>
    </row>
    <row r="44" spans="1:9" ht="12.75">
      <c r="A44" s="20"/>
      <c r="B44" s="30"/>
      <c r="C44" s="38"/>
      <c r="D44" s="38"/>
      <c r="E44" s="38"/>
      <c r="F44" s="21"/>
      <c r="G44" s="21"/>
      <c r="H44" s="21"/>
      <c r="I44" s="21"/>
    </row>
  </sheetData>
  <mergeCells count="3">
    <mergeCell ref="A2:E2"/>
    <mergeCell ref="A12:H12"/>
    <mergeCell ref="A4:H4"/>
  </mergeCells>
  <printOptions horizontalCentered="1"/>
  <pageMargins left="0.7" right="0.7" top="0.75" bottom="0.75" header="0" footer="0"/>
  <pageSetup scale="83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abSelected="1" workbookViewId="0">
      <selection activeCell="C24" sqref="C24"/>
    </sheetView>
  </sheetViews>
  <sheetFormatPr defaultColWidth="14.42578125" defaultRowHeight="15.75" customHeight="1"/>
  <cols>
    <col min="1" max="1" width="8.140625" customWidth="1"/>
    <col min="2" max="2" width="9.140625" customWidth="1"/>
    <col min="3" max="3" width="9.28515625" customWidth="1"/>
    <col min="4" max="4" width="9.7109375" customWidth="1"/>
    <col min="5" max="9" width="9.140625" customWidth="1"/>
    <col min="10" max="10" width="9.85546875" customWidth="1"/>
    <col min="11" max="25" width="9.140625" customWidth="1"/>
    <col min="26" max="26" width="8.7109375" customWidth="1"/>
  </cols>
  <sheetData>
    <row r="1" spans="1:26" ht="22.5" customHeight="1">
      <c r="A1" s="39" t="s">
        <v>32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2.75" customHeight="1">
      <c r="A2" s="22" t="s">
        <v>33</v>
      </c>
      <c r="B2" s="23"/>
      <c r="C2" s="2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2.75" customHeight="1">
      <c r="A3" s="43"/>
      <c r="B3" s="43"/>
      <c r="C3" s="43"/>
      <c r="D3" s="43"/>
      <c r="E3" s="43"/>
      <c r="F3" s="43"/>
      <c r="G3" s="43"/>
      <c r="H3" s="43"/>
      <c r="I3" s="44"/>
      <c r="J3" s="45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2.75" customHeight="1">
      <c r="A4" s="43"/>
      <c r="B4" s="43"/>
      <c r="C4" s="43"/>
      <c r="D4" s="43"/>
      <c r="E4" s="43"/>
      <c r="F4" s="43"/>
      <c r="G4" s="43"/>
      <c r="H4" s="43"/>
      <c r="I4" s="44"/>
      <c r="J4" s="45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2.75" customHeight="1">
      <c r="A5" s="24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2.7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2.75" customHeight="1">
      <c r="A7" s="43"/>
      <c r="B7" s="44" t="s">
        <v>3</v>
      </c>
      <c r="C7" s="26">
        <f>Input!B6</f>
        <v>48</v>
      </c>
      <c r="D7" s="43"/>
      <c r="E7" s="43"/>
      <c r="F7" s="43"/>
      <c r="G7" s="44" t="s">
        <v>4</v>
      </c>
      <c r="H7" s="27">
        <f>Input!G6</f>
        <v>671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2.75" customHeight="1">
      <c r="A8" s="43"/>
      <c r="B8" s="44" t="s">
        <v>5</v>
      </c>
      <c r="C8" s="26">
        <f>Input!B7</f>
        <v>20</v>
      </c>
      <c r="D8" s="43"/>
      <c r="E8" s="43"/>
      <c r="F8" s="43"/>
      <c r="G8" s="44" t="s">
        <v>6</v>
      </c>
      <c r="H8" s="27">
        <f>Input!G7</f>
        <v>2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2.75" customHeight="1">
      <c r="A9" s="43"/>
      <c r="B9" s="44" t="s">
        <v>7</v>
      </c>
      <c r="C9" s="26">
        <f>Input!B8</f>
        <v>20</v>
      </c>
      <c r="D9" s="43"/>
      <c r="E9" s="43"/>
      <c r="F9" s="43"/>
      <c r="G9" s="44" t="s">
        <v>8</v>
      </c>
      <c r="H9" s="27">
        <f>Input!G8</f>
        <v>4500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2.75" customHeight="1">
      <c r="A10" s="43"/>
      <c r="B10" s="44" t="s">
        <v>9</v>
      </c>
      <c r="C10" s="26">
        <f>Input!B9</f>
        <v>1.75</v>
      </c>
      <c r="D10" s="43"/>
      <c r="E10" s="43"/>
      <c r="F10" s="43"/>
      <c r="G10" s="44" t="s">
        <v>10</v>
      </c>
      <c r="H10" s="27">
        <f>Input!G9</f>
        <v>50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2.75" customHeight="1">
      <c r="A11" s="43"/>
      <c r="B11" s="44" t="s">
        <v>11</v>
      </c>
      <c r="C11" s="28">
        <f>Input!B10</f>
        <v>2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2.75" customHeight="1">
      <c r="A12" s="43"/>
      <c r="B12" s="46" t="str">
        <f>IF(N51&lt;0,"WARNING-SHEAR LUGS DO NOT FIT ON BASE PLATE"," ")</f>
        <v xml:space="preserve"> 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2.75" customHeight="1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2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2.75" customHeight="1">
      <c r="A15" s="24" t="s">
        <v>35</v>
      </c>
      <c r="B15" s="25"/>
      <c r="C15" s="25"/>
      <c r="D15" s="25"/>
      <c r="E15" s="25"/>
      <c r="F15" s="25"/>
      <c r="G15" s="25"/>
      <c r="H15" s="25"/>
      <c r="I15" s="25"/>
      <c r="J15" s="25"/>
      <c r="K15" s="43"/>
      <c r="L15" s="43" t="s">
        <v>36</v>
      </c>
      <c r="M15" s="43"/>
      <c r="N15" s="43"/>
      <c r="O15" s="43" t="s">
        <v>37</v>
      </c>
      <c r="P15" s="43"/>
      <c r="Q15" s="43"/>
      <c r="R15" s="43"/>
      <c r="S15" s="43" t="s">
        <v>38</v>
      </c>
      <c r="T15" s="43"/>
      <c r="U15" s="43"/>
      <c r="V15" s="43" t="s">
        <v>39</v>
      </c>
      <c r="W15" s="43"/>
      <c r="X15" s="43"/>
      <c r="Y15" s="43"/>
      <c r="Z15" s="43"/>
    </row>
    <row r="16" spans="1:26" ht="12.75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7" t="s">
        <v>40</v>
      </c>
      <c r="M16" s="47" t="s">
        <v>41</v>
      </c>
      <c r="N16" s="47" t="s">
        <v>42</v>
      </c>
      <c r="O16" s="47" t="s">
        <v>40</v>
      </c>
      <c r="P16" s="47" t="s">
        <v>41</v>
      </c>
      <c r="Q16" s="47" t="s">
        <v>42</v>
      </c>
      <c r="R16" s="43"/>
      <c r="S16" s="47">
        <v>0</v>
      </c>
      <c r="T16" s="47">
        <v>0.5</v>
      </c>
      <c r="U16" s="47"/>
      <c r="V16" s="47">
        <v>0</v>
      </c>
      <c r="W16" s="47">
        <v>0.125</v>
      </c>
      <c r="X16" s="47" t="s">
        <v>43</v>
      </c>
      <c r="Y16" s="43"/>
      <c r="Z16" s="43"/>
    </row>
    <row r="17" spans="1:26" ht="12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7">
        <v>1</v>
      </c>
      <c r="M17" s="48">
        <f t="shared" ref="M17:M22" si="0">M24</f>
        <v>16.5</v>
      </c>
      <c r="N17" s="49">
        <f>N23-C22</f>
        <v>3</v>
      </c>
      <c r="O17" s="47">
        <v>1</v>
      </c>
      <c r="P17" s="48">
        <f>M23</f>
        <v>2</v>
      </c>
      <c r="Q17" s="50">
        <v>1</v>
      </c>
      <c r="R17" s="43"/>
      <c r="S17" s="47">
        <v>0.5</v>
      </c>
      <c r="T17" s="47">
        <v>1</v>
      </c>
      <c r="U17" s="47"/>
      <c r="V17" s="47">
        <v>0.125</v>
      </c>
      <c r="W17" s="47">
        <v>0.25</v>
      </c>
      <c r="X17" s="47" t="s">
        <v>44</v>
      </c>
      <c r="Y17" s="43"/>
      <c r="Z17" s="43"/>
    </row>
    <row r="18" spans="1:26" ht="12.75" customHeight="1">
      <c r="A18" s="43"/>
      <c r="B18" s="51" t="s">
        <v>13</v>
      </c>
      <c r="C18" s="43"/>
      <c r="D18" s="43"/>
      <c r="E18" s="43"/>
      <c r="F18" s="43"/>
      <c r="G18" s="43"/>
      <c r="H18" s="43"/>
      <c r="I18" s="43"/>
      <c r="J18" s="43"/>
      <c r="K18" s="43"/>
      <c r="L18" s="47">
        <v>2</v>
      </c>
      <c r="M18" s="52">
        <f t="shared" si="0"/>
        <v>19.5</v>
      </c>
      <c r="N18" s="49">
        <f>N17</f>
        <v>3</v>
      </c>
      <c r="O18" s="47">
        <v>2</v>
      </c>
      <c r="P18" s="48">
        <f>M30</f>
        <v>50</v>
      </c>
      <c r="Q18" s="47">
        <f>Q17</f>
        <v>1</v>
      </c>
      <c r="R18" s="43"/>
      <c r="S18" s="47">
        <v>1</v>
      </c>
      <c r="T18" s="47">
        <v>1.5</v>
      </c>
      <c r="U18" s="47"/>
      <c r="V18" s="47">
        <v>0.25</v>
      </c>
      <c r="W18" s="47">
        <v>0.375</v>
      </c>
      <c r="X18" s="47" t="s">
        <v>45</v>
      </c>
      <c r="Y18" s="43"/>
      <c r="Z18" s="43"/>
    </row>
    <row r="19" spans="1:26" ht="12.75" customHeight="1">
      <c r="A19" s="43"/>
      <c r="B19" s="44" t="s">
        <v>14</v>
      </c>
      <c r="C19" s="49">
        <f>H7/C11</f>
        <v>335.5</v>
      </c>
      <c r="D19" s="43" t="s">
        <v>15</v>
      </c>
      <c r="E19" s="43"/>
      <c r="F19" s="43"/>
      <c r="G19" s="43"/>
      <c r="H19" s="43"/>
      <c r="I19" s="43"/>
      <c r="J19" s="43"/>
      <c r="K19" s="43"/>
      <c r="L19" s="47">
        <v>3</v>
      </c>
      <c r="M19" s="48">
        <f t="shared" si="0"/>
        <v>32.5</v>
      </c>
      <c r="N19" s="49">
        <f t="shared" ref="N19:N22" si="1">N17</f>
        <v>3</v>
      </c>
      <c r="O19" s="47">
        <v>3</v>
      </c>
      <c r="P19" s="48">
        <f t="shared" ref="P19:P20" si="2">P17</f>
        <v>2</v>
      </c>
      <c r="Q19" s="53">
        <f>Q17+C8</f>
        <v>21</v>
      </c>
      <c r="R19" s="43"/>
      <c r="S19" s="47">
        <v>1.5</v>
      </c>
      <c r="T19" s="47">
        <v>2</v>
      </c>
      <c r="U19" s="47"/>
      <c r="V19" s="47">
        <v>0.375</v>
      </c>
      <c r="W19" s="47">
        <v>0.5</v>
      </c>
      <c r="X19" s="47" t="s">
        <v>46</v>
      </c>
      <c r="Y19" s="43"/>
      <c r="Z19" s="43"/>
    </row>
    <row r="20" spans="1:26" ht="12.75" customHeight="1">
      <c r="A20" s="43"/>
      <c r="B20" s="44" t="s">
        <v>16</v>
      </c>
      <c r="C20" s="49">
        <f>C19/(0.85*0.65*H9/1000)</f>
        <v>134.94218200100553</v>
      </c>
      <c r="D20" s="43" t="s">
        <v>17</v>
      </c>
      <c r="E20" s="43"/>
      <c r="F20" s="43"/>
      <c r="G20" s="43"/>
      <c r="H20" s="43"/>
      <c r="I20" s="43"/>
      <c r="J20" s="43"/>
      <c r="K20" s="43"/>
      <c r="L20" s="47">
        <v>4</v>
      </c>
      <c r="M20" s="52">
        <f t="shared" si="0"/>
        <v>35.5</v>
      </c>
      <c r="N20" s="49">
        <f t="shared" si="1"/>
        <v>3</v>
      </c>
      <c r="O20" s="47">
        <v>4</v>
      </c>
      <c r="P20" s="48">
        <f t="shared" si="2"/>
        <v>50</v>
      </c>
      <c r="Q20" s="53">
        <f>Q19</f>
        <v>21</v>
      </c>
      <c r="R20" s="43"/>
      <c r="S20" s="47">
        <v>2</v>
      </c>
      <c r="T20" s="47">
        <v>2.5</v>
      </c>
      <c r="U20" s="47"/>
      <c r="V20" s="47">
        <v>0.5</v>
      </c>
      <c r="W20" s="47">
        <v>0.625</v>
      </c>
      <c r="X20" s="47" t="s">
        <v>47</v>
      </c>
      <c r="Y20" s="43"/>
      <c r="Z20" s="43"/>
    </row>
    <row r="21" spans="1:26" ht="12.75" customHeight="1">
      <c r="A21" s="43"/>
      <c r="B21" s="44" t="s">
        <v>18</v>
      </c>
      <c r="C21" s="49">
        <f>C20/C9+H8</f>
        <v>8.7471091000502774</v>
      </c>
      <c r="D21" s="43" t="s">
        <v>19</v>
      </c>
      <c r="E21" s="43"/>
      <c r="F21" s="43"/>
      <c r="G21" s="43"/>
      <c r="H21" s="43"/>
      <c r="I21" s="43"/>
      <c r="J21" s="43"/>
      <c r="K21" s="43"/>
      <c r="L21" s="47">
        <v>5</v>
      </c>
      <c r="M21" s="48">
        <f t="shared" si="0"/>
        <v>32.5</v>
      </c>
      <c r="N21" s="49">
        <f t="shared" si="1"/>
        <v>3</v>
      </c>
      <c r="O21" s="47">
        <v>5</v>
      </c>
      <c r="P21" s="48">
        <f t="shared" ref="P21:P22" si="3">M17</f>
        <v>16.5</v>
      </c>
      <c r="Q21" s="47">
        <f>Q17+(C8-C9)/2</f>
        <v>1</v>
      </c>
      <c r="R21" s="43"/>
      <c r="S21" s="47">
        <v>2.5</v>
      </c>
      <c r="T21" s="47">
        <v>3</v>
      </c>
      <c r="U21" s="47"/>
      <c r="V21" s="47">
        <v>0.625</v>
      </c>
      <c r="W21" s="47">
        <v>0.75</v>
      </c>
      <c r="X21" s="47" t="s">
        <v>48</v>
      </c>
      <c r="Y21" s="43"/>
      <c r="Z21" s="43"/>
    </row>
    <row r="22" spans="1:26" ht="12.75" customHeight="1">
      <c r="A22" s="43"/>
      <c r="B22" s="44" t="s">
        <v>20</v>
      </c>
      <c r="C22" s="49">
        <f>VLOOKUP(C21,S16:T51,2)</f>
        <v>9</v>
      </c>
      <c r="D22" s="43" t="s">
        <v>19</v>
      </c>
      <c r="E22" s="43"/>
      <c r="F22" s="43"/>
      <c r="G22" s="43"/>
      <c r="H22" s="43"/>
      <c r="I22" s="43"/>
      <c r="J22" s="43"/>
      <c r="K22" s="43"/>
      <c r="L22" s="47">
        <v>6</v>
      </c>
      <c r="M22" s="52">
        <f t="shared" si="0"/>
        <v>35.5</v>
      </c>
      <c r="N22" s="49">
        <f t="shared" si="1"/>
        <v>3</v>
      </c>
      <c r="O22" s="47">
        <v>6</v>
      </c>
      <c r="P22" s="52">
        <f t="shared" si="3"/>
        <v>19.5</v>
      </c>
      <c r="Q22" s="47">
        <f>Q21</f>
        <v>1</v>
      </c>
      <c r="R22" s="43"/>
      <c r="S22" s="47">
        <v>3</v>
      </c>
      <c r="T22" s="47">
        <v>3.5</v>
      </c>
      <c r="U22" s="47"/>
      <c r="V22" s="47">
        <v>0.75</v>
      </c>
      <c r="W22" s="47">
        <v>0.875</v>
      </c>
      <c r="X22" s="47" t="s">
        <v>49</v>
      </c>
      <c r="Y22" s="43"/>
      <c r="Z22" s="43"/>
    </row>
    <row r="23" spans="1:26" ht="12.75" customHeight="1">
      <c r="A23" s="43"/>
      <c r="B23" s="44" t="s">
        <v>21</v>
      </c>
      <c r="C23" s="49">
        <f>(C19/C9)*((C22+H8)/2)</f>
        <v>92.262499999999989</v>
      </c>
      <c r="D23" s="43" t="s">
        <v>22</v>
      </c>
      <c r="E23" s="43"/>
      <c r="F23" s="43"/>
      <c r="G23" s="43"/>
      <c r="H23" s="43"/>
      <c r="I23" s="43"/>
      <c r="J23" s="43"/>
      <c r="K23" s="43"/>
      <c r="L23" s="47">
        <v>7</v>
      </c>
      <c r="M23" s="48">
        <f>M33+H8</f>
        <v>2</v>
      </c>
      <c r="N23" s="49">
        <f>N35+C22+H8</f>
        <v>12</v>
      </c>
      <c r="O23" s="47">
        <v>7</v>
      </c>
      <c r="P23" s="52">
        <f>P22</f>
        <v>19.5</v>
      </c>
      <c r="Q23" s="53">
        <f>Q22+C9</f>
        <v>21</v>
      </c>
      <c r="R23" s="43"/>
      <c r="S23" s="47">
        <v>3.5</v>
      </c>
      <c r="T23" s="47">
        <v>4</v>
      </c>
      <c r="U23" s="47"/>
      <c r="V23" s="47">
        <v>0.875</v>
      </c>
      <c r="W23" s="47">
        <v>1</v>
      </c>
      <c r="X23" s="47">
        <v>1</v>
      </c>
      <c r="Y23" s="43"/>
      <c r="Z23" s="43"/>
    </row>
    <row r="24" spans="1:26" ht="12.75" customHeight="1">
      <c r="A24" s="43"/>
      <c r="B24" s="44" t="s">
        <v>23</v>
      </c>
      <c r="C24" s="52">
        <f>SQRT(4*C23/(0.9*H10))</f>
        <v>2.8637582144991067</v>
      </c>
      <c r="D24" s="43" t="s">
        <v>19</v>
      </c>
      <c r="E24" s="43"/>
      <c r="F24" s="43"/>
      <c r="G24" s="43"/>
      <c r="H24" s="43"/>
      <c r="I24" s="43"/>
      <c r="J24" s="43"/>
      <c r="K24" s="43"/>
      <c r="L24" s="47">
        <v>8</v>
      </c>
      <c r="M24" s="48">
        <f>M23+M47</f>
        <v>16.5</v>
      </c>
      <c r="N24" s="49">
        <f t="shared" ref="N24:N25" si="4">N23</f>
        <v>12</v>
      </c>
      <c r="O24" s="47">
        <v>8</v>
      </c>
      <c r="P24" s="48">
        <f>P21</f>
        <v>16.5</v>
      </c>
      <c r="Q24" s="53">
        <f>Q23</f>
        <v>21</v>
      </c>
      <c r="R24" s="43"/>
      <c r="S24" s="47">
        <v>4</v>
      </c>
      <c r="T24" s="47">
        <v>4.5</v>
      </c>
      <c r="U24" s="47"/>
      <c r="V24" s="47">
        <v>1</v>
      </c>
      <c r="W24" s="47">
        <v>1.125</v>
      </c>
      <c r="X24" s="47" t="s">
        <v>50</v>
      </c>
      <c r="Y24" s="43"/>
      <c r="Z24" s="43"/>
    </row>
    <row r="25" spans="1:26" ht="12.75" customHeight="1">
      <c r="A25" s="43"/>
      <c r="B25" s="44" t="s">
        <v>24</v>
      </c>
      <c r="C25" s="52">
        <f>VLOOKUP(C24,V16:W52,2)</f>
        <v>3</v>
      </c>
      <c r="D25" s="43" t="s">
        <v>19</v>
      </c>
      <c r="E25" s="43"/>
      <c r="F25" s="43"/>
      <c r="G25" s="43"/>
      <c r="H25" s="43"/>
      <c r="I25" s="43"/>
      <c r="J25" s="43"/>
      <c r="K25" s="43"/>
      <c r="L25" s="47">
        <v>9</v>
      </c>
      <c r="M25" s="52">
        <f>M24+C25</f>
        <v>19.5</v>
      </c>
      <c r="N25" s="49">
        <f t="shared" si="4"/>
        <v>12</v>
      </c>
      <c r="O25" s="47">
        <v>9</v>
      </c>
      <c r="P25" s="48">
        <f t="shared" ref="P25:P26" si="5">M19</f>
        <v>32.5</v>
      </c>
      <c r="Q25" s="47">
        <f t="shared" ref="Q25:Q32" si="6">Q21</f>
        <v>1</v>
      </c>
      <c r="R25" s="43"/>
      <c r="S25" s="47">
        <v>4.5</v>
      </c>
      <c r="T25" s="47">
        <v>5</v>
      </c>
      <c r="U25" s="47"/>
      <c r="V25" s="47">
        <v>1.125</v>
      </c>
      <c r="W25" s="47">
        <v>1.25</v>
      </c>
      <c r="X25" s="47" t="s">
        <v>51</v>
      </c>
      <c r="Y25" s="43"/>
      <c r="Z25" s="43"/>
    </row>
    <row r="26" spans="1:26" ht="12.7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7">
        <v>10</v>
      </c>
      <c r="M26" s="54">
        <f>IF(C11&gt;=2,M25+C22+2*H8,M24)</f>
        <v>32.5</v>
      </c>
      <c r="N26" s="55">
        <f t="shared" ref="N26:N29" si="7">N24</f>
        <v>12</v>
      </c>
      <c r="O26" s="47">
        <v>10</v>
      </c>
      <c r="P26" s="52">
        <f t="shared" si="5"/>
        <v>35.5</v>
      </c>
      <c r="Q26" s="47">
        <f t="shared" si="6"/>
        <v>1</v>
      </c>
      <c r="R26" s="43"/>
      <c r="S26" s="47">
        <v>5</v>
      </c>
      <c r="T26" s="47">
        <v>5.5</v>
      </c>
      <c r="U26" s="47"/>
      <c r="V26" s="47">
        <v>1.25</v>
      </c>
      <c r="W26" s="47">
        <v>1.5</v>
      </c>
      <c r="X26" s="47" t="s">
        <v>52</v>
      </c>
      <c r="Y26" s="43"/>
      <c r="Z26" s="43"/>
    </row>
    <row r="27" spans="1:26" ht="12.75" customHeight="1">
      <c r="A27" s="43"/>
      <c r="B27" s="44"/>
      <c r="C27" s="43"/>
      <c r="D27" s="43"/>
      <c r="E27" s="43"/>
      <c r="F27" s="43"/>
      <c r="G27" s="43"/>
      <c r="H27" s="43"/>
      <c r="I27" s="43"/>
      <c r="J27" s="43"/>
      <c r="K27" s="43"/>
      <c r="L27" s="47">
        <v>11</v>
      </c>
      <c r="M27" s="56">
        <f>M26+C25</f>
        <v>35.5</v>
      </c>
      <c r="N27" s="55">
        <f t="shared" si="7"/>
        <v>12</v>
      </c>
      <c r="O27" s="47">
        <v>11</v>
      </c>
      <c r="P27" s="52">
        <f>P26</f>
        <v>35.5</v>
      </c>
      <c r="Q27" s="53">
        <f t="shared" si="6"/>
        <v>21</v>
      </c>
      <c r="R27" s="43"/>
      <c r="S27" s="47">
        <v>5.5</v>
      </c>
      <c r="T27" s="47">
        <v>6</v>
      </c>
      <c r="U27" s="47"/>
      <c r="V27" s="47">
        <v>1.5</v>
      </c>
      <c r="W27" s="47">
        <v>1.75</v>
      </c>
      <c r="X27" s="47" t="s">
        <v>53</v>
      </c>
      <c r="Y27" s="43"/>
      <c r="Z27" s="43"/>
    </row>
    <row r="28" spans="1:26" ht="12.7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7">
        <v>12</v>
      </c>
      <c r="M28" s="54">
        <f>IF(C11=3,M27+C22+2*H8,M26)</f>
        <v>32.5</v>
      </c>
      <c r="N28" s="55">
        <f t="shared" si="7"/>
        <v>12</v>
      </c>
      <c r="O28" s="47">
        <v>12</v>
      </c>
      <c r="P28" s="48">
        <f>P25</f>
        <v>32.5</v>
      </c>
      <c r="Q28" s="53">
        <f t="shared" si="6"/>
        <v>21</v>
      </c>
      <c r="R28" s="43"/>
      <c r="S28" s="47">
        <v>6</v>
      </c>
      <c r="T28" s="47">
        <v>6.5</v>
      </c>
      <c r="U28" s="47"/>
      <c r="V28" s="47">
        <v>1.75</v>
      </c>
      <c r="W28" s="47">
        <v>2</v>
      </c>
      <c r="X28" s="47">
        <v>2</v>
      </c>
      <c r="Y28" s="43"/>
      <c r="Z28" s="43"/>
    </row>
    <row r="29" spans="1:26" ht="12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7">
        <v>13</v>
      </c>
      <c r="M29" s="56">
        <f>M28+C25</f>
        <v>35.5</v>
      </c>
      <c r="N29" s="55">
        <f t="shared" si="7"/>
        <v>12</v>
      </c>
      <c r="O29" s="47">
        <v>13</v>
      </c>
      <c r="P29" s="48">
        <f t="shared" ref="P29:P30" si="8">M21</f>
        <v>32.5</v>
      </c>
      <c r="Q29" s="47">
        <f t="shared" si="6"/>
        <v>1</v>
      </c>
      <c r="R29" s="43"/>
      <c r="S29" s="47">
        <v>6.5</v>
      </c>
      <c r="T29" s="47">
        <v>7</v>
      </c>
      <c r="U29" s="47"/>
      <c r="V29" s="47">
        <v>2</v>
      </c>
      <c r="W29" s="47">
        <v>2.25</v>
      </c>
      <c r="X29" s="47" t="s">
        <v>54</v>
      </c>
      <c r="Y29" s="43"/>
      <c r="Z29" s="43"/>
    </row>
    <row r="30" spans="1:26" ht="12.7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7">
        <v>14</v>
      </c>
      <c r="M30" s="48">
        <f>M23+C7</f>
        <v>50</v>
      </c>
      <c r="N30" s="49">
        <f>N23</f>
        <v>12</v>
      </c>
      <c r="O30" s="47">
        <v>14</v>
      </c>
      <c r="P30" s="52">
        <f t="shared" si="8"/>
        <v>35.5</v>
      </c>
      <c r="Q30" s="47">
        <f t="shared" si="6"/>
        <v>1</v>
      </c>
      <c r="R30" s="43"/>
      <c r="S30" s="47">
        <v>7</v>
      </c>
      <c r="T30" s="47">
        <v>7.5</v>
      </c>
      <c r="U30" s="47"/>
      <c r="V30" s="47">
        <v>2.25</v>
      </c>
      <c r="W30" s="47">
        <v>2.5</v>
      </c>
      <c r="X30" s="47" t="s">
        <v>55</v>
      </c>
      <c r="Y30" s="43"/>
      <c r="Z30" s="43"/>
    </row>
    <row r="31" spans="1:26" ht="12.75" customHeight="1">
      <c r="A31" s="43"/>
      <c r="B31" s="43"/>
      <c r="C31" s="43"/>
      <c r="D31" s="43"/>
      <c r="E31" s="43"/>
      <c r="F31" s="43"/>
      <c r="G31" s="57"/>
      <c r="H31" s="43"/>
      <c r="I31" s="43"/>
      <c r="J31" s="43"/>
      <c r="K31" s="43"/>
      <c r="L31" s="47">
        <v>15</v>
      </c>
      <c r="M31" s="48">
        <f>M23</f>
        <v>2</v>
      </c>
      <c r="N31" s="49">
        <f>N23+C10</f>
        <v>13.75</v>
      </c>
      <c r="O31" s="47">
        <v>15</v>
      </c>
      <c r="P31" s="52">
        <f>P30</f>
        <v>35.5</v>
      </c>
      <c r="Q31" s="53">
        <f t="shared" si="6"/>
        <v>21</v>
      </c>
      <c r="R31" s="43"/>
      <c r="S31" s="47">
        <v>7.5</v>
      </c>
      <c r="T31" s="47">
        <v>8</v>
      </c>
      <c r="U31" s="47"/>
      <c r="V31" s="47">
        <v>2.5</v>
      </c>
      <c r="W31" s="47">
        <v>2.75</v>
      </c>
      <c r="X31" s="47" t="s">
        <v>56</v>
      </c>
      <c r="Y31" s="43"/>
      <c r="Z31" s="43"/>
    </row>
    <row r="32" spans="1:26" ht="12.7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7">
        <v>16</v>
      </c>
      <c r="M32" s="48">
        <f>M30</f>
        <v>50</v>
      </c>
      <c r="N32" s="49">
        <f>N31</f>
        <v>13.75</v>
      </c>
      <c r="O32" s="47">
        <v>16</v>
      </c>
      <c r="P32" s="48">
        <f>P29</f>
        <v>32.5</v>
      </c>
      <c r="Q32" s="53">
        <f t="shared" si="6"/>
        <v>21</v>
      </c>
      <c r="R32" s="43"/>
      <c r="S32" s="47">
        <v>8</v>
      </c>
      <c r="T32" s="47">
        <v>8.5</v>
      </c>
      <c r="U32" s="47"/>
      <c r="V32" s="47">
        <v>2.75</v>
      </c>
      <c r="W32" s="47">
        <v>3</v>
      </c>
      <c r="X32" s="47">
        <v>3</v>
      </c>
      <c r="Y32" s="43"/>
      <c r="Z32" s="43"/>
    </row>
    <row r="33" spans="1:26" ht="12.75" customHeight="1">
      <c r="A33" s="43"/>
      <c r="B33" s="51" t="s">
        <v>25</v>
      </c>
      <c r="C33" s="43"/>
      <c r="D33" s="43"/>
      <c r="E33" s="43"/>
      <c r="F33" s="43"/>
      <c r="G33" s="43"/>
      <c r="H33" s="43"/>
      <c r="I33" s="43"/>
      <c r="J33" s="43"/>
      <c r="K33" s="43"/>
      <c r="L33" s="47">
        <v>21</v>
      </c>
      <c r="M33" s="50">
        <v>0</v>
      </c>
      <c r="N33" s="49">
        <f>N35+C22</f>
        <v>10</v>
      </c>
      <c r="O33" s="47" t="s">
        <v>57</v>
      </c>
      <c r="P33" s="48">
        <f>M48</f>
        <v>52</v>
      </c>
      <c r="Q33" s="48">
        <f>P33</f>
        <v>52</v>
      </c>
      <c r="R33" s="43"/>
      <c r="S33" s="47">
        <v>8.5</v>
      </c>
      <c r="T33" s="47">
        <v>9</v>
      </c>
      <c r="U33" s="47"/>
      <c r="V33" s="47">
        <v>3</v>
      </c>
      <c r="W33" s="47">
        <v>3.25</v>
      </c>
      <c r="X33" s="47" t="s">
        <v>58</v>
      </c>
      <c r="Y33" s="43"/>
      <c r="Z33" s="43"/>
    </row>
    <row r="34" spans="1:26" ht="12.75" customHeight="1">
      <c r="A34" s="43"/>
      <c r="B34" s="43"/>
      <c r="C34" s="44" t="s">
        <v>26</v>
      </c>
      <c r="D34" s="58" t="str">
        <f>"("&amp;C11&amp;") "&amp;C22&amp;" in x "&amp;X53&amp;" in x "&amp;C9&amp;" in."</f>
        <v>(2) 9 in x 3 in x 20 in.</v>
      </c>
      <c r="E34" s="43"/>
      <c r="F34" s="43"/>
      <c r="G34" s="43"/>
      <c r="H34" s="43"/>
      <c r="I34" s="43"/>
      <c r="J34" s="43"/>
      <c r="K34" s="43"/>
      <c r="L34" s="47">
        <v>22</v>
      </c>
      <c r="M34" s="48">
        <f>M24-H8</f>
        <v>14.5</v>
      </c>
      <c r="N34" s="49">
        <f>N33</f>
        <v>10</v>
      </c>
      <c r="O34" s="47"/>
      <c r="P34" s="47"/>
      <c r="Q34" s="47"/>
      <c r="R34" s="43"/>
      <c r="S34" s="47">
        <v>9</v>
      </c>
      <c r="T34" s="47">
        <v>9.5</v>
      </c>
      <c r="U34" s="47"/>
      <c r="V34" s="47">
        <v>3.25</v>
      </c>
      <c r="W34" s="47">
        <v>3.5</v>
      </c>
      <c r="X34" s="47" t="s">
        <v>59</v>
      </c>
      <c r="Y34" s="43"/>
      <c r="Z34" s="43"/>
    </row>
    <row r="35" spans="1:26" ht="12.75" customHeight="1">
      <c r="A35" s="43"/>
      <c r="B35" s="43"/>
      <c r="C35" s="44" t="s">
        <v>30</v>
      </c>
      <c r="D35" s="59">
        <f>M47</f>
        <v>14.5</v>
      </c>
      <c r="E35" s="43"/>
      <c r="F35" s="43"/>
      <c r="G35" s="43"/>
      <c r="H35" s="43"/>
      <c r="I35" s="43"/>
      <c r="J35" s="43"/>
      <c r="K35" s="43"/>
      <c r="L35" s="47">
        <v>23</v>
      </c>
      <c r="M35" s="48">
        <f>M34</f>
        <v>14.5</v>
      </c>
      <c r="N35" s="50">
        <v>1</v>
      </c>
      <c r="O35" s="47"/>
      <c r="P35" s="47"/>
      <c r="Q35" s="47"/>
      <c r="R35" s="43"/>
      <c r="S35" s="47">
        <v>9.5</v>
      </c>
      <c r="T35" s="47">
        <v>10</v>
      </c>
      <c r="U35" s="47"/>
      <c r="V35" s="47">
        <v>3.5</v>
      </c>
      <c r="W35" s="47">
        <v>3.75</v>
      </c>
      <c r="X35" s="47" t="s">
        <v>60</v>
      </c>
      <c r="Y35" s="43"/>
      <c r="Z35" s="43"/>
    </row>
    <row r="36" spans="1:26" ht="12.75" customHeight="1">
      <c r="A36" s="43"/>
      <c r="B36" s="43"/>
      <c r="C36" s="44" t="s">
        <v>31</v>
      </c>
      <c r="D36" s="59">
        <f>IF(C11=1,"N/A",C22+2*H8)</f>
        <v>13</v>
      </c>
      <c r="E36" s="43"/>
      <c r="F36" s="43"/>
      <c r="G36" s="43"/>
      <c r="H36" s="43"/>
      <c r="I36" s="43"/>
      <c r="J36" s="43"/>
      <c r="K36" s="43"/>
      <c r="L36" s="47">
        <v>24</v>
      </c>
      <c r="M36" s="52">
        <f>M25+H8</f>
        <v>21.5</v>
      </c>
      <c r="N36" s="47">
        <f>N35</f>
        <v>1</v>
      </c>
      <c r="O36" s="47"/>
      <c r="P36" s="47"/>
      <c r="Q36" s="47"/>
      <c r="R36" s="43"/>
      <c r="S36" s="47">
        <v>10</v>
      </c>
      <c r="T36" s="47">
        <v>10.5</v>
      </c>
      <c r="U36" s="47"/>
      <c r="V36" s="47">
        <v>3.75</v>
      </c>
      <c r="W36" s="47">
        <v>4</v>
      </c>
      <c r="X36" s="47">
        <v>4</v>
      </c>
      <c r="Y36" s="43"/>
      <c r="Z36" s="43"/>
    </row>
    <row r="37" spans="1:26" ht="12.75" customHeight="1">
      <c r="A37" s="43"/>
      <c r="B37" s="44"/>
      <c r="C37" s="43"/>
      <c r="D37" s="43"/>
      <c r="E37" s="43"/>
      <c r="F37" s="43"/>
      <c r="G37" s="43"/>
      <c r="H37" s="43"/>
      <c r="I37" s="43"/>
      <c r="J37" s="43"/>
      <c r="K37" s="43"/>
      <c r="L37" s="47">
        <v>25</v>
      </c>
      <c r="M37" s="52">
        <f>M36</f>
        <v>21.5</v>
      </c>
      <c r="N37" s="49">
        <f t="shared" ref="N37:N46" si="9">N33</f>
        <v>10</v>
      </c>
      <c r="O37" s="47"/>
      <c r="P37" s="47"/>
      <c r="Q37" s="47"/>
      <c r="R37" s="43"/>
      <c r="S37" s="47">
        <v>10.5</v>
      </c>
      <c r="T37" s="47">
        <v>11</v>
      </c>
      <c r="U37" s="47"/>
      <c r="V37" s="47">
        <v>4</v>
      </c>
      <c r="W37" s="47">
        <v>4.25</v>
      </c>
      <c r="X37" s="47" t="s">
        <v>61</v>
      </c>
      <c r="Y37" s="43"/>
      <c r="Z37" s="43"/>
    </row>
    <row r="38" spans="1:26" ht="12.75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7">
        <v>26</v>
      </c>
      <c r="M38" s="48">
        <f>M26-H8</f>
        <v>30.5</v>
      </c>
      <c r="N38" s="49">
        <f t="shared" si="9"/>
        <v>10</v>
      </c>
      <c r="O38" s="47"/>
      <c r="P38" s="47"/>
      <c r="Q38" s="47"/>
      <c r="R38" s="43"/>
      <c r="S38" s="47">
        <v>11</v>
      </c>
      <c r="T38" s="47">
        <v>11.5</v>
      </c>
      <c r="U38" s="47"/>
      <c r="V38" s="47">
        <v>4.25</v>
      </c>
      <c r="W38" s="47">
        <v>4.5</v>
      </c>
      <c r="X38" s="47" t="s">
        <v>62</v>
      </c>
      <c r="Y38" s="43"/>
      <c r="Z38" s="43"/>
    </row>
    <row r="39" spans="1:26" ht="12.75" customHeight="1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7">
        <v>27</v>
      </c>
      <c r="M39" s="48">
        <f>M38</f>
        <v>30.5</v>
      </c>
      <c r="N39" s="47">
        <f t="shared" si="9"/>
        <v>1</v>
      </c>
      <c r="O39" s="43"/>
      <c r="P39" s="43"/>
      <c r="Q39" s="43"/>
      <c r="R39" s="43"/>
      <c r="S39" s="47">
        <v>11.5</v>
      </c>
      <c r="T39" s="47">
        <v>12</v>
      </c>
      <c r="U39" s="47"/>
      <c r="V39" s="47">
        <v>4.5</v>
      </c>
      <c r="W39" s="47">
        <v>4.75</v>
      </c>
      <c r="X39" s="47" t="s">
        <v>63</v>
      </c>
      <c r="Y39" s="43"/>
      <c r="Z39" s="43"/>
    </row>
    <row r="40" spans="1:26" ht="12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7">
        <v>28</v>
      </c>
      <c r="M40" s="60">
        <f>M27+H8</f>
        <v>37.5</v>
      </c>
      <c r="N40" s="47">
        <f t="shared" si="9"/>
        <v>1</v>
      </c>
      <c r="O40" s="43"/>
      <c r="P40" s="43"/>
      <c r="Q40" s="43"/>
      <c r="R40" s="43"/>
      <c r="S40" s="47">
        <v>12</v>
      </c>
      <c r="T40" s="47">
        <v>12.5</v>
      </c>
      <c r="U40" s="47"/>
      <c r="V40" s="47">
        <v>4.75</v>
      </c>
      <c r="W40" s="47">
        <v>5</v>
      </c>
      <c r="X40" s="47">
        <v>5</v>
      </c>
      <c r="Y40" s="43"/>
      <c r="Z40" s="43"/>
    </row>
    <row r="41" spans="1:26" ht="12.75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7">
        <v>29</v>
      </c>
      <c r="M41" s="60">
        <f>M40</f>
        <v>37.5</v>
      </c>
      <c r="N41" s="49">
        <f t="shared" si="9"/>
        <v>10</v>
      </c>
      <c r="O41" s="43"/>
      <c r="P41" s="43"/>
      <c r="Q41" s="43"/>
      <c r="R41" s="43"/>
      <c r="S41" s="47">
        <v>12.5</v>
      </c>
      <c r="T41" s="47">
        <v>13</v>
      </c>
      <c r="U41" s="47"/>
      <c r="V41" s="47">
        <v>5</v>
      </c>
      <c r="W41" s="47">
        <v>5.25</v>
      </c>
      <c r="X41" s="47" t="s">
        <v>64</v>
      </c>
      <c r="Y41" s="43"/>
      <c r="Z41" s="43"/>
    </row>
    <row r="42" spans="1:26" ht="12.75" customHeight="1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7">
        <v>30</v>
      </c>
      <c r="M42" s="61">
        <f>M28-H8</f>
        <v>30.5</v>
      </c>
      <c r="N42" s="49">
        <f t="shared" si="9"/>
        <v>10</v>
      </c>
      <c r="O42" s="43"/>
      <c r="P42" s="43"/>
      <c r="Q42" s="43"/>
      <c r="R42" s="43"/>
      <c r="S42" s="47">
        <v>13</v>
      </c>
      <c r="T42" s="47">
        <v>13.5</v>
      </c>
      <c r="U42" s="47"/>
      <c r="V42" s="47">
        <v>5.25</v>
      </c>
      <c r="W42" s="47">
        <v>5.5</v>
      </c>
      <c r="X42" s="47" t="s">
        <v>65</v>
      </c>
      <c r="Y42" s="43"/>
      <c r="Z42" s="43"/>
    </row>
    <row r="43" spans="1:26" ht="12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7">
        <v>31</v>
      </c>
      <c r="M43" s="61">
        <f>M42</f>
        <v>30.5</v>
      </c>
      <c r="N43" s="47">
        <f t="shared" si="9"/>
        <v>1</v>
      </c>
      <c r="O43" s="43"/>
      <c r="P43" s="43"/>
      <c r="Q43" s="43"/>
      <c r="R43" s="43"/>
      <c r="S43" s="47">
        <v>13.5</v>
      </c>
      <c r="T43" s="47">
        <v>14</v>
      </c>
      <c r="U43" s="47"/>
      <c r="V43" s="47">
        <v>5.5</v>
      </c>
      <c r="W43" s="47">
        <v>5.75</v>
      </c>
      <c r="X43" s="47" t="s">
        <v>66</v>
      </c>
      <c r="Y43" s="43"/>
      <c r="Z43" s="43"/>
    </row>
    <row r="44" spans="1:26" ht="12.7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7">
        <v>32</v>
      </c>
      <c r="M44" s="60">
        <f>M29+H8</f>
        <v>37.5</v>
      </c>
      <c r="N44" s="47">
        <f t="shared" si="9"/>
        <v>1</v>
      </c>
      <c r="O44" s="43"/>
      <c r="P44" s="43"/>
      <c r="Q44" s="43"/>
      <c r="R44" s="43"/>
      <c r="S44" s="47">
        <v>14</v>
      </c>
      <c r="T44" s="47">
        <v>14.5</v>
      </c>
      <c r="U44" s="47"/>
      <c r="V44" s="47">
        <v>5.75</v>
      </c>
      <c r="W44" s="47">
        <v>6</v>
      </c>
      <c r="X44" s="47">
        <v>6</v>
      </c>
      <c r="Y44" s="43"/>
      <c r="Z44" s="43"/>
    </row>
    <row r="45" spans="1:26" ht="12.75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7">
        <v>33</v>
      </c>
      <c r="M45" s="60">
        <f>M44</f>
        <v>37.5</v>
      </c>
      <c r="N45" s="49">
        <f t="shared" si="9"/>
        <v>10</v>
      </c>
      <c r="O45" s="43"/>
      <c r="P45" s="43"/>
      <c r="Q45" s="43"/>
      <c r="R45" s="43"/>
      <c r="S45" s="47">
        <v>14.5</v>
      </c>
      <c r="T45" s="47">
        <v>15</v>
      </c>
      <c r="U45" s="47"/>
      <c r="V45" s="47">
        <v>6</v>
      </c>
      <c r="W45" s="47">
        <v>6.25</v>
      </c>
      <c r="X45" s="47" t="s">
        <v>67</v>
      </c>
      <c r="Y45" s="43"/>
      <c r="Z45" s="43"/>
    </row>
    <row r="46" spans="1:26" ht="12.75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7">
        <v>34</v>
      </c>
      <c r="M46" s="61">
        <f>M30+H8</f>
        <v>52</v>
      </c>
      <c r="N46" s="49">
        <f t="shared" si="9"/>
        <v>10</v>
      </c>
      <c r="O46" s="43"/>
      <c r="P46" s="43"/>
      <c r="Q46" s="43"/>
      <c r="R46" s="43"/>
      <c r="S46" s="47">
        <v>15</v>
      </c>
      <c r="T46" s="47">
        <v>15.5</v>
      </c>
      <c r="U46" s="47"/>
      <c r="V46" s="47">
        <v>6.25</v>
      </c>
      <c r="W46" s="47">
        <v>6.5</v>
      </c>
      <c r="X46" s="47" t="s">
        <v>68</v>
      </c>
      <c r="Y46" s="43"/>
      <c r="Z46" s="43"/>
    </row>
    <row r="47" spans="1:26" ht="12.75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 t="s">
        <v>69</v>
      </c>
      <c r="M47" s="43">
        <f>IF(C11=1,M49,IF(C11=2,M50,M51))</f>
        <v>14.5</v>
      </c>
      <c r="N47" s="43"/>
      <c r="O47" s="43"/>
      <c r="P47" s="43"/>
      <c r="Q47" s="43"/>
      <c r="R47" s="43"/>
      <c r="S47" s="47">
        <v>15.5</v>
      </c>
      <c r="T47" s="47">
        <v>16</v>
      </c>
      <c r="U47" s="47"/>
      <c r="V47" s="47">
        <v>6.5</v>
      </c>
      <c r="W47" s="47">
        <v>6.75</v>
      </c>
      <c r="X47" s="47" t="s">
        <v>70</v>
      </c>
      <c r="Y47" s="43"/>
      <c r="Z47" s="43"/>
    </row>
    <row r="48" spans="1:26" ht="12.75" customHeight="1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 t="s">
        <v>57</v>
      </c>
      <c r="M48" s="61">
        <f>MAX(M17:N47)</f>
        <v>52</v>
      </c>
      <c r="N48" s="61">
        <f>M48</f>
        <v>52</v>
      </c>
      <c r="O48" s="43"/>
      <c r="P48" s="43"/>
      <c r="Q48" s="43"/>
      <c r="R48" s="43"/>
      <c r="S48" s="47">
        <v>16</v>
      </c>
      <c r="T48" s="47">
        <v>16.5</v>
      </c>
      <c r="U48" s="47"/>
      <c r="V48" s="47">
        <v>6.75</v>
      </c>
      <c r="W48" s="47">
        <v>7</v>
      </c>
      <c r="X48" s="47">
        <v>7</v>
      </c>
      <c r="Y48" s="43"/>
      <c r="Z48" s="43"/>
    </row>
    <row r="49" spans="1:26" ht="12.75" customHeight="1">
      <c r="A49" s="43"/>
      <c r="B49" s="43"/>
      <c r="C49" s="43"/>
      <c r="D49" s="43"/>
      <c r="E49" s="43"/>
      <c r="F49" s="43"/>
      <c r="G49" s="57"/>
      <c r="H49" s="43"/>
      <c r="I49" s="43"/>
      <c r="J49" s="43"/>
      <c r="K49" s="43"/>
      <c r="L49" s="43" t="s">
        <v>71</v>
      </c>
      <c r="M49" s="43">
        <f>(C7-C25)/2</f>
        <v>22.5</v>
      </c>
      <c r="N49" s="43"/>
      <c r="O49" s="43"/>
      <c r="P49" s="43"/>
      <c r="Q49" s="43"/>
      <c r="R49" s="43"/>
      <c r="S49" s="47">
        <v>16.5</v>
      </c>
      <c r="T49" s="47">
        <v>17</v>
      </c>
      <c r="U49" s="47"/>
      <c r="V49" s="47">
        <v>7</v>
      </c>
      <c r="W49" s="47">
        <v>7.25</v>
      </c>
      <c r="X49" s="47" t="s">
        <v>72</v>
      </c>
      <c r="Y49" s="43"/>
      <c r="Z49" s="43"/>
    </row>
    <row r="50" spans="1:26" ht="12.75" customHeight="1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 t="s">
        <v>73</v>
      </c>
      <c r="M50" s="43">
        <f>(C7-C22-2*C25-2*H8)/2</f>
        <v>14.5</v>
      </c>
      <c r="N50" s="43"/>
      <c r="O50" s="43"/>
      <c r="P50" s="43"/>
      <c r="Q50" s="43"/>
      <c r="R50" s="43"/>
      <c r="S50" s="47">
        <v>17</v>
      </c>
      <c r="T50" s="47">
        <v>17.5</v>
      </c>
      <c r="U50" s="47"/>
      <c r="V50" s="47">
        <v>7.25</v>
      </c>
      <c r="W50" s="47">
        <v>7.5</v>
      </c>
      <c r="X50" s="47" t="s">
        <v>74</v>
      </c>
      <c r="Y50" s="43"/>
      <c r="Z50" s="43"/>
    </row>
    <row r="51" spans="1:26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 t="s">
        <v>75</v>
      </c>
      <c r="M51" s="43">
        <f>(C7-2*C22-3*C25-4*H8)/2</f>
        <v>6.5</v>
      </c>
      <c r="N51" s="43">
        <f>IF(C11=1,M49,IF(C11=2,M50,M51))</f>
        <v>14.5</v>
      </c>
      <c r="O51" s="43"/>
      <c r="P51" s="43"/>
      <c r="Q51" s="43"/>
      <c r="R51" s="43"/>
      <c r="S51" s="47">
        <v>17.5</v>
      </c>
      <c r="T51" s="47">
        <v>18</v>
      </c>
      <c r="U51" s="47"/>
      <c r="V51" s="47">
        <v>7.5</v>
      </c>
      <c r="W51" s="47">
        <v>7.75</v>
      </c>
      <c r="X51" s="47" t="s">
        <v>76</v>
      </c>
      <c r="Y51" s="43"/>
      <c r="Z51" s="43"/>
    </row>
    <row r="52" spans="1:26" ht="12.7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7"/>
      <c r="T52" s="47"/>
      <c r="U52" s="47"/>
      <c r="V52" s="47">
        <v>7.75</v>
      </c>
      <c r="W52" s="47">
        <v>8</v>
      </c>
      <c r="X52" s="47">
        <v>8</v>
      </c>
      <c r="Y52" s="43"/>
      <c r="Z52" s="43"/>
    </row>
    <row r="53" spans="1:26" ht="12.7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 t="s">
        <v>24</v>
      </c>
      <c r="X53" s="62">
        <f>VLOOKUP(C25,W16:X52,2,FALSE)</f>
        <v>3</v>
      </c>
      <c r="Y53" s="43" t="s">
        <v>19</v>
      </c>
      <c r="Z53" s="43"/>
    </row>
    <row r="54" spans="1:26" ht="12.7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2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2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2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2.75" customHeight="1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2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2.7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2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2.75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2.75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2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2.75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 spans="1:26" ht="12.75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2.75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2.75" customHeight="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ht="12.75" customHeight="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2.75" customHeight="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2.75" customHeight="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2.75" customHeight="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2.75" customHeight="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2.75" customHeight="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2.75" customHeight="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2.75" customHeight="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2.75" customHeight="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2.75" customHeight="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2.75" customHeight="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2.75" customHeight="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26" ht="12.75" customHeight="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 spans="1:26" ht="12.75" customHeight="1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 spans="1:26" ht="12.75" customHeight="1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 spans="1:26" ht="12.75" customHeight="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 spans="1:26" ht="12.75" customHeight="1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 spans="1:26" ht="12.75" customHeight="1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 spans="1:26" ht="12.75" customHeight="1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 spans="1:26" ht="12.75" customHeight="1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 spans="1:26" ht="12.75" customHeight="1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 spans="1:26" ht="12.75" customHeight="1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 spans="1:26" ht="12.75" customHeight="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 spans="1:26" ht="12.75" customHeight="1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 spans="1:26" ht="12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 spans="1:26" ht="12.75" customHeight="1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 spans="1:26" ht="12.75" customHeight="1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 spans="1:26" ht="12.75" customHeight="1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 spans="1:26" ht="12.75" customHeight="1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 spans="1:26" ht="12.75" customHeight="1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 spans="1:26" ht="12.75" customHeight="1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 spans="1:26" ht="12.75" customHeight="1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 spans="1:26" ht="12.75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 spans="1:26" ht="12.75" customHeight="1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 spans="1:26" ht="12.75" customHeight="1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 spans="1:26" ht="12.75" customHeight="1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 spans="1:26" ht="12.75" customHeight="1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 spans="1:26" ht="12.75" customHeight="1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 spans="1:26" ht="12.75" customHeight="1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 spans="1:26" ht="12.75" customHeight="1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 spans="1:26" ht="12.75" customHeight="1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 spans="1:26" ht="12.75" customHeight="1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 spans="1:26" ht="12.75" customHeight="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 spans="1:26" ht="12.75" customHeight="1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 spans="1:26" ht="12.75" customHeight="1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 spans="1:26" ht="12.75" customHeight="1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 spans="1:26" ht="12.75" customHeight="1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 spans="1:26" ht="12.75" customHeight="1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 spans="1:26" ht="12.75" customHeight="1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 spans="1:26" ht="12.75" customHeight="1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 spans="1:26" ht="12.75" customHeight="1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 spans="1:26" ht="12.75" customHeight="1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 spans="1:26" ht="12.75" customHeight="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 spans="1:26" ht="12.75" customHeight="1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 spans="1:26" ht="12.75" customHeight="1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 spans="1:26" ht="12.75" customHeight="1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 spans="1:26" ht="12.75" customHeight="1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 spans="1:26" ht="12.75" customHeight="1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 spans="1:26" ht="12.75" customHeight="1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 spans="1:26" ht="12.75" customHeight="1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 spans="1:26" ht="12.75" customHeight="1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 spans="1:26" ht="12.7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 spans="1:26" ht="12.7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 spans="1:26" ht="12.7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 spans="1:26" ht="12.7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 spans="1:26" ht="12.7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 spans="1:26" ht="12.7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 spans="1:26" ht="12.7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 spans="1:26" ht="12.7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 spans="1:26" ht="12.7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 spans="1:26" ht="12.7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 spans="1:26" ht="12.7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 spans="1:26" ht="12.7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 spans="1:26" ht="12.7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 spans="1:26" ht="12.7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 spans="1:26" ht="12.7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 spans="1:26" ht="12.7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 spans="1:26" ht="12.7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 spans="1:26" ht="12.7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 spans="1:26" ht="12.7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 spans="1:26" ht="12.7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 spans="1:26" ht="12.7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 spans="1:26" ht="12.7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 spans="1:26" ht="12.7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 spans="1:26" ht="12.7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 spans="1:26" ht="12.7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 spans="1:26" ht="12.7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 spans="1:26" ht="12.7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 spans="1:26" ht="12.7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 spans="1:26" ht="12.7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 spans="1:26" ht="12.7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 spans="1:26" ht="12.7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 spans="1:26" ht="12.7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 spans="1:26" ht="12.7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 spans="1:26" ht="12.7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 spans="1:26" ht="12.7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 spans="1:26" ht="12.7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 spans="1:26" ht="12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 spans="1:26" ht="12.7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 spans="1:26" ht="12.7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 spans="1:26" ht="12.7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 spans="1:26" ht="12.7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 spans="1:26" ht="12.7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 spans="1:26" ht="12.7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 spans="1:26" ht="12.7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 spans="1:26" ht="12.7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 spans="1:26" ht="12.7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 spans="1:26" ht="12.7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 spans="1:26" ht="12.7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 spans="1:26" ht="12.7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 spans="1:26" ht="12.7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 spans="1:26" ht="12.7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 spans="1:26" ht="12.7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 spans="1:26" ht="12.7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 spans="1:26" ht="12.7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 spans="1:26" ht="12.7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 spans="1:26" ht="12.7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 spans="1:26" ht="12.7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 spans="1:26" ht="12.7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 spans="1:26" ht="12.7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 spans="1:26" ht="12.7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 spans="1:26" ht="12.7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 spans="1:26" ht="12.7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 spans="1:26" ht="12.7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 spans="1:26" ht="12.7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 spans="1:26" ht="12.7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 spans="1:26" ht="12.7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 spans="1:26" ht="12.7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 spans="1:26" ht="12.7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 spans="1:26" ht="12.7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 spans="1:26" ht="12.7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 spans="1:26" ht="12.7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 spans="1:26" ht="12.7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 spans="1:26" ht="12.7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 spans="1:26" ht="12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 spans="1:26" ht="12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 spans="1:26" ht="12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 spans="1:26" ht="12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 spans="1:26" ht="12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 spans="1:26" ht="12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 spans="1:26" ht="12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 spans="1:26" ht="12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 spans="1:26" ht="12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 spans="1:26" ht="12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 spans="1:26" ht="12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 spans="1:26" ht="12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 spans="1:26" ht="12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 spans="1:26" ht="12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 spans="1:26" ht="12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 spans="1:26" ht="12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 spans="1:26" ht="12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 spans="1:26" ht="12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 spans="1:26" ht="12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2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2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2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2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2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2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2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2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2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2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2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2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2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2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2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2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2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2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2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2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2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2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2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2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2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2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2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2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2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2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2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2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2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2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2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2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2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2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2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2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2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2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2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2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2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2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2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2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2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2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2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2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2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2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2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2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2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2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2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2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2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2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2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2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2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2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2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2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2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2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2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2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2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2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2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2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2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2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2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2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2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2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2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2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2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2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2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2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2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2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2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2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2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2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2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2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2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2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2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2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2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2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2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2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2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2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2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2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2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2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2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2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2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2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2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2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2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2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2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2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2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2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2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2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2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2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2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2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2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2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2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2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2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2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2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2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2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2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2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2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2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2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2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2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2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2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2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2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2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2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2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2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2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2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2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2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2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2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2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2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2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2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2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2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2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2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2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2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2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2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2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2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2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2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2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2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2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2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2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2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2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2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2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2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2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2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2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2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2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2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2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2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2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2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2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2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2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2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2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2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2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2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2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2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2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2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2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2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2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2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2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2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2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2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2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2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2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2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2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2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2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2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2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2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2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2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2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2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2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2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2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2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2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2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2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2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2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2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2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2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2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2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2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2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2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2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2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2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2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2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2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2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2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2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2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2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2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2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2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2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2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2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2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2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2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2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2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2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2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2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2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2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2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2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2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2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2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2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2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2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2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2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2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2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2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2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2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2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2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2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2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2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2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2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2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2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2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2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2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2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2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2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2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2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2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2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2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2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2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2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2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2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2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2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2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2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2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2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2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2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2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2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2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2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2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2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2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2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2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2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2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2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2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2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2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2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2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2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2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2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2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2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2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2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2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2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2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2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2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2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2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2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2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2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2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2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2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2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2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2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2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2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2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2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2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2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2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2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2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2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2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2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2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2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2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2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2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2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2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2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2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2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2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2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2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2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2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2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2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2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2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2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2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2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2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2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2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2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2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2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2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2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2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2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2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2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2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2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2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2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2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2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2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2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2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2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2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2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2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2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2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2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2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2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2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2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2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2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2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2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2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2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2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2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2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2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2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2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2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2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2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2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2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2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2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2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2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2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2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2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2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2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2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2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2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2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2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2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2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2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2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2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2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2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2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2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2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2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2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2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2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2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2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2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2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2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2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2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2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2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2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2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2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2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2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2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2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2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2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2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2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2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2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2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2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2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2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2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2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2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2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2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2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2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2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2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2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2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2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2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2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2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2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2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2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2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2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2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2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2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2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2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2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2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2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2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2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2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2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2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2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2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2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2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2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2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2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2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2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2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2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2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2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2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2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2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2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2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2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2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2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2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2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2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2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2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2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2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2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2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2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2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2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2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2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2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2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2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2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2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2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2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2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2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2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2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2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2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2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2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2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2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2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2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2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2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2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2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2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2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2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2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2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2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2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2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2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2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2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2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2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2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2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2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2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2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2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2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2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2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2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2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2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2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2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2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2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2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2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2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2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2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2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2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2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2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2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2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2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2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2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2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2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2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2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2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2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2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2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2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2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2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2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2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2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2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2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2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2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2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2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2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2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2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2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2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2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2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2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2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2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2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2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2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2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2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2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2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2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2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2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2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2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2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2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2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2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2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2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2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2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2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2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2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2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2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2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2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2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2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2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2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2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2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2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2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2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2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2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2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2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2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2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2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2.75" customHeight="1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2.75" customHeight="1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2.75" customHeight="1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2.75" customHeight="1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2.75" customHeight="1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2.75" customHeight="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2.75" customHeight="1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2.75" customHeight="1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2.75" customHeight="1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2.75" customHeight="1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2.75" customHeight="1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2.75" customHeight="1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2.75" customHeight="1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2.75" customHeight="1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2.75" customHeight="1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2.75" customHeight="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2.75" customHeight="1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2.75" customHeight="1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2.75" customHeight="1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2.75" customHeight="1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2.75" customHeight="1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2.75" customHeight="1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2.75" customHeight="1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2.75" customHeight="1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2.75" customHeight="1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2.75" customHeight="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2.75" customHeight="1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2.75" customHeight="1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2.75" customHeight="1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2.75" customHeight="1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2.75" customHeight="1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2.75" customHeight="1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2.75" customHeight="1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2.75" customHeight="1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2.75" customHeight="1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2.75" customHeight="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2.75" customHeight="1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2.75" customHeight="1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2.75" customHeight="1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2.75" customHeight="1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2.75" customHeight="1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2.75" customHeight="1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2.75" customHeight="1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2.75" customHeight="1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2.75" customHeight="1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2.75" customHeight="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2.75" customHeight="1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2.75" customHeight="1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2.75" customHeight="1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2.75" customHeight="1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2.75" customHeight="1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2.75" customHeight="1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2.75" customHeight="1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2.75" customHeight="1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2.75" customHeight="1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2.75" customHeight="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2.75" customHeight="1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2.75" customHeight="1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2.75" customHeight="1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2.75" customHeight="1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2.75" customHeight="1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2.75" customHeight="1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2.75" customHeight="1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2.75" customHeight="1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2.75" customHeight="1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2.75" customHeight="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2.75" customHeight="1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2.75" customHeight="1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2.75" customHeight="1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2.75" customHeight="1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2.75" customHeight="1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2.75" customHeight="1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2.75" customHeight="1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2.75" customHeight="1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2.75" customHeight="1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47C85A0B2EA84F91C271DF525D0016" ma:contentTypeVersion="12" ma:contentTypeDescription="Create a new document." ma:contentTypeScope="" ma:versionID="83d23f23841c024d489046b381158ae5">
  <xsd:schema xmlns:xsd="http://www.w3.org/2001/XMLSchema" xmlns:xs="http://www.w3.org/2001/XMLSchema" xmlns:p="http://schemas.microsoft.com/office/2006/metadata/properties" xmlns:ns1="http://schemas.microsoft.com/sharepoint/v3" xmlns:ns2="82251a52-8693-448d-8001-12d99300ff98" xmlns:ns3="5dd0b85f-3f9f-4ef5-8fd4-f31adc5d1305" targetNamespace="http://schemas.microsoft.com/office/2006/metadata/properties" ma:root="true" ma:fieldsID="9b43da3e9f31dbf5df2e9b733907e6bc" ns1:_="" ns2:_="" ns3:_="">
    <xsd:import namespace="http://schemas.microsoft.com/sharepoint/v3"/>
    <xsd:import namespace="82251a52-8693-448d-8001-12d99300ff98"/>
    <xsd:import namespace="5dd0b85f-3f9f-4ef5-8fd4-f31adc5d1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51a52-8693-448d-8001-12d99300f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331c6f-9f67-492c-b097-0046b48c9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b85f-3f9f-4ef5-8fd4-f31adc5d130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f50d915-bf99-4059-935b-28189a3a0388}" ma:internalName="TaxCatchAll" ma:showField="CatchAllData" ma:web="5dd0b85f-3f9f-4ef5-8fd4-f31adc5d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2251a52-8693-448d-8001-12d99300ff98">
      <Terms xmlns="http://schemas.microsoft.com/office/infopath/2007/PartnerControls"/>
    </lcf76f155ced4ddcb4097134ff3c332f>
    <TaxCatchAll xmlns="5dd0b85f-3f9f-4ef5-8fd4-f31adc5d13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FBF04-B0F0-4397-8AD8-C120A7C4C338}"/>
</file>

<file path=customXml/itemProps2.xml><?xml version="1.0" encoding="utf-8"?>
<ds:datastoreItem xmlns:ds="http://schemas.openxmlformats.org/officeDocument/2006/customXml" ds:itemID="{56374917-6F5A-4C9D-8EB8-F19A22000252}"/>
</file>

<file path=customXml/itemProps3.xml><?xml version="1.0" encoding="utf-8"?>
<ds:datastoreItem xmlns:ds="http://schemas.openxmlformats.org/officeDocument/2006/customXml" ds:itemID="{81F73A0F-54A8-4FCC-87B9-3E83FCB62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Clayson, Denis</dc:creator>
  <cp:keywords/>
  <dc:description/>
  <cp:lastModifiedBy>Tayebani, Bahareh</cp:lastModifiedBy>
  <cp:revision/>
  <dcterms:created xsi:type="dcterms:W3CDTF">2025-09-08T12:41:00Z</dcterms:created>
  <dcterms:modified xsi:type="dcterms:W3CDTF">2025-11-05T16:52:43Z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ediaServiceImageTags">
    <vt:lpwstr/>
  </property>
  <property fmtid="{D5CDD505-2E9C-101B-9397-08002B2CF9AE}" pid="37" name="ContentTypeId">
    <vt:lpwstr>0x0101002447C85A0B2EA84F91C271DF525D0016</vt:lpwstr>
  </property>
</Properties>
</file>