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bakerintl.sharepoint.com/sites/CreechDRPPart22/Shared Documents/General 1/05_Deliverables/07_Design Data/05_Struc/04 Lateral Design/"/>
    </mc:Choice>
  </mc:AlternateContent>
  <xr:revisionPtr revIDLastSave="1" documentId="8_{8C060987-A80D-446E-8991-2ADE6E606317}" xr6:coauthVersionLast="47" xr6:coauthVersionMax="47" xr10:uidLastSave="{470FAB1D-A340-4113-AEF3-6D022FC9CCE5}"/>
  <bookViews>
    <workbookView xWindow="-28920" yWindow="-2460" windowWidth="29040" windowHeight="15720" tabRatio="825" xr2:uid="{00000000-000D-0000-FFFF-FFFF00000000}"/>
  </bookViews>
  <sheets>
    <sheet name="MODULEINPUT" sheetId="1" r:id="rId1"/>
    <sheet name="SCHEDULESUMMARY" sheetId="2" r:id="rId2"/>
    <sheet name="Gusset 1" sheetId="3" r:id="rId3"/>
    <sheet name="Gusset 2" sheetId="20" r:id="rId4"/>
    <sheet name="Gusset 3" sheetId="5" r:id="rId5"/>
    <sheet name="Gusset 4" sheetId="21" r:id="rId6"/>
    <sheet name="Gusset 5" sheetId="22" r:id="rId7"/>
    <sheet name="Gusset 6" sheetId="23" r:id="rId8"/>
    <sheet name="Gusset 7" sheetId="24" r:id="rId9"/>
    <sheet name="Gusset 8" sheetId="25" r:id="rId10"/>
    <sheet name="Gusset 9" sheetId="26" r:id="rId11"/>
    <sheet name="Gusset 10" sheetId="27" r:id="rId12"/>
    <sheet name="Gusset 11" sheetId="28" r:id="rId13"/>
    <sheet name="Gusset 12" sheetId="29" r:id="rId14"/>
    <sheet name="Gusset 13" sheetId="30" r:id="rId15"/>
    <sheet name="Gusset 14" sheetId="31" r:id="rId16"/>
    <sheet name="Gusset 15" sheetId="32" r:id="rId17"/>
    <sheet name="Gusset 16" sheetId="33" r:id="rId18"/>
    <sheet name="Shapes" sheetId="19" r:id="rId19"/>
  </sheets>
  <definedNames>
    <definedName name="_xlnm.Print_Area" localSheetId="2">'Gusset 1'!$A$1:$I$45</definedName>
    <definedName name="_xlnm.Print_Area" localSheetId="11">'Gusset 10'!$A$1:$I$45</definedName>
    <definedName name="_xlnm.Print_Area" localSheetId="12">'Gusset 11'!$A$1:$I$45</definedName>
    <definedName name="_xlnm.Print_Area" localSheetId="13">'Gusset 12'!$A$1:$I$45</definedName>
    <definedName name="_xlnm.Print_Area" localSheetId="14">'Gusset 13'!$A$1:$I$45</definedName>
    <definedName name="_xlnm.Print_Area" localSheetId="15">'Gusset 14'!$A$1:$I$45</definedName>
    <definedName name="_xlnm.Print_Area" localSheetId="16">'Gusset 15'!$A$1:$I$45</definedName>
    <definedName name="_xlnm.Print_Area" localSheetId="17">'Gusset 16'!$A$1:$I$45</definedName>
    <definedName name="_xlnm.Print_Area" localSheetId="3">'Gusset 2'!$A$1:$I$45</definedName>
    <definedName name="_xlnm.Print_Area" localSheetId="4">'Gusset 3'!$A$1:$I$45</definedName>
    <definedName name="_xlnm.Print_Area" localSheetId="5">'Gusset 4'!$A$1:$I$45</definedName>
    <definedName name="_xlnm.Print_Area" localSheetId="6">'Gusset 5'!$A$1:$I$45</definedName>
    <definedName name="_xlnm.Print_Area" localSheetId="7">'Gusset 6'!$A$1:$I$45</definedName>
    <definedName name="_xlnm.Print_Area" localSheetId="8">'Gusset 7'!$A$1:$I$45</definedName>
    <definedName name="_xlnm.Print_Area" localSheetId="9">'Gusset 8'!$A$1:$I$45</definedName>
    <definedName name="_xlnm.Print_Area" localSheetId="10">'Gusset 9'!$A$1:$I$45</definedName>
    <definedName name="_xlnm.Print_Area" localSheetId="0">MODULEINPUT!$A$1:$K$47</definedName>
    <definedName name="_xlnm.Print_Area" localSheetId="1">SCHEDULESUMMARY!$A$1:$U$45</definedName>
    <definedName name="_xlnm.Print_Area" localSheetId="18">Shapes!$A$1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" i="1" l="1"/>
  <c r="D37" i="1"/>
  <c r="C37" i="1"/>
  <c r="C35" i="1"/>
  <c r="B35" i="1"/>
  <c r="C33" i="1"/>
  <c r="D33" i="1"/>
  <c r="B34" i="1"/>
  <c r="B33" i="1"/>
  <c r="B9" i="27"/>
  <c r="B9" i="26"/>
  <c r="C31" i="1"/>
  <c r="D31" i="1"/>
  <c r="B9" i="25"/>
  <c r="B9" i="24"/>
  <c r="D29" i="1"/>
  <c r="B9" i="23"/>
  <c r="B9" i="22"/>
  <c r="B29" i="1"/>
  <c r="B30" i="1"/>
  <c r="B28" i="1"/>
  <c r="B27" i="1"/>
  <c r="D27" i="1"/>
  <c r="C29" i="1"/>
  <c r="C27" i="1"/>
  <c r="B9" i="21"/>
  <c r="B9" i="5"/>
  <c r="C25" i="1"/>
  <c r="D25" i="1"/>
  <c r="C23" i="1"/>
  <c r="D23" i="1"/>
  <c r="E29" i="1"/>
  <c r="E30" i="1"/>
  <c r="B6" i="33" l="1"/>
  <c r="F8" i="3" l="1"/>
  <c r="B7" i="3" l="1"/>
  <c r="B8" i="25"/>
  <c r="B10" i="25"/>
  <c r="B10" i="3"/>
  <c r="L8" i="26"/>
  <c r="C8" i="2"/>
  <c r="B6" i="24"/>
  <c r="O5" i="24" s="1"/>
  <c r="R24" i="24" s="1"/>
  <c r="B6" i="22"/>
  <c r="O5" i="22" s="1"/>
  <c r="R24" i="22" s="1"/>
  <c r="A2" i="33"/>
  <c r="AM207" i="33"/>
  <c r="F12" i="33"/>
  <c r="R51" i="33" s="1"/>
  <c r="F11" i="33"/>
  <c r="L7" i="33" s="1"/>
  <c r="L24" i="33" s="1"/>
  <c r="L25" i="33" s="1"/>
  <c r="F10" i="33"/>
  <c r="L10" i="33" s="1"/>
  <c r="B10" i="33"/>
  <c r="F9" i="33"/>
  <c r="K38" i="33" s="1"/>
  <c r="L38" i="33" s="1"/>
  <c r="B9" i="33"/>
  <c r="L8" i="33" s="1"/>
  <c r="W8" i="33"/>
  <c r="B8" i="33"/>
  <c r="L5" i="33" s="1"/>
  <c r="B7" i="33"/>
  <c r="O6" i="33" s="1"/>
  <c r="C17" i="33" s="1"/>
  <c r="P5" i="33"/>
  <c r="B7" i="32"/>
  <c r="O6" i="32" s="1"/>
  <c r="A2" i="32"/>
  <c r="AM207" i="32"/>
  <c r="F12" i="32"/>
  <c r="R51" i="32" s="1"/>
  <c r="F11" i="32"/>
  <c r="L7" i="32" s="1"/>
  <c r="L24" i="32" s="1"/>
  <c r="L25" i="32" s="1"/>
  <c r="F10" i="32"/>
  <c r="L10" i="32" s="1"/>
  <c r="O66" i="32" s="1"/>
  <c r="O67" i="32" s="1"/>
  <c r="B10" i="32"/>
  <c r="F9" i="32"/>
  <c r="K38" i="32" s="1"/>
  <c r="L38" i="32" s="1"/>
  <c r="B9" i="32"/>
  <c r="L8" i="32" s="1"/>
  <c r="L19" i="32" s="1"/>
  <c r="W8" i="32"/>
  <c r="B8" i="32"/>
  <c r="L5" i="32" s="1"/>
  <c r="P5" i="32"/>
  <c r="A2" i="31"/>
  <c r="AM207" i="31"/>
  <c r="F12" i="31"/>
  <c r="R51" i="31" s="1"/>
  <c r="F11" i="31"/>
  <c r="L7" i="31" s="1"/>
  <c r="L24" i="31" s="1"/>
  <c r="L25" i="31" s="1"/>
  <c r="F10" i="31"/>
  <c r="L10" i="31" s="1"/>
  <c r="O66" i="31" s="1"/>
  <c r="B10" i="31"/>
  <c r="F9" i="31"/>
  <c r="K38" i="31" s="1"/>
  <c r="B9" i="31"/>
  <c r="L8" i="31" s="1"/>
  <c r="K68" i="31" s="1"/>
  <c r="W8" i="31"/>
  <c r="B8" i="31"/>
  <c r="L5" i="31" s="1"/>
  <c r="B7" i="31"/>
  <c r="O6" i="31" s="1"/>
  <c r="P5" i="31"/>
  <c r="B7" i="30"/>
  <c r="O6" i="30" s="1"/>
  <c r="C17" i="30" s="1"/>
  <c r="A2" i="30"/>
  <c r="AM207" i="30"/>
  <c r="F12" i="30"/>
  <c r="R51" i="30" s="1"/>
  <c r="F11" i="30"/>
  <c r="L7" i="30" s="1"/>
  <c r="L24" i="30" s="1"/>
  <c r="L25" i="30" s="1"/>
  <c r="F10" i="30"/>
  <c r="L10" i="30" s="1"/>
  <c r="B10" i="30"/>
  <c r="F9" i="30"/>
  <c r="K38" i="30" s="1"/>
  <c r="B9" i="30"/>
  <c r="L8" i="30" s="1"/>
  <c r="K68" i="30" s="1"/>
  <c r="W8" i="30"/>
  <c r="B8" i="30"/>
  <c r="P5" i="30"/>
  <c r="L5" i="30"/>
  <c r="A2" i="29"/>
  <c r="AM207" i="29"/>
  <c r="F12" i="29"/>
  <c r="R51" i="29" s="1"/>
  <c r="F11" i="29"/>
  <c r="L7" i="29" s="1"/>
  <c r="L24" i="29" s="1"/>
  <c r="L25" i="29" s="1"/>
  <c r="L10" i="29"/>
  <c r="R19" i="29" s="1"/>
  <c r="F10" i="29"/>
  <c r="B10" i="29"/>
  <c r="F9" i="29"/>
  <c r="K38" i="29" s="1"/>
  <c r="B9" i="29"/>
  <c r="L8" i="29" s="1"/>
  <c r="K68" i="29" s="1"/>
  <c r="W8" i="29"/>
  <c r="B8" i="29"/>
  <c r="L5" i="29" s="1"/>
  <c r="B7" i="29"/>
  <c r="O6" i="29" s="1"/>
  <c r="P5" i="29"/>
  <c r="B7" i="28"/>
  <c r="O6" i="28" s="1"/>
  <c r="A2" i="28"/>
  <c r="AM207" i="28"/>
  <c r="F12" i="28"/>
  <c r="R51" i="28" s="1"/>
  <c r="F11" i="28"/>
  <c r="L7" i="28" s="1"/>
  <c r="L24" i="28" s="1"/>
  <c r="L25" i="28" s="1"/>
  <c r="L10" i="28"/>
  <c r="F10" i="28"/>
  <c r="B10" i="28"/>
  <c r="F9" i="28"/>
  <c r="K38" i="28" s="1"/>
  <c r="B9" i="28"/>
  <c r="L8" i="28" s="1"/>
  <c r="W8" i="28"/>
  <c r="B8" i="28"/>
  <c r="P5" i="28"/>
  <c r="L5" i="28"/>
  <c r="A2" i="27"/>
  <c r="AM207" i="27"/>
  <c r="R51" i="27"/>
  <c r="F12" i="27"/>
  <c r="F11" i="27"/>
  <c r="L7" i="27" s="1"/>
  <c r="L24" i="27" s="1"/>
  <c r="L25" i="27" s="1"/>
  <c r="F10" i="27"/>
  <c r="L10" i="27" s="1"/>
  <c r="R19" i="27" s="1"/>
  <c r="B10" i="27"/>
  <c r="F9" i="27"/>
  <c r="K38" i="27" s="1"/>
  <c r="L8" i="27"/>
  <c r="W10" i="27" s="1"/>
  <c r="W8" i="27"/>
  <c r="B8" i="27"/>
  <c r="B7" i="27"/>
  <c r="O6" i="27" s="1"/>
  <c r="P5" i="27"/>
  <c r="L5" i="27"/>
  <c r="B7" i="26"/>
  <c r="O6" i="26" s="1"/>
  <c r="C17" i="26" s="1"/>
  <c r="A2" i="26"/>
  <c r="AM207" i="26"/>
  <c r="F12" i="26"/>
  <c r="R51" i="26" s="1"/>
  <c r="F11" i="26"/>
  <c r="L7" i="26" s="1"/>
  <c r="L24" i="26" s="1"/>
  <c r="L25" i="26" s="1"/>
  <c r="F10" i="26"/>
  <c r="L10" i="26" s="1"/>
  <c r="B10" i="26"/>
  <c r="F9" i="26"/>
  <c r="K38" i="26" s="1"/>
  <c r="W8" i="26"/>
  <c r="B8" i="26"/>
  <c r="P5" i="26"/>
  <c r="L5" i="26"/>
  <c r="F6" i="25"/>
  <c r="L16" i="25" s="1" a="1"/>
  <c r="L16" i="25" s="1"/>
  <c r="A2" i="25"/>
  <c r="AM207" i="25"/>
  <c r="R51" i="25"/>
  <c r="F12" i="25"/>
  <c r="F11" i="25"/>
  <c r="F10" i="25"/>
  <c r="L10" i="25" s="1"/>
  <c r="F9" i="25"/>
  <c r="K38" i="25" s="1"/>
  <c r="L8" i="25"/>
  <c r="K68" i="25" s="1"/>
  <c r="W8" i="25"/>
  <c r="F8" i="25"/>
  <c r="L18" i="25" s="1" a="1"/>
  <c r="L18" i="25" s="1"/>
  <c r="L5" i="25"/>
  <c r="F7" i="25"/>
  <c r="L17" i="25" s="1" a="1"/>
  <c r="L17" i="25" s="1"/>
  <c r="N17" i="25" s="1"/>
  <c r="B7" i="25"/>
  <c r="O6" i="25" s="1"/>
  <c r="P5" i="25"/>
  <c r="F8" i="24"/>
  <c r="L18" i="24" s="1" a="1"/>
  <c r="L18" i="24" s="1"/>
  <c r="F7" i="24"/>
  <c r="L17" i="24" s="1" a="1"/>
  <c r="L17" i="24" s="1"/>
  <c r="N17" i="24" s="1"/>
  <c r="F6" i="24"/>
  <c r="L16" i="24" s="1" a="1"/>
  <c r="L16" i="24" s="1"/>
  <c r="B7" i="24"/>
  <c r="O6" i="24" s="1"/>
  <c r="A2" i="24"/>
  <c r="AM207" i="24"/>
  <c r="F12" i="24"/>
  <c r="R51" i="24" s="1"/>
  <c r="F11" i="24"/>
  <c r="L7" i="24" s="1"/>
  <c r="L24" i="24" s="1"/>
  <c r="L25" i="24" s="1"/>
  <c r="F10" i="24"/>
  <c r="L10" i="24" s="1"/>
  <c r="B10" i="24"/>
  <c r="F9" i="24"/>
  <c r="K38" i="24" s="1"/>
  <c r="L8" i="24"/>
  <c r="W8" i="24"/>
  <c r="B8" i="24"/>
  <c r="P5" i="24"/>
  <c r="L5" i="24"/>
  <c r="F6" i="23"/>
  <c r="L16" i="23" s="1" a="1"/>
  <c r="L16" i="23" s="1"/>
  <c r="A2" i="23"/>
  <c r="AM207" i="23"/>
  <c r="F12" i="23"/>
  <c r="R51" i="23" s="1"/>
  <c r="F11" i="23"/>
  <c r="L7" i="23" s="1"/>
  <c r="L24" i="23" s="1"/>
  <c r="L25" i="23" s="1"/>
  <c r="F10" i="23"/>
  <c r="L10" i="23" s="1"/>
  <c r="B10" i="23"/>
  <c r="F9" i="23"/>
  <c r="K38" i="23" s="1"/>
  <c r="L38" i="23" s="1"/>
  <c r="L8" i="23"/>
  <c r="W8" i="23"/>
  <c r="F8" i="23"/>
  <c r="L18" i="23" s="1" a="1"/>
  <c r="L18" i="23" s="1"/>
  <c r="L42" i="23" s="1" a="1"/>
  <c r="L42" i="23" s="1"/>
  <c r="B8" i="23"/>
  <c r="L5" i="23" s="1"/>
  <c r="F7" i="23"/>
  <c r="L17" i="23" s="1" a="1"/>
  <c r="L17" i="23" s="1"/>
  <c r="N17" i="23" s="1"/>
  <c r="W7" i="23" s="1"/>
  <c r="B7" i="23"/>
  <c r="O6" i="23" s="1"/>
  <c r="C17" i="23" s="1"/>
  <c r="P5" i="23"/>
  <c r="B7" i="22"/>
  <c r="O6" i="22" s="1"/>
  <c r="F8" i="22"/>
  <c r="F7" i="22"/>
  <c r="L17" i="22" s="1" a="1"/>
  <c r="L17" i="22" s="1"/>
  <c r="N17" i="22" s="1"/>
  <c r="F6" i="22"/>
  <c r="L16" i="22" s="1" a="1"/>
  <c r="L16" i="22" s="1"/>
  <c r="A2" i="22"/>
  <c r="AM207" i="22"/>
  <c r="F12" i="22"/>
  <c r="R51" i="22" s="1"/>
  <c r="F11" i="22"/>
  <c r="L7" i="22" s="1"/>
  <c r="L24" i="22" s="1"/>
  <c r="L25" i="22" s="1"/>
  <c r="L10" i="22"/>
  <c r="R19" i="22" s="1"/>
  <c r="F10" i="22"/>
  <c r="B10" i="22"/>
  <c r="F9" i="22"/>
  <c r="K38" i="22" s="1"/>
  <c r="L8" i="22"/>
  <c r="K68" i="22" s="1"/>
  <c r="W8" i="22"/>
  <c r="L18" i="22" a="1"/>
  <c r="L18" i="22" s="1"/>
  <c r="B8" i="22"/>
  <c r="L5" i="22" s="1"/>
  <c r="P5" i="22"/>
  <c r="F8" i="21"/>
  <c r="L18" i="21" s="1" a="1"/>
  <c r="L18" i="21" s="1"/>
  <c r="L42" i="21" s="1" a="1"/>
  <c r="L42" i="21" s="1"/>
  <c r="F7" i="21"/>
  <c r="F6" i="21"/>
  <c r="L16" i="21" s="1" a="1"/>
  <c r="L16" i="21" s="1"/>
  <c r="B7" i="21"/>
  <c r="O6" i="21" s="1"/>
  <c r="B6" i="21"/>
  <c r="O5" i="21" s="1"/>
  <c r="A2" i="21"/>
  <c r="AM207" i="21"/>
  <c r="F12" i="21"/>
  <c r="R51" i="21" s="1"/>
  <c r="F11" i="21"/>
  <c r="C31" i="2" s="1"/>
  <c r="F10" i="21"/>
  <c r="L10" i="21" s="1"/>
  <c r="B10" i="21"/>
  <c r="F9" i="21"/>
  <c r="K38" i="21" s="1"/>
  <c r="L8" i="21"/>
  <c r="W8" i="21"/>
  <c r="B8" i="21"/>
  <c r="L17" i="21" a="1"/>
  <c r="L17" i="21" s="1"/>
  <c r="N17" i="21" s="1"/>
  <c r="P5" i="21"/>
  <c r="L5" i="21"/>
  <c r="A2" i="20"/>
  <c r="F6" i="20"/>
  <c r="L16" i="20" a="1"/>
  <c r="L16" i="20" s="1"/>
  <c r="B7" i="20"/>
  <c r="O6" i="20" s="1"/>
  <c r="C17" i="20" s="1"/>
  <c r="B6" i="20"/>
  <c r="O5" i="20" s="1"/>
  <c r="R24" i="20" s="1"/>
  <c r="AM207" i="20"/>
  <c r="L17" i="20" a="1"/>
  <c r="L17" i="20" s="1"/>
  <c r="N17" i="20" s="1"/>
  <c r="F12" i="20"/>
  <c r="R51" i="20" s="1"/>
  <c r="F11" i="20"/>
  <c r="L7" i="20" s="1"/>
  <c r="L24" i="20" s="1"/>
  <c r="L25" i="20" s="1"/>
  <c r="F10" i="20"/>
  <c r="L10" i="20" s="1"/>
  <c r="B10" i="20"/>
  <c r="F9" i="20"/>
  <c r="K38" i="20" s="1"/>
  <c r="C9" i="2"/>
  <c r="W8" i="20"/>
  <c r="F8" i="20"/>
  <c r="L18" i="20" s="1" a="1"/>
  <c r="L18" i="20" s="1"/>
  <c r="B8" i="20"/>
  <c r="L5" i="20" s="1"/>
  <c r="F7" i="20"/>
  <c r="P5" i="20"/>
  <c r="F9" i="3"/>
  <c r="A2" i="5"/>
  <c r="A2" i="3"/>
  <c r="C11" i="2" l="1"/>
  <c r="B6" i="25"/>
  <c r="O5" i="25" s="1"/>
  <c r="R24" i="25" s="1"/>
  <c r="C16" i="25" s="1"/>
  <c r="L7" i="21"/>
  <c r="L24" i="21" s="1"/>
  <c r="L25" i="21" s="1"/>
  <c r="L7" i="25"/>
  <c r="L24" i="25" s="1"/>
  <c r="L25" i="25" s="1"/>
  <c r="L8" i="20"/>
  <c r="K68" i="20" s="1"/>
  <c r="C29" i="2"/>
  <c r="W10" i="32"/>
  <c r="K68" i="32"/>
  <c r="K68" i="27"/>
  <c r="B6" i="23"/>
  <c r="O5" i="23" s="1"/>
  <c r="R24" i="23" s="1"/>
  <c r="T18" i="33"/>
  <c r="O66" i="33"/>
  <c r="R19" i="33"/>
  <c r="K68" i="33"/>
  <c r="W10" i="33"/>
  <c r="L19" i="33"/>
  <c r="T18" i="32"/>
  <c r="K70" i="32"/>
  <c r="R19" i="32"/>
  <c r="C17" i="32"/>
  <c r="O67" i="31"/>
  <c r="K70" i="31"/>
  <c r="L38" i="31"/>
  <c r="L19" i="31"/>
  <c r="W10" i="31"/>
  <c r="R19" i="31"/>
  <c r="C17" i="31"/>
  <c r="R19" i="30"/>
  <c r="O66" i="30"/>
  <c r="L38" i="30"/>
  <c r="L19" i="30"/>
  <c r="W10" i="30"/>
  <c r="L38" i="29"/>
  <c r="L19" i="29"/>
  <c r="O66" i="29"/>
  <c r="W10" i="29"/>
  <c r="C17" i="29"/>
  <c r="K68" i="28"/>
  <c r="L19" i="28"/>
  <c r="W10" i="28"/>
  <c r="C17" i="28"/>
  <c r="R19" i="28"/>
  <c r="O66" i="28"/>
  <c r="L38" i="28"/>
  <c r="C17" i="27"/>
  <c r="O66" i="27"/>
  <c r="L38" i="27"/>
  <c r="L19" i="27"/>
  <c r="L38" i="26"/>
  <c r="K68" i="26"/>
  <c r="W10" i="26"/>
  <c r="L19" i="26"/>
  <c r="O66" i="26"/>
  <c r="R19" i="26"/>
  <c r="Q16" i="25"/>
  <c r="N16" i="25"/>
  <c r="L42" i="25" a="1"/>
  <c r="L42" i="25" s="1"/>
  <c r="P18" i="25"/>
  <c r="N18" i="25"/>
  <c r="Q31" i="25"/>
  <c r="L38" i="25"/>
  <c r="R19" i="25"/>
  <c r="O66" i="25"/>
  <c r="K52" i="25"/>
  <c r="W7" i="25"/>
  <c r="L19" i="25"/>
  <c r="W10" i="25"/>
  <c r="C17" i="25"/>
  <c r="W7" i="24"/>
  <c r="K52" i="24"/>
  <c r="L42" i="24" a="1"/>
  <c r="L42" i="24" s="1"/>
  <c r="P18" i="24"/>
  <c r="N18" i="24"/>
  <c r="Q31" i="24"/>
  <c r="C16" i="24"/>
  <c r="R25" i="24"/>
  <c r="R26" i="24" s="1"/>
  <c r="O66" i="24"/>
  <c r="R19" i="24"/>
  <c r="L38" i="24"/>
  <c r="K68" i="24"/>
  <c r="W10" i="24"/>
  <c r="L19" i="24"/>
  <c r="Q16" i="24"/>
  <c r="N16" i="24"/>
  <c r="C17" i="24"/>
  <c r="AF16" i="23"/>
  <c r="AB16" i="23"/>
  <c r="AJ308" i="23" s="1"/>
  <c r="AB18" i="23"/>
  <c r="AB6" i="23"/>
  <c r="N16" i="23"/>
  <c r="Q16" i="23"/>
  <c r="W10" i="23"/>
  <c r="L19" i="23"/>
  <c r="K68" i="23"/>
  <c r="T18" i="23"/>
  <c r="N18" i="23"/>
  <c r="K52" i="23"/>
  <c r="P18" i="23"/>
  <c r="Q31" i="23"/>
  <c r="R19" i="23"/>
  <c r="O66" i="23"/>
  <c r="C16" i="22"/>
  <c r="R25" i="22"/>
  <c r="Q16" i="22"/>
  <c r="N16" i="22"/>
  <c r="L42" i="22" a="1"/>
  <c r="L42" i="22" s="1"/>
  <c r="Q31" i="22"/>
  <c r="P18" i="22"/>
  <c r="N18" i="22"/>
  <c r="K52" i="22"/>
  <c r="W7" i="22"/>
  <c r="L19" i="22"/>
  <c r="O66" i="22"/>
  <c r="W10" i="22"/>
  <c r="C17" i="22"/>
  <c r="L38" i="22"/>
  <c r="W7" i="21"/>
  <c r="K52" i="21"/>
  <c r="R19" i="21"/>
  <c r="O66" i="21"/>
  <c r="P18" i="21"/>
  <c r="N18" i="21"/>
  <c r="Q31" i="21"/>
  <c r="K68" i="21"/>
  <c r="W10" i="21"/>
  <c r="L19" i="21"/>
  <c r="L38" i="21"/>
  <c r="N16" i="21"/>
  <c r="Q16" i="21"/>
  <c r="R24" i="21"/>
  <c r="C17" i="21"/>
  <c r="R25" i="20"/>
  <c r="C16" i="20"/>
  <c r="Q16" i="20"/>
  <c r="N16" i="20"/>
  <c r="W7" i="20"/>
  <c r="K52" i="20"/>
  <c r="R19" i="20"/>
  <c r="O66" i="20"/>
  <c r="N18" i="20"/>
  <c r="F9" i="2" s="1"/>
  <c r="Q31" i="20"/>
  <c r="L42" i="20" a="1"/>
  <c r="L42" i="20" s="1"/>
  <c r="P18" i="20"/>
  <c r="L38" i="20"/>
  <c r="W5" i="24" l="1"/>
  <c r="W16" i="24" s="1"/>
  <c r="W15" i="24" s="1"/>
  <c r="W5" i="25"/>
  <c r="W18" i="25" s="1"/>
  <c r="W5" i="22"/>
  <c r="W18" i="22" s="1"/>
  <c r="W5" i="23"/>
  <c r="W18" i="23" s="1"/>
  <c r="W5" i="21"/>
  <c r="W18" i="21" s="1"/>
  <c r="F11" i="2"/>
  <c r="W10" i="20"/>
  <c r="L19" i="20"/>
  <c r="W5" i="20"/>
  <c r="W16" i="20" s="1"/>
  <c r="W15" i="20" s="1"/>
  <c r="R25" i="25"/>
  <c r="R26" i="25" s="1"/>
  <c r="C19" i="25" s="1"/>
  <c r="K70" i="33"/>
  <c r="O67" i="33"/>
  <c r="T18" i="31"/>
  <c r="T18" i="30"/>
  <c r="O67" i="30"/>
  <c r="K70" i="30"/>
  <c r="T18" i="29"/>
  <c r="K70" i="29"/>
  <c r="O67" i="29"/>
  <c r="T18" i="28"/>
  <c r="O67" i="28"/>
  <c r="K70" i="28"/>
  <c r="K70" i="27"/>
  <c r="O67" i="27"/>
  <c r="T18" i="27"/>
  <c r="T18" i="26"/>
  <c r="O67" i="26"/>
  <c r="K70" i="26"/>
  <c r="AB18" i="25"/>
  <c r="AF16" i="25"/>
  <c r="AB16" i="25"/>
  <c r="AJ308" i="25" s="1"/>
  <c r="AB6" i="25"/>
  <c r="K70" i="25"/>
  <c r="O67" i="25"/>
  <c r="T18" i="25"/>
  <c r="M32" i="25"/>
  <c r="M33" i="25"/>
  <c r="M38" i="25" s="1"/>
  <c r="R18" i="25" s="1"/>
  <c r="K53" i="25"/>
  <c r="W6" i="25"/>
  <c r="B32" i="25"/>
  <c r="AF3" i="24"/>
  <c r="C19" i="24"/>
  <c r="M32" i="24"/>
  <c r="M33" i="24"/>
  <c r="M38" i="24" s="1"/>
  <c r="R18" i="24" s="1"/>
  <c r="K53" i="24"/>
  <c r="W6" i="24"/>
  <c r="T18" i="24"/>
  <c r="K70" i="24"/>
  <c r="O67" i="24"/>
  <c r="C18" i="24"/>
  <c r="L43" i="24"/>
  <c r="B32" i="24"/>
  <c r="AF16" i="24"/>
  <c r="AB16" i="24"/>
  <c r="AJ308" i="24" s="1"/>
  <c r="AB18" i="24"/>
  <c r="AB6" i="24"/>
  <c r="B32" i="23"/>
  <c r="M33" i="23"/>
  <c r="M38" i="23" s="1"/>
  <c r="M32" i="23"/>
  <c r="AJ409" i="23"/>
  <c r="K53" i="23"/>
  <c r="W6" i="23"/>
  <c r="AB19" i="23"/>
  <c r="AJ307" i="23" s="1"/>
  <c r="AJ207" i="23"/>
  <c r="AJ208" i="23" s="1"/>
  <c r="AJ209" i="23" s="1"/>
  <c r="AJ210" i="23" s="1"/>
  <c r="AJ211" i="23" s="1"/>
  <c r="AJ212" i="23" s="1"/>
  <c r="AJ213" i="23" s="1"/>
  <c r="AJ214" i="23" s="1"/>
  <c r="AJ215" i="23" s="1"/>
  <c r="AJ216" i="23" s="1"/>
  <c r="AJ217" i="23" s="1"/>
  <c r="AJ218" i="23" s="1"/>
  <c r="AJ219" i="23" s="1"/>
  <c r="AJ220" i="23" s="1"/>
  <c r="AJ221" i="23" s="1"/>
  <c r="AJ222" i="23" s="1"/>
  <c r="AJ223" i="23" s="1"/>
  <c r="AJ224" i="23" s="1"/>
  <c r="AJ225" i="23" s="1"/>
  <c r="AJ226" i="23" s="1"/>
  <c r="AJ227" i="23" s="1"/>
  <c r="AJ228" i="23" s="1"/>
  <c r="AJ229" i="23" s="1"/>
  <c r="AJ230" i="23" s="1"/>
  <c r="AJ231" i="23" s="1"/>
  <c r="AJ232" i="23" s="1"/>
  <c r="AJ233" i="23" s="1"/>
  <c r="AJ234" i="23" s="1"/>
  <c r="AJ235" i="23" s="1"/>
  <c r="AJ236" i="23" s="1"/>
  <c r="AJ237" i="23" s="1"/>
  <c r="AJ238" i="23" s="1"/>
  <c r="AJ239" i="23" s="1"/>
  <c r="AJ240" i="23" s="1"/>
  <c r="AJ241" i="23" s="1"/>
  <c r="AJ242" i="23" s="1"/>
  <c r="AJ243" i="23" s="1"/>
  <c r="AJ244" i="23" s="1"/>
  <c r="AJ245" i="23" s="1"/>
  <c r="AJ246" i="23" s="1"/>
  <c r="AJ247" i="23" s="1"/>
  <c r="AJ248" i="23" s="1"/>
  <c r="AJ249" i="23" s="1"/>
  <c r="AJ250" i="23" s="1"/>
  <c r="AJ251" i="23" s="1"/>
  <c r="AJ252" i="23" s="1"/>
  <c r="AJ253" i="23" s="1"/>
  <c r="AJ254" i="23" s="1"/>
  <c r="AJ255" i="23" s="1"/>
  <c r="AJ256" i="23" s="1"/>
  <c r="AJ257" i="23" s="1"/>
  <c r="AJ258" i="23" s="1"/>
  <c r="AJ259" i="23" s="1"/>
  <c r="AJ260" i="23" s="1"/>
  <c r="AJ261" i="23" s="1"/>
  <c r="AJ262" i="23" s="1"/>
  <c r="AJ263" i="23" s="1"/>
  <c r="AJ264" i="23" s="1"/>
  <c r="AJ265" i="23" s="1"/>
  <c r="AJ266" i="23" s="1"/>
  <c r="AJ267" i="23" s="1"/>
  <c r="AJ268" i="23" s="1"/>
  <c r="AJ269" i="23" s="1"/>
  <c r="AJ270" i="23" s="1"/>
  <c r="AJ271" i="23" s="1"/>
  <c r="AJ272" i="23" s="1"/>
  <c r="AJ273" i="23" s="1"/>
  <c r="AJ274" i="23" s="1"/>
  <c r="AJ275" i="23" s="1"/>
  <c r="AJ276" i="23" s="1"/>
  <c r="AJ277" i="23" s="1"/>
  <c r="AJ278" i="23" s="1"/>
  <c r="AJ279" i="23" s="1"/>
  <c r="AJ280" i="23" s="1"/>
  <c r="AJ281" i="23" s="1"/>
  <c r="AJ282" i="23" s="1"/>
  <c r="AJ283" i="23" s="1"/>
  <c r="AJ284" i="23" s="1"/>
  <c r="AJ285" i="23" s="1"/>
  <c r="AJ286" i="23" s="1"/>
  <c r="AJ287" i="23" s="1"/>
  <c r="AJ288" i="23" s="1"/>
  <c r="AJ289" i="23" s="1"/>
  <c r="AJ290" i="23" s="1"/>
  <c r="AJ291" i="23" s="1"/>
  <c r="AJ292" i="23" s="1"/>
  <c r="AJ293" i="23" s="1"/>
  <c r="AJ294" i="23" s="1"/>
  <c r="AJ295" i="23" s="1"/>
  <c r="AJ296" i="23" s="1"/>
  <c r="AJ297" i="23" s="1"/>
  <c r="AJ298" i="23" s="1"/>
  <c r="AJ299" i="23" s="1"/>
  <c r="AJ300" i="23" s="1"/>
  <c r="AJ301" i="23" s="1"/>
  <c r="AJ302" i="23" s="1"/>
  <c r="AJ303" i="23" s="1"/>
  <c r="AJ304" i="23" s="1"/>
  <c r="AJ305" i="23" s="1"/>
  <c r="AJ306" i="23" s="1"/>
  <c r="O67" i="23"/>
  <c r="K70" i="23"/>
  <c r="R25" i="23"/>
  <c r="C16" i="23"/>
  <c r="K53" i="22"/>
  <c r="W6" i="22"/>
  <c r="K70" i="22"/>
  <c r="O67" i="22"/>
  <c r="L43" i="22"/>
  <c r="C18" i="22"/>
  <c r="R26" i="22"/>
  <c r="AB18" i="22"/>
  <c r="AB16" i="22"/>
  <c r="AJ308" i="22" s="1"/>
  <c r="AF16" i="22"/>
  <c r="AB6" i="22"/>
  <c r="B32" i="22"/>
  <c r="M32" i="22"/>
  <c r="M33" i="22"/>
  <c r="M38" i="22" s="1"/>
  <c r="R18" i="22" s="1"/>
  <c r="T18" i="22"/>
  <c r="T18" i="21"/>
  <c r="M32" i="21"/>
  <c r="M33" i="21"/>
  <c r="M38" i="21" s="1"/>
  <c r="R18" i="21" s="1"/>
  <c r="K70" i="21"/>
  <c r="O67" i="21"/>
  <c r="B32" i="21"/>
  <c r="W6" i="21"/>
  <c r="K53" i="21"/>
  <c r="R25" i="21"/>
  <c r="C16" i="21"/>
  <c r="AF16" i="21"/>
  <c r="AB16" i="21"/>
  <c r="AJ308" i="21" s="1"/>
  <c r="AB6" i="21"/>
  <c r="AB18" i="21"/>
  <c r="M33" i="20"/>
  <c r="M38" i="20" s="1"/>
  <c r="R18" i="20" s="1"/>
  <c r="M32" i="20"/>
  <c r="C18" i="20"/>
  <c r="L43" i="20"/>
  <c r="R26" i="20"/>
  <c r="AF16" i="20"/>
  <c r="AB16" i="20"/>
  <c r="AJ308" i="20" s="1"/>
  <c r="AB6" i="20"/>
  <c r="AB18" i="20"/>
  <c r="W6" i="20"/>
  <c r="K53" i="20"/>
  <c r="T18" i="20"/>
  <c r="O67" i="20"/>
  <c r="K70" i="20"/>
  <c r="B32" i="20"/>
  <c r="W16" i="25" l="1"/>
  <c r="W15" i="25" s="1"/>
  <c r="W18" i="20"/>
  <c r="W16" i="22"/>
  <c r="W15" i="22" s="1"/>
  <c r="W18" i="24"/>
  <c r="W16" i="23"/>
  <c r="W15" i="23" s="1"/>
  <c r="L20" i="25"/>
  <c r="L26" i="25" s="1"/>
  <c r="L44" i="25"/>
  <c r="W16" i="21"/>
  <c r="W15" i="21" s="1"/>
  <c r="AF3" i="25"/>
  <c r="AF4" i="25" s="1"/>
  <c r="L43" i="25"/>
  <c r="O45" i="25" s="1"/>
  <c r="C18" i="25"/>
  <c r="AJ409" i="25"/>
  <c r="B33" i="25"/>
  <c r="AJ207" i="25"/>
  <c r="AB19" i="25"/>
  <c r="AJ307" i="25" s="1"/>
  <c r="AF8" i="25"/>
  <c r="AC9" i="25"/>
  <c r="AS913" i="25" s="1"/>
  <c r="AC16" i="25"/>
  <c r="AG16" i="25"/>
  <c r="AG17" i="25" s="1"/>
  <c r="L20" i="24"/>
  <c r="L41" i="24" s="1"/>
  <c r="K78" i="24" s="1"/>
  <c r="AJ409" i="24"/>
  <c r="AB19" i="24"/>
  <c r="AJ307" i="24" s="1"/>
  <c r="AJ207" i="24"/>
  <c r="L44" i="24"/>
  <c r="AC16" i="24"/>
  <c r="AC9" i="24"/>
  <c r="AS913" i="24" s="1"/>
  <c r="AG16" i="24"/>
  <c r="AG17" i="24" s="1"/>
  <c r="B33" i="24"/>
  <c r="L26" i="24"/>
  <c r="F32" i="24"/>
  <c r="O45" i="24"/>
  <c r="AF5" i="24"/>
  <c r="Y5" i="24"/>
  <c r="AF8" i="24"/>
  <c r="AF6" i="24"/>
  <c r="W19" i="24" s="1"/>
  <c r="AF4" i="24"/>
  <c r="AC16" i="23"/>
  <c r="AC9" i="23"/>
  <c r="AS913" i="23" s="1"/>
  <c r="AG16" i="23"/>
  <c r="AG17" i="23" s="1"/>
  <c r="B33" i="23"/>
  <c r="C18" i="23"/>
  <c r="L43" i="23"/>
  <c r="R26" i="23"/>
  <c r="R18" i="23"/>
  <c r="L20" i="23" s="1"/>
  <c r="L44" i="23"/>
  <c r="AJ207" i="22"/>
  <c r="AJ208" i="22" s="1"/>
  <c r="AJ209" i="22" s="1"/>
  <c r="AJ210" i="22" s="1"/>
  <c r="AJ211" i="22" s="1"/>
  <c r="AJ212" i="22" s="1"/>
  <c r="AJ213" i="22" s="1"/>
  <c r="AJ214" i="22" s="1"/>
  <c r="AJ215" i="22" s="1"/>
  <c r="AJ216" i="22" s="1"/>
  <c r="AJ217" i="22" s="1"/>
  <c r="AJ218" i="22" s="1"/>
  <c r="AJ219" i="22" s="1"/>
  <c r="AJ220" i="22" s="1"/>
  <c r="AJ221" i="22" s="1"/>
  <c r="AJ222" i="22" s="1"/>
  <c r="AJ223" i="22" s="1"/>
  <c r="AJ224" i="22" s="1"/>
  <c r="AJ225" i="22" s="1"/>
  <c r="AJ226" i="22" s="1"/>
  <c r="AJ227" i="22" s="1"/>
  <c r="AJ228" i="22" s="1"/>
  <c r="AJ229" i="22" s="1"/>
  <c r="AJ230" i="22" s="1"/>
  <c r="AJ231" i="22" s="1"/>
  <c r="AJ232" i="22" s="1"/>
  <c r="AJ233" i="22" s="1"/>
  <c r="AJ234" i="22" s="1"/>
  <c r="AJ235" i="22" s="1"/>
  <c r="AJ236" i="22" s="1"/>
  <c r="AJ237" i="22" s="1"/>
  <c r="AJ238" i="22" s="1"/>
  <c r="AJ239" i="22" s="1"/>
  <c r="AJ240" i="22" s="1"/>
  <c r="AJ241" i="22" s="1"/>
  <c r="AJ242" i="22" s="1"/>
  <c r="AJ243" i="22" s="1"/>
  <c r="AJ244" i="22" s="1"/>
  <c r="AJ245" i="22" s="1"/>
  <c r="AJ246" i="22" s="1"/>
  <c r="AJ247" i="22" s="1"/>
  <c r="AJ248" i="22" s="1"/>
  <c r="AJ249" i="22" s="1"/>
  <c r="AJ250" i="22" s="1"/>
  <c r="AJ251" i="22" s="1"/>
  <c r="AJ252" i="22" s="1"/>
  <c r="AJ253" i="22" s="1"/>
  <c r="AJ254" i="22" s="1"/>
  <c r="AJ255" i="22" s="1"/>
  <c r="AJ256" i="22" s="1"/>
  <c r="AJ257" i="22" s="1"/>
  <c r="AJ258" i="22" s="1"/>
  <c r="AJ259" i="22" s="1"/>
  <c r="AJ260" i="22" s="1"/>
  <c r="AJ261" i="22" s="1"/>
  <c r="AJ262" i="22" s="1"/>
  <c r="AJ263" i="22" s="1"/>
  <c r="AJ264" i="22" s="1"/>
  <c r="AJ265" i="22" s="1"/>
  <c r="AJ266" i="22" s="1"/>
  <c r="AJ267" i="22" s="1"/>
  <c r="AJ268" i="22" s="1"/>
  <c r="AJ269" i="22" s="1"/>
  <c r="AJ270" i="22" s="1"/>
  <c r="AJ271" i="22" s="1"/>
  <c r="AJ272" i="22" s="1"/>
  <c r="AJ273" i="22" s="1"/>
  <c r="AJ274" i="22" s="1"/>
  <c r="AJ275" i="22" s="1"/>
  <c r="AJ276" i="22" s="1"/>
  <c r="AJ277" i="22" s="1"/>
  <c r="AJ278" i="22" s="1"/>
  <c r="AJ279" i="22" s="1"/>
  <c r="AJ280" i="22" s="1"/>
  <c r="AJ281" i="22" s="1"/>
  <c r="AJ282" i="22" s="1"/>
  <c r="AJ283" i="22" s="1"/>
  <c r="AJ284" i="22" s="1"/>
  <c r="AJ285" i="22" s="1"/>
  <c r="AJ286" i="22" s="1"/>
  <c r="AJ287" i="22" s="1"/>
  <c r="AJ288" i="22" s="1"/>
  <c r="AJ289" i="22" s="1"/>
  <c r="AJ290" i="22" s="1"/>
  <c r="AJ291" i="22" s="1"/>
  <c r="AJ292" i="22" s="1"/>
  <c r="AJ293" i="22" s="1"/>
  <c r="AJ294" i="22" s="1"/>
  <c r="AJ295" i="22" s="1"/>
  <c r="AJ296" i="22" s="1"/>
  <c r="AJ297" i="22" s="1"/>
  <c r="AJ298" i="22" s="1"/>
  <c r="AJ299" i="22" s="1"/>
  <c r="AJ300" i="22" s="1"/>
  <c r="AJ301" i="22" s="1"/>
  <c r="AJ302" i="22" s="1"/>
  <c r="AJ303" i="22" s="1"/>
  <c r="AJ304" i="22" s="1"/>
  <c r="AJ305" i="22" s="1"/>
  <c r="AJ306" i="22" s="1"/>
  <c r="AB19" i="22"/>
  <c r="AJ307" i="22" s="1"/>
  <c r="AJ409" i="22"/>
  <c r="C19" i="22"/>
  <c r="AF3" i="22"/>
  <c r="B33" i="22"/>
  <c r="L20" i="22"/>
  <c r="O45" i="22"/>
  <c r="L44" i="22"/>
  <c r="AC9" i="22"/>
  <c r="AS913" i="22" s="1"/>
  <c r="AC16" i="22"/>
  <c r="AG16" i="22"/>
  <c r="AG17" i="22" s="1"/>
  <c r="L44" i="21"/>
  <c r="L20" i="21"/>
  <c r="AC16" i="21"/>
  <c r="AC9" i="21"/>
  <c r="AS913" i="21" s="1"/>
  <c r="AG16" i="21"/>
  <c r="AG17" i="21" s="1"/>
  <c r="AB19" i="21"/>
  <c r="AJ307" i="21" s="1"/>
  <c r="AJ207" i="21"/>
  <c r="AJ409" i="21"/>
  <c r="B33" i="21"/>
  <c r="C18" i="21"/>
  <c r="L43" i="21"/>
  <c r="R26" i="21"/>
  <c r="L20" i="20"/>
  <c r="L44" i="20"/>
  <c r="AC16" i="20"/>
  <c r="AC9" i="20"/>
  <c r="AS913" i="20" s="1"/>
  <c r="AG16" i="20"/>
  <c r="AG17" i="20" s="1"/>
  <c r="AF3" i="20"/>
  <c r="C19" i="20"/>
  <c r="D9" i="2" s="1"/>
  <c r="O45" i="20"/>
  <c r="L45" i="20" s="1"/>
  <c r="L46" i="20" s="1"/>
  <c r="B33" i="20"/>
  <c r="AB19" i="20"/>
  <c r="AJ307" i="20" s="1"/>
  <c r="AJ207" i="20"/>
  <c r="AJ409" i="20"/>
  <c r="L41" i="25" l="1"/>
  <c r="K78" i="25" s="1"/>
  <c r="F32" i="25"/>
  <c r="AF6" i="25"/>
  <c r="W19" i="25" s="1"/>
  <c r="L45" i="25"/>
  <c r="L46" i="25" s="1"/>
  <c r="L47" i="25" s="1"/>
  <c r="Y5" i="25"/>
  <c r="AF5" i="25"/>
  <c r="L45" i="24"/>
  <c r="L46" i="24" s="1"/>
  <c r="K74" i="24" s="1"/>
  <c r="AJ208" i="24"/>
  <c r="AJ209" i="24" s="1"/>
  <c r="AJ210" i="24" s="1"/>
  <c r="AJ211" i="24" s="1"/>
  <c r="AJ212" i="24" s="1"/>
  <c r="AJ213" i="24" s="1"/>
  <c r="AJ214" i="24" s="1"/>
  <c r="AJ215" i="24" s="1"/>
  <c r="AJ216" i="24" s="1"/>
  <c r="AJ217" i="24" s="1"/>
  <c r="AJ218" i="24" s="1"/>
  <c r="AJ219" i="24" s="1"/>
  <c r="AJ220" i="24" s="1"/>
  <c r="AJ221" i="24" s="1"/>
  <c r="AJ222" i="24" s="1"/>
  <c r="AJ223" i="24" s="1"/>
  <c r="AJ224" i="24" s="1"/>
  <c r="AJ225" i="24" s="1"/>
  <c r="AJ226" i="24" s="1"/>
  <c r="AJ227" i="24" s="1"/>
  <c r="AJ228" i="24" s="1"/>
  <c r="AJ229" i="24" s="1"/>
  <c r="AJ230" i="24" s="1"/>
  <c r="AJ231" i="24" s="1"/>
  <c r="AJ232" i="24" s="1"/>
  <c r="AJ233" i="24" s="1"/>
  <c r="AJ234" i="24" s="1"/>
  <c r="AJ235" i="24" s="1"/>
  <c r="AJ236" i="24" s="1"/>
  <c r="AJ237" i="24" s="1"/>
  <c r="AJ238" i="24" s="1"/>
  <c r="AJ239" i="24" s="1"/>
  <c r="AJ240" i="24" s="1"/>
  <c r="AJ241" i="24" s="1"/>
  <c r="AJ242" i="24" s="1"/>
  <c r="AJ243" i="24" s="1"/>
  <c r="AJ244" i="24" s="1"/>
  <c r="AJ245" i="24" s="1"/>
  <c r="AJ246" i="24" s="1"/>
  <c r="AJ247" i="24" s="1"/>
  <c r="AJ248" i="24" s="1"/>
  <c r="AJ249" i="24" s="1"/>
  <c r="AJ250" i="24" s="1"/>
  <c r="AJ251" i="24" s="1"/>
  <c r="AJ252" i="24" s="1"/>
  <c r="AJ253" i="24" s="1"/>
  <c r="AJ254" i="24" s="1"/>
  <c r="AJ255" i="24" s="1"/>
  <c r="AJ256" i="24" s="1"/>
  <c r="AJ257" i="24" s="1"/>
  <c r="AJ258" i="24" s="1"/>
  <c r="AJ259" i="24" s="1"/>
  <c r="AJ260" i="24" s="1"/>
  <c r="AJ261" i="24" s="1"/>
  <c r="AJ262" i="24" s="1"/>
  <c r="AJ263" i="24" s="1"/>
  <c r="AJ264" i="24" s="1"/>
  <c r="AJ265" i="24" s="1"/>
  <c r="AJ266" i="24" s="1"/>
  <c r="AJ267" i="24" s="1"/>
  <c r="AJ268" i="24" s="1"/>
  <c r="AJ269" i="24" s="1"/>
  <c r="AJ270" i="24" s="1"/>
  <c r="AJ271" i="24" s="1"/>
  <c r="AJ272" i="24" s="1"/>
  <c r="AJ273" i="24" s="1"/>
  <c r="AJ274" i="24" s="1"/>
  <c r="AJ275" i="24" s="1"/>
  <c r="AJ276" i="24" s="1"/>
  <c r="AJ277" i="24" s="1"/>
  <c r="AJ278" i="24" s="1"/>
  <c r="AJ279" i="24" s="1"/>
  <c r="AJ280" i="24" s="1"/>
  <c r="AJ281" i="24" s="1"/>
  <c r="AJ282" i="24" s="1"/>
  <c r="AJ283" i="24" s="1"/>
  <c r="AJ284" i="24" s="1"/>
  <c r="AJ285" i="24" s="1"/>
  <c r="AJ286" i="24" s="1"/>
  <c r="AJ287" i="24" s="1"/>
  <c r="AJ288" i="24" s="1"/>
  <c r="AJ289" i="24" s="1"/>
  <c r="AJ290" i="24" s="1"/>
  <c r="AJ291" i="24" s="1"/>
  <c r="AJ292" i="24" s="1"/>
  <c r="AJ293" i="24" s="1"/>
  <c r="AJ294" i="24" s="1"/>
  <c r="AJ295" i="24" s="1"/>
  <c r="AJ296" i="24" s="1"/>
  <c r="AJ297" i="24" s="1"/>
  <c r="AJ298" i="24" s="1"/>
  <c r="AJ299" i="24" s="1"/>
  <c r="AJ300" i="24" s="1"/>
  <c r="AJ301" i="24" s="1"/>
  <c r="AJ302" i="24" s="1"/>
  <c r="AJ303" i="24" s="1"/>
  <c r="AJ304" i="24" s="1"/>
  <c r="AJ305" i="24" s="1"/>
  <c r="AJ306" i="24" s="1"/>
  <c r="AJ208" i="21"/>
  <c r="AJ209" i="21" s="1"/>
  <c r="AJ210" i="21" s="1"/>
  <c r="AJ211" i="21" s="1"/>
  <c r="AJ212" i="21" s="1"/>
  <c r="AJ213" i="21" s="1"/>
  <c r="AJ214" i="21" s="1"/>
  <c r="AJ215" i="21" s="1"/>
  <c r="AJ216" i="21" s="1"/>
  <c r="AJ217" i="21" s="1"/>
  <c r="AJ218" i="21" s="1"/>
  <c r="AJ219" i="21" s="1"/>
  <c r="AJ220" i="21" s="1"/>
  <c r="AJ221" i="21" s="1"/>
  <c r="AJ222" i="21" s="1"/>
  <c r="AJ223" i="21" s="1"/>
  <c r="AJ224" i="21" s="1"/>
  <c r="AJ225" i="21" s="1"/>
  <c r="AJ226" i="21" s="1"/>
  <c r="AJ227" i="21" s="1"/>
  <c r="AJ228" i="21" s="1"/>
  <c r="AJ229" i="21" s="1"/>
  <c r="AJ230" i="21" s="1"/>
  <c r="AJ231" i="21" s="1"/>
  <c r="AJ232" i="21" s="1"/>
  <c r="AJ233" i="21" s="1"/>
  <c r="AJ234" i="21" s="1"/>
  <c r="AJ235" i="21" s="1"/>
  <c r="AJ236" i="21" s="1"/>
  <c r="AJ237" i="21" s="1"/>
  <c r="AJ238" i="21" s="1"/>
  <c r="AJ239" i="21" s="1"/>
  <c r="AJ240" i="21" s="1"/>
  <c r="AJ241" i="21" s="1"/>
  <c r="AJ242" i="21" s="1"/>
  <c r="AJ243" i="21" s="1"/>
  <c r="AJ244" i="21" s="1"/>
  <c r="AJ245" i="21" s="1"/>
  <c r="AJ246" i="21" s="1"/>
  <c r="AJ247" i="21" s="1"/>
  <c r="AJ248" i="21" s="1"/>
  <c r="AJ249" i="21" s="1"/>
  <c r="AJ250" i="21" s="1"/>
  <c r="AJ251" i="21" s="1"/>
  <c r="AJ252" i="21" s="1"/>
  <c r="AJ253" i="21" s="1"/>
  <c r="AJ254" i="21" s="1"/>
  <c r="AJ255" i="21" s="1"/>
  <c r="AJ256" i="21" s="1"/>
  <c r="AJ257" i="21" s="1"/>
  <c r="AJ258" i="21" s="1"/>
  <c r="AJ259" i="21" s="1"/>
  <c r="AJ260" i="21" s="1"/>
  <c r="AJ261" i="21" s="1"/>
  <c r="AJ262" i="21" s="1"/>
  <c r="AJ263" i="21" s="1"/>
  <c r="AJ264" i="21" s="1"/>
  <c r="AJ265" i="21" s="1"/>
  <c r="AJ266" i="21" s="1"/>
  <c r="AJ267" i="21" s="1"/>
  <c r="AJ268" i="21" s="1"/>
  <c r="AJ269" i="21" s="1"/>
  <c r="AJ270" i="21" s="1"/>
  <c r="AJ271" i="21" s="1"/>
  <c r="AJ272" i="21" s="1"/>
  <c r="AJ273" i="21" s="1"/>
  <c r="AJ274" i="21" s="1"/>
  <c r="AJ275" i="21" s="1"/>
  <c r="AJ276" i="21" s="1"/>
  <c r="AJ277" i="21" s="1"/>
  <c r="AJ278" i="21" s="1"/>
  <c r="AJ279" i="21" s="1"/>
  <c r="AJ280" i="21" s="1"/>
  <c r="AJ281" i="21" s="1"/>
  <c r="AJ282" i="21" s="1"/>
  <c r="AJ283" i="21" s="1"/>
  <c r="AJ284" i="21" s="1"/>
  <c r="AJ285" i="21" s="1"/>
  <c r="AJ286" i="21" s="1"/>
  <c r="AJ287" i="21" s="1"/>
  <c r="AJ288" i="21" s="1"/>
  <c r="AJ289" i="21" s="1"/>
  <c r="AJ290" i="21" s="1"/>
  <c r="AJ291" i="21" s="1"/>
  <c r="AJ292" i="21" s="1"/>
  <c r="AJ293" i="21" s="1"/>
  <c r="AJ294" i="21" s="1"/>
  <c r="AJ295" i="21" s="1"/>
  <c r="AJ296" i="21" s="1"/>
  <c r="AJ297" i="21" s="1"/>
  <c r="AJ298" i="21" s="1"/>
  <c r="AJ299" i="21" s="1"/>
  <c r="AJ300" i="21" s="1"/>
  <c r="AJ301" i="21" s="1"/>
  <c r="AJ302" i="21" s="1"/>
  <c r="AJ303" i="21" s="1"/>
  <c r="AJ304" i="21" s="1"/>
  <c r="AJ305" i="21" s="1"/>
  <c r="AJ306" i="21" s="1"/>
  <c r="AJ208" i="25"/>
  <c r="AJ209" i="25" s="1"/>
  <c r="AJ210" i="25" s="1"/>
  <c r="AJ211" i="25" s="1"/>
  <c r="AJ212" i="25" s="1"/>
  <c r="AJ213" i="25" s="1"/>
  <c r="AJ214" i="25" s="1"/>
  <c r="AJ215" i="25" s="1"/>
  <c r="AJ216" i="25" s="1"/>
  <c r="AJ217" i="25" s="1"/>
  <c r="AJ218" i="25" s="1"/>
  <c r="AJ219" i="25" s="1"/>
  <c r="AJ220" i="25" s="1"/>
  <c r="AJ221" i="25" s="1"/>
  <c r="AJ222" i="25" s="1"/>
  <c r="AJ223" i="25" s="1"/>
  <c r="AJ224" i="25" s="1"/>
  <c r="AJ225" i="25" s="1"/>
  <c r="AJ226" i="25" s="1"/>
  <c r="AJ227" i="25" s="1"/>
  <c r="AJ228" i="25" s="1"/>
  <c r="AJ229" i="25" s="1"/>
  <c r="AJ230" i="25" s="1"/>
  <c r="AJ231" i="25" s="1"/>
  <c r="AJ232" i="25" s="1"/>
  <c r="AJ233" i="25" s="1"/>
  <c r="AJ234" i="25" s="1"/>
  <c r="AJ235" i="25" s="1"/>
  <c r="AJ236" i="25" s="1"/>
  <c r="AJ237" i="25" s="1"/>
  <c r="AJ238" i="25" s="1"/>
  <c r="AJ239" i="25" s="1"/>
  <c r="AJ240" i="25" s="1"/>
  <c r="AJ241" i="25" s="1"/>
  <c r="AJ242" i="25" s="1"/>
  <c r="AJ243" i="25" s="1"/>
  <c r="AJ244" i="25" s="1"/>
  <c r="AJ245" i="25" s="1"/>
  <c r="AJ246" i="25" s="1"/>
  <c r="AJ247" i="25" s="1"/>
  <c r="AJ248" i="25" s="1"/>
  <c r="AJ249" i="25" s="1"/>
  <c r="AJ250" i="25" s="1"/>
  <c r="AJ251" i="25" s="1"/>
  <c r="AJ252" i="25" s="1"/>
  <c r="AJ253" i="25" s="1"/>
  <c r="AJ254" i="25" s="1"/>
  <c r="AJ255" i="25" s="1"/>
  <c r="AJ256" i="25" s="1"/>
  <c r="AJ257" i="25" s="1"/>
  <c r="AJ258" i="25" s="1"/>
  <c r="AJ259" i="25" s="1"/>
  <c r="AJ260" i="25" s="1"/>
  <c r="AJ261" i="25" s="1"/>
  <c r="AJ262" i="25" s="1"/>
  <c r="AJ263" i="25" s="1"/>
  <c r="AJ264" i="25" s="1"/>
  <c r="AJ265" i="25" s="1"/>
  <c r="AJ266" i="25" s="1"/>
  <c r="AJ267" i="25" s="1"/>
  <c r="AJ268" i="25" s="1"/>
  <c r="AJ269" i="25" s="1"/>
  <c r="AJ270" i="25" s="1"/>
  <c r="AJ271" i="25" s="1"/>
  <c r="AJ272" i="25" s="1"/>
  <c r="AJ273" i="25" s="1"/>
  <c r="AJ274" i="25" s="1"/>
  <c r="AJ275" i="25" s="1"/>
  <c r="AJ276" i="25" s="1"/>
  <c r="AJ277" i="25" s="1"/>
  <c r="AJ278" i="25" s="1"/>
  <c r="AJ279" i="25" s="1"/>
  <c r="AJ280" i="25" s="1"/>
  <c r="AJ281" i="25" s="1"/>
  <c r="AJ282" i="25" s="1"/>
  <c r="AJ283" i="25" s="1"/>
  <c r="AJ284" i="25" s="1"/>
  <c r="AJ285" i="25" s="1"/>
  <c r="AJ286" i="25" s="1"/>
  <c r="AJ287" i="25" s="1"/>
  <c r="AJ288" i="25" s="1"/>
  <c r="AJ289" i="25" s="1"/>
  <c r="AJ290" i="25" s="1"/>
  <c r="AJ291" i="25" s="1"/>
  <c r="AJ292" i="25" s="1"/>
  <c r="AJ293" i="25" s="1"/>
  <c r="AJ294" i="25" s="1"/>
  <c r="AJ295" i="25" s="1"/>
  <c r="AJ296" i="25" s="1"/>
  <c r="AJ297" i="25" s="1"/>
  <c r="AJ298" i="25" s="1"/>
  <c r="AJ299" i="25" s="1"/>
  <c r="AJ300" i="25" s="1"/>
  <c r="AJ301" i="25" s="1"/>
  <c r="AJ302" i="25" s="1"/>
  <c r="AJ303" i="25" s="1"/>
  <c r="AJ304" i="25" s="1"/>
  <c r="AJ305" i="25" s="1"/>
  <c r="AJ306" i="25" s="1"/>
  <c r="AN308" i="25"/>
  <c r="AC17" i="25"/>
  <c r="AN408" i="25" s="1"/>
  <c r="K83" i="25"/>
  <c r="AF9" i="25"/>
  <c r="C20" i="25"/>
  <c r="AF11" i="25"/>
  <c r="W20" i="25" s="1"/>
  <c r="R54" i="25"/>
  <c r="AF10" i="25"/>
  <c r="W13" i="25"/>
  <c r="C23" i="25"/>
  <c r="R54" i="24"/>
  <c r="C20" i="24"/>
  <c r="AF11" i="24"/>
  <c r="W20" i="24" s="1"/>
  <c r="AF10" i="24"/>
  <c r="AF9" i="24"/>
  <c r="AN308" i="24"/>
  <c r="AC17" i="24"/>
  <c r="AN408" i="24" s="1"/>
  <c r="C23" i="24"/>
  <c r="W13" i="24"/>
  <c r="K83" i="24"/>
  <c r="L26" i="23"/>
  <c r="L41" i="23"/>
  <c r="K78" i="23" s="1"/>
  <c r="F32" i="23"/>
  <c r="AF3" i="23"/>
  <c r="C19" i="23"/>
  <c r="AN308" i="23"/>
  <c r="AC17" i="23"/>
  <c r="AN408" i="23" s="1"/>
  <c r="O45" i="23"/>
  <c r="L45" i="23" s="1"/>
  <c r="L46" i="23" s="1"/>
  <c r="L45" i="22"/>
  <c r="L46" i="22" s="1"/>
  <c r="K74" i="22" s="1"/>
  <c r="AF5" i="22"/>
  <c r="Y5" i="22"/>
  <c r="AF8" i="22"/>
  <c r="AF4" i="22"/>
  <c r="AF6" i="22"/>
  <c r="W19" i="22" s="1"/>
  <c r="F32" i="22"/>
  <c r="L41" i="22"/>
  <c r="K78" i="22" s="1"/>
  <c r="L26" i="22"/>
  <c r="AN308" i="22"/>
  <c r="AN309" i="22" s="1"/>
  <c r="AN310" i="22" s="1"/>
  <c r="AN311" i="22" s="1"/>
  <c r="AN312" i="22" s="1"/>
  <c r="AN313" i="22" s="1"/>
  <c r="AN314" i="22" s="1"/>
  <c r="AN315" i="22" s="1"/>
  <c r="AN316" i="22" s="1"/>
  <c r="AN317" i="22" s="1"/>
  <c r="AN318" i="22" s="1"/>
  <c r="AN319" i="22" s="1"/>
  <c r="AN320" i="22" s="1"/>
  <c r="AN321" i="22" s="1"/>
  <c r="AN322" i="22" s="1"/>
  <c r="AN323" i="22" s="1"/>
  <c r="AN324" i="22" s="1"/>
  <c r="AN325" i="22" s="1"/>
  <c r="AN326" i="22" s="1"/>
  <c r="AN327" i="22" s="1"/>
  <c r="AN328" i="22" s="1"/>
  <c r="AN329" i="22" s="1"/>
  <c r="AN330" i="22" s="1"/>
  <c r="AN331" i="22" s="1"/>
  <c r="AN332" i="22" s="1"/>
  <c r="AN333" i="22" s="1"/>
  <c r="AN334" i="22" s="1"/>
  <c r="AN335" i="22" s="1"/>
  <c r="AN336" i="22" s="1"/>
  <c r="AN337" i="22" s="1"/>
  <c r="AN338" i="22" s="1"/>
  <c r="AN339" i="22" s="1"/>
  <c r="AN340" i="22" s="1"/>
  <c r="AN341" i="22" s="1"/>
  <c r="AN342" i="22" s="1"/>
  <c r="AN343" i="22" s="1"/>
  <c r="AN344" i="22" s="1"/>
  <c r="AN345" i="22" s="1"/>
  <c r="AN346" i="22" s="1"/>
  <c r="AN347" i="22" s="1"/>
  <c r="AN348" i="22" s="1"/>
  <c r="AN349" i="22" s="1"/>
  <c r="AN350" i="22" s="1"/>
  <c r="AN351" i="22" s="1"/>
  <c r="AN352" i="22" s="1"/>
  <c r="AN353" i="22" s="1"/>
  <c r="AN354" i="22" s="1"/>
  <c r="AN355" i="22" s="1"/>
  <c r="AN356" i="22" s="1"/>
  <c r="AN357" i="22" s="1"/>
  <c r="AN358" i="22" s="1"/>
  <c r="AN359" i="22" s="1"/>
  <c r="AN360" i="22" s="1"/>
  <c r="AN361" i="22" s="1"/>
  <c r="AN362" i="22" s="1"/>
  <c r="AN363" i="22" s="1"/>
  <c r="AN364" i="22" s="1"/>
  <c r="AN365" i="22" s="1"/>
  <c r="AN366" i="22" s="1"/>
  <c r="AN367" i="22" s="1"/>
  <c r="AN368" i="22" s="1"/>
  <c r="AN369" i="22" s="1"/>
  <c r="AN370" i="22" s="1"/>
  <c r="AN371" i="22" s="1"/>
  <c r="AN372" i="22" s="1"/>
  <c r="AN373" i="22" s="1"/>
  <c r="AN374" i="22" s="1"/>
  <c r="AN375" i="22" s="1"/>
  <c r="AN376" i="22" s="1"/>
  <c r="AN377" i="22" s="1"/>
  <c r="AN378" i="22" s="1"/>
  <c r="AN379" i="22" s="1"/>
  <c r="AN380" i="22" s="1"/>
  <c r="AN381" i="22" s="1"/>
  <c r="AN382" i="22" s="1"/>
  <c r="AN383" i="22" s="1"/>
  <c r="AN384" i="22" s="1"/>
  <c r="AN385" i="22" s="1"/>
  <c r="AN386" i="22" s="1"/>
  <c r="AN387" i="22" s="1"/>
  <c r="AN388" i="22" s="1"/>
  <c r="AN389" i="22" s="1"/>
  <c r="AN390" i="22" s="1"/>
  <c r="AN391" i="22" s="1"/>
  <c r="AN392" i="22" s="1"/>
  <c r="AN393" i="22" s="1"/>
  <c r="AN394" i="22" s="1"/>
  <c r="AN395" i="22" s="1"/>
  <c r="AN396" i="22" s="1"/>
  <c r="AN397" i="22" s="1"/>
  <c r="AN398" i="22" s="1"/>
  <c r="AN399" i="22" s="1"/>
  <c r="AN400" i="22" s="1"/>
  <c r="AN401" i="22" s="1"/>
  <c r="AN402" i="22" s="1"/>
  <c r="AN403" i="22" s="1"/>
  <c r="AN404" i="22" s="1"/>
  <c r="AN405" i="22" s="1"/>
  <c r="AN406" i="22" s="1"/>
  <c r="AN407" i="22" s="1"/>
  <c r="AC17" i="22"/>
  <c r="AN408" i="22" s="1"/>
  <c r="AN308" i="21"/>
  <c r="AC17" i="21"/>
  <c r="AN408" i="21" s="1"/>
  <c r="C19" i="21"/>
  <c r="D11" i="2" s="1"/>
  <c r="AF3" i="21"/>
  <c r="O45" i="21"/>
  <c r="L45" i="21" s="1"/>
  <c r="L46" i="21" s="1"/>
  <c r="L26" i="21"/>
  <c r="F32" i="21"/>
  <c r="L41" i="21"/>
  <c r="K78" i="21" s="1"/>
  <c r="K74" i="20"/>
  <c r="L47" i="20"/>
  <c r="L41" i="20"/>
  <c r="K78" i="20" s="1"/>
  <c r="F32" i="20"/>
  <c r="L26" i="20"/>
  <c r="AF8" i="20"/>
  <c r="AF4" i="20"/>
  <c r="AF6" i="20"/>
  <c r="W19" i="20" s="1"/>
  <c r="Y5" i="20"/>
  <c r="AF5" i="20"/>
  <c r="AN308" i="20"/>
  <c r="AC17" i="20"/>
  <c r="AN408" i="20" s="1"/>
  <c r="AJ208" i="20"/>
  <c r="AJ209" i="20" s="1"/>
  <c r="AJ210" i="20" s="1"/>
  <c r="AJ211" i="20" s="1"/>
  <c r="AJ212" i="20" s="1"/>
  <c r="AJ213" i="20" s="1"/>
  <c r="AJ214" i="20" s="1"/>
  <c r="AJ215" i="20" s="1"/>
  <c r="AJ216" i="20" s="1"/>
  <c r="AJ217" i="20" s="1"/>
  <c r="AJ218" i="20" s="1"/>
  <c r="AJ219" i="20" s="1"/>
  <c r="AJ220" i="20" s="1"/>
  <c r="AJ221" i="20" s="1"/>
  <c r="AJ222" i="20" s="1"/>
  <c r="AJ223" i="20" s="1"/>
  <c r="AJ224" i="20" s="1"/>
  <c r="AJ225" i="20" s="1"/>
  <c r="AJ226" i="20" s="1"/>
  <c r="AJ227" i="20" s="1"/>
  <c r="AJ228" i="20" s="1"/>
  <c r="AJ229" i="20" s="1"/>
  <c r="AJ230" i="20" s="1"/>
  <c r="AJ231" i="20" s="1"/>
  <c r="AJ232" i="20" s="1"/>
  <c r="AJ233" i="20" s="1"/>
  <c r="AJ234" i="20" s="1"/>
  <c r="AJ235" i="20" s="1"/>
  <c r="AJ236" i="20" s="1"/>
  <c r="AJ237" i="20" s="1"/>
  <c r="AJ238" i="20" s="1"/>
  <c r="AJ239" i="20" s="1"/>
  <c r="AJ240" i="20" s="1"/>
  <c r="AJ241" i="20" s="1"/>
  <c r="AJ242" i="20" s="1"/>
  <c r="AJ243" i="20" s="1"/>
  <c r="AJ244" i="20" s="1"/>
  <c r="AJ245" i="20" s="1"/>
  <c r="AJ246" i="20" s="1"/>
  <c r="AJ247" i="20" s="1"/>
  <c r="AJ248" i="20" s="1"/>
  <c r="AJ249" i="20" s="1"/>
  <c r="AJ250" i="20" s="1"/>
  <c r="AJ251" i="20" s="1"/>
  <c r="AJ252" i="20" s="1"/>
  <c r="AJ253" i="20" s="1"/>
  <c r="AJ254" i="20" s="1"/>
  <c r="AJ255" i="20" s="1"/>
  <c r="AJ256" i="20" s="1"/>
  <c r="AJ257" i="20" s="1"/>
  <c r="AJ258" i="20" s="1"/>
  <c r="AJ259" i="20" s="1"/>
  <c r="AJ260" i="20" s="1"/>
  <c r="AJ261" i="20" s="1"/>
  <c r="AJ262" i="20" s="1"/>
  <c r="AJ263" i="20" s="1"/>
  <c r="AJ264" i="20" s="1"/>
  <c r="AJ265" i="20" s="1"/>
  <c r="AJ266" i="20" s="1"/>
  <c r="AJ267" i="20" s="1"/>
  <c r="AJ268" i="20" s="1"/>
  <c r="AJ269" i="20" s="1"/>
  <c r="AJ270" i="20" s="1"/>
  <c r="AJ271" i="20" s="1"/>
  <c r="AJ272" i="20" s="1"/>
  <c r="AJ273" i="20" s="1"/>
  <c r="AJ274" i="20" s="1"/>
  <c r="AJ275" i="20" s="1"/>
  <c r="AJ276" i="20" s="1"/>
  <c r="AJ277" i="20" s="1"/>
  <c r="AJ278" i="20" s="1"/>
  <c r="AJ279" i="20" s="1"/>
  <c r="AJ280" i="20" s="1"/>
  <c r="AJ281" i="20" s="1"/>
  <c r="AJ282" i="20" s="1"/>
  <c r="AJ283" i="20" s="1"/>
  <c r="AJ284" i="20" s="1"/>
  <c r="AJ285" i="20" s="1"/>
  <c r="AJ286" i="20" s="1"/>
  <c r="AJ287" i="20" s="1"/>
  <c r="AJ288" i="20" s="1"/>
  <c r="AJ289" i="20" s="1"/>
  <c r="AJ290" i="20" s="1"/>
  <c r="AJ291" i="20" s="1"/>
  <c r="AJ292" i="20" s="1"/>
  <c r="AJ293" i="20" s="1"/>
  <c r="AJ294" i="20" s="1"/>
  <c r="AJ295" i="20" s="1"/>
  <c r="AJ296" i="20" s="1"/>
  <c r="AJ297" i="20" s="1"/>
  <c r="AJ298" i="20" s="1"/>
  <c r="AJ299" i="20" s="1"/>
  <c r="AJ300" i="20" s="1"/>
  <c r="AJ301" i="20" s="1"/>
  <c r="AJ302" i="20" s="1"/>
  <c r="AJ303" i="20" s="1"/>
  <c r="AJ304" i="20" s="1"/>
  <c r="AJ305" i="20" s="1"/>
  <c r="AJ306" i="20" s="1"/>
  <c r="K74" i="25" l="1"/>
  <c r="AN309" i="23"/>
  <c r="AN310" i="23" s="1"/>
  <c r="AN311" i="23" s="1"/>
  <c r="AN312" i="23" s="1"/>
  <c r="AN313" i="23" s="1"/>
  <c r="AN314" i="23" s="1"/>
  <c r="AN315" i="23" s="1"/>
  <c r="AN316" i="23" s="1"/>
  <c r="AN317" i="23" s="1"/>
  <c r="AN318" i="23" s="1"/>
  <c r="AN319" i="23" s="1"/>
  <c r="AN320" i="23" s="1"/>
  <c r="AN321" i="23" s="1"/>
  <c r="AN322" i="23" s="1"/>
  <c r="AN323" i="23" s="1"/>
  <c r="AN324" i="23" s="1"/>
  <c r="AN325" i="23" s="1"/>
  <c r="AN326" i="23" s="1"/>
  <c r="AN327" i="23" s="1"/>
  <c r="AN328" i="23" s="1"/>
  <c r="AN329" i="23" s="1"/>
  <c r="AN330" i="23" s="1"/>
  <c r="AN331" i="23" s="1"/>
  <c r="AN332" i="23" s="1"/>
  <c r="AN333" i="23" s="1"/>
  <c r="AN334" i="23" s="1"/>
  <c r="AN335" i="23" s="1"/>
  <c r="AN336" i="23" s="1"/>
  <c r="AN337" i="23" s="1"/>
  <c r="AN338" i="23" s="1"/>
  <c r="AN339" i="23" s="1"/>
  <c r="AN340" i="23" s="1"/>
  <c r="AN341" i="23" s="1"/>
  <c r="AN342" i="23" s="1"/>
  <c r="AN343" i="23" s="1"/>
  <c r="AN344" i="23" s="1"/>
  <c r="AN345" i="23" s="1"/>
  <c r="AN346" i="23" s="1"/>
  <c r="AN347" i="23" s="1"/>
  <c r="AN348" i="23" s="1"/>
  <c r="AN349" i="23" s="1"/>
  <c r="AN350" i="23" s="1"/>
  <c r="AN351" i="23" s="1"/>
  <c r="AN352" i="23" s="1"/>
  <c r="AN353" i="23" s="1"/>
  <c r="AN354" i="23" s="1"/>
  <c r="AN355" i="23" s="1"/>
  <c r="AN356" i="23" s="1"/>
  <c r="AN357" i="23" s="1"/>
  <c r="AN358" i="23" s="1"/>
  <c r="AN359" i="23" s="1"/>
  <c r="AN360" i="23" s="1"/>
  <c r="AN361" i="23" s="1"/>
  <c r="AN362" i="23" s="1"/>
  <c r="AN363" i="23" s="1"/>
  <c r="AN364" i="23" s="1"/>
  <c r="AN365" i="23" s="1"/>
  <c r="AN366" i="23" s="1"/>
  <c r="AN367" i="23" s="1"/>
  <c r="AN368" i="23" s="1"/>
  <c r="AN369" i="23" s="1"/>
  <c r="AN370" i="23" s="1"/>
  <c r="AN371" i="23" s="1"/>
  <c r="AN372" i="23" s="1"/>
  <c r="AN373" i="23" s="1"/>
  <c r="AN374" i="23" s="1"/>
  <c r="AN375" i="23" s="1"/>
  <c r="AN376" i="23" s="1"/>
  <c r="AN377" i="23" s="1"/>
  <c r="AN378" i="23" s="1"/>
  <c r="AN379" i="23" s="1"/>
  <c r="AN380" i="23" s="1"/>
  <c r="AN381" i="23" s="1"/>
  <c r="AN382" i="23" s="1"/>
  <c r="AN383" i="23" s="1"/>
  <c r="AN384" i="23" s="1"/>
  <c r="AN385" i="23" s="1"/>
  <c r="AN386" i="23" s="1"/>
  <c r="AN387" i="23" s="1"/>
  <c r="AN388" i="23" s="1"/>
  <c r="AN389" i="23" s="1"/>
  <c r="AN390" i="23" s="1"/>
  <c r="AN391" i="23" s="1"/>
  <c r="AN392" i="23" s="1"/>
  <c r="AN393" i="23" s="1"/>
  <c r="AN394" i="23" s="1"/>
  <c r="AN395" i="23" s="1"/>
  <c r="AN396" i="23" s="1"/>
  <c r="AN397" i="23" s="1"/>
  <c r="AN398" i="23" s="1"/>
  <c r="AN399" i="23" s="1"/>
  <c r="AN400" i="23" s="1"/>
  <c r="AN401" i="23" s="1"/>
  <c r="AN402" i="23" s="1"/>
  <c r="AN403" i="23" s="1"/>
  <c r="AN404" i="23" s="1"/>
  <c r="AN405" i="23" s="1"/>
  <c r="AN406" i="23" s="1"/>
  <c r="AN407" i="23" s="1"/>
  <c r="L47" i="24"/>
  <c r="L47" i="22"/>
  <c r="R55" i="25"/>
  <c r="AN309" i="25"/>
  <c r="AN310" i="25" s="1"/>
  <c r="AN311" i="25" s="1"/>
  <c r="AN312" i="25" s="1"/>
  <c r="AN313" i="25" s="1"/>
  <c r="AN314" i="25" s="1"/>
  <c r="AN315" i="25" s="1"/>
  <c r="AN316" i="25" s="1"/>
  <c r="AN317" i="25" s="1"/>
  <c r="AN318" i="25" s="1"/>
  <c r="AN319" i="25" s="1"/>
  <c r="AN320" i="25" s="1"/>
  <c r="AN321" i="25" s="1"/>
  <c r="AN322" i="25" s="1"/>
  <c r="AN323" i="25" s="1"/>
  <c r="AN324" i="25" s="1"/>
  <c r="AN325" i="25" s="1"/>
  <c r="AN326" i="25" s="1"/>
  <c r="AN327" i="25" s="1"/>
  <c r="AN328" i="25" s="1"/>
  <c r="AN329" i="25" s="1"/>
  <c r="AN330" i="25" s="1"/>
  <c r="AN331" i="25" s="1"/>
  <c r="AN332" i="25" s="1"/>
  <c r="AN333" i="25" s="1"/>
  <c r="AN334" i="25" s="1"/>
  <c r="AN335" i="25" s="1"/>
  <c r="AN336" i="25" s="1"/>
  <c r="AN337" i="25" s="1"/>
  <c r="AN338" i="25" s="1"/>
  <c r="AN339" i="25" s="1"/>
  <c r="AN340" i="25" s="1"/>
  <c r="AN341" i="25" s="1"/>
  <c r="AN342" i="25" s="1"/>
  <c r="AN343" i="25" s="1"/>
  <c r="AN344" i="25" s="1"/>
  <c r="AN345" i="25" s="1"/>
  <c r="AN346" i="25" s="1"/>
  <c r="AN347" i="25" s="1"/>
  <c r="AN348" i="25" s="1"/>
  <c r="AN349" i="25" s="1"/>
  <c r="AN350" i="25" s="1"/>
  <c r="AN351" i="25" s="1"/>
  <c r="AN352" i="25" s="1"/>
  <c r="AN353" i="25" s="1"/>
  <c r="AN354" i="25" s="1"/>
  <c r="AN355" i="25" s="1"/>
  <c r="AN356" i="25" s="1"/>
  <c r="AN357" i="25" s="1"/>
  <c r="AN358" i="25" s="1"/>
  <c r="AN359" i="25" s="1"/>
  <c r="AN360" i="25" s="1"/>
  <c r="AN361" i="25" s="1"/>
  <c r="AN362" i="25" s="1"/>
  <c r="AN363" i="25" s="1"/>
  <c r="AN364" i="25" s="1"/>
  <c r="AN365" i="25" s="1"/>
  <c r="AN366" i="25" s="1"/>
  <c r="AN367" i="25" s="1"/>
  <c r="AN368" i="25" s="1"/>
  <c r="AN369" i="25" s="1"/>
  <c r="AN370" i="25" s="1"/>
  <c r="AN371" i="25" s="1"/>
  <c r="AN372" i="25" s="1"/>
  <c r="AN373" i="25" s="1"/>
  <c r="AN374" i="25" s="1"/>
  <c r="AN375" i="25" s="1"/>
  <c r="AN376" i="25" s="1"/>
  <c r="AN377" i="25" s="1"/>
  <c r="AN378" i="25" s="1"/>
  <c r="AN379" i="25" s="1"/>
  <c r="AN380" i="25" s="1"/>
  <c r="AN381" i="25" s="1"/>
  <c r="AN382" i="25" s="1"/>
  <c r="AN383" i="25" s="1"/>
  <c r="AN384" i="25" s="1"/>
  <c r="AN385" i="25" s="1"/>
  <c r="AN386" i="25" s="1"/>
  <c r="AN387" i="25" s="1"/>
  <c r="AN388" i="25" s="1"/>
  <c r="AN389" i="25" s="1"/>
  <c r="AN390" i="25" s="1"/>
  <c r="AN391" i="25" s="1"/>
  <c r="AN392" i="25" s="1"/>
  <c r="AN393" i="25" s="1"/>
  <c r="AN394" i="25" s="1"/>
  <c r="AN395" i="25" s="1"/>
  <c r="AN396" i="25" s="1"/>
  <c r="AN397" i="25" s="1"/>
  <c r="AN398" i="25" s="1"/>
  <c r="AN399" i="25" s="1"/>
  <c r="AN400" i="25" s="1"/>
  <c r="AN401" i="25" s="1"/>
  <c r="AN402" i="25" s="1"/>
  <c r="AN403" i="25" s="1"/>
  <c r="AN404" i="25" s="1"/>
  <c r="AN405" i="25" s="1"/>
  <c r="AN406" i="25" s="1"/>
  <c r="AN407" i="25" s="1"/>
  <c r="AD32" i="25"/>
  <c r="AD34" i="25"/>
  <c r="K82" i="25" s="1"/>
  <c r="W14" i="25"/>
  <c r="K81" i="25"/>
  <c r="AN309" i="24"/>
  <c r="AN310" i="24" s="1"/>
  <c r="AN311" i="24" s="1"/>
  <c r="AN312" i="24" s="1"/>
  <c r="AN313" i="24" s="1"/>
  <c r="AN314" i="24" s="1"/>
  <c r="AN315" i="24" s="1"/>
  <c r="AN316" i="24" s="1"/>
  <c r="AN317" i="24" s="1"/>
  <c r="AN318" i="24" s="1"/>
  <c r="AN319" i="24" s="1"/>
  <c r="AN320" i="24" s="1"/>
  <c r="AN321" i="24" s="1"/>
  <c r="AN322" i="24" s="1"/>
  <c r="AN323" i="24" s="1"/>
  <c r="AN324" i="24" s="1"/>
  <c r="AN325" i="24" s="1"/>
  <c r="AN326" i="24" s="1"/>
  <c r="AN327" i="24" s="1"/>
  <c r="AN328" i="24" s="1"/>
  <c r="AN329" i="24" s="1"/>
  <c r="AN330" i="24" s="1"/>
  <c r="AN331" i="24" s="1"/>
  <c r="AN332" i="24" s="1"/>
  <c r="AN333" i="24" s="1"/>
  <c r="AN334" i="24" s="1"/>
  <c r="AN335" i="24" s="1"/>
  <c r="AN336" i="24" s="1"/>
  <c r="AN337" i="24" s="1"/>
  <c r="AN338" i="24" s="1"/>
  <c r="AN339" i="24" s="1"/>
  <c r="AN340" i="24" s="1"/>
  <c r="AN341" i="24" s="1"/>
  <c r="AN342" i="24" s="1"/>
  <c r="AN343" i="24" s="1"/>
  <c r="AN344" i="24" s="1"/>
  <c r="AN345" i="24" s="1"/>
  <c r="AN346" i="24" s="1"/>
  <c r="AN347" i="24" s="1"/>
  <c r="AN348" i="24" s="1"/>
  <c r="AN349" i="24" s="1"/>
  <c r="AN350" i="24" s="1"/>
  <c r="AN351" i="24" s="1"/>
  <c r="AN352" i="24" s="1"/>
  <c r="AN353" i="24" s="1"/>
  <c r="AN354" i="24" s="1"/>
  <c r="AN355" i="24" s="1"/>
  <c r="AN356" i="24" s="1"/>
  <c r="AN357" i="24" s="1"/>
  <c r="AN358" i="24" s="1"/>
  <c r="AN359" i="24" s="1"/>
  <c r="AN360" i="24" s="1"/>
  <c r="AN361" i="24" s="1"/>
  <c r="AN362" i="24" s="1"/>
  <c r="AN363" i="24" s="1"/>
  <c r="AN364" i="24" s="1"/>
  <c r="AN365" i="24" s="1"/>
  <c r="AN366" i="24" s="1"/>
  <c r="AN367" i="24" s="1"/>
  <c r="AN368" i="24" s="1"/>
  <c r="AN369" i="24" s="1"/>
  <c r="AN370" i="24" s="1"/>
  <c r="AN371" i="24" s="1"/>
  <c r="AN372" i="24" s="1"/>
  <c r="AN373" i="24" s="1"/>
  <c r="AN374" i="24" s="1"/>
  <c r="AN375" i="24" s="1"/>
  <c r="AN376" i="24" s="1"/>
  <c r="AN377" i="24" s="1"/>
  <c r="AN378" i="24" s="1"/>
  <c r="AN379" i="24" s="1"/>
  <c r="AN380" i="24" s="1"/>
  <c r="AN381" i="24" s="1"/>
  <c r="AN382" i="24" s="1"/>
  <c r="AN383" i="24" s="1"/>
  <c r="AN384" i="24" s="1"/>
  <c r="AN385" i="24" s="1"/>
  <c r="AN386" i="24" s="1"/>
  <c r="AN387" i="24" s="1"/>
  <c r="AN388" i="24" s="1"/>
  <c r="AN389" i="24" s="1"/>
  <c r="AN390" i="24" s="1"/>
  <c r="AN391" i="24" s="1"/>
  <c r="AN392" i="24" s="1"/>
  <c r="AN393" i="24" s="1"/>
  <c r="AN394" i="24" s="1"/>
  <c r="AN395" i="24" s="1"/>
  <c r="AN396" i="24" s="1"/>
  <c r="AN397" i="24" s="1"/>
  <c r="AN398" i="24" s="1"/>
  <c r="AN399" i="24" s="1"/>
  <c r="AN400" i="24" s="1"/>
  <c r="AN401" i="24" s="1"/>
  <c r="AN402" i="24" s="1"/>
  <c r="AN403" i="24" s="1"/>
  <c r="AN404" i="24" s="1"/>
  <c r="AN405" i="24" s="1"/>
  <c r="AN406" i="24" s="1"/>
  <c r="AN407" i="24" s="1"/>
  <c r="R55" i="24"/>
  <c r="AD32" i="24"/>
  <c r="AD34" i="24"/>
  <c r="W14" i="24"/>
  <c r="K81" i="24"/>
  <c r="K82" i="24"/>
  <c r="K74" i="23"/>
  <c r="L47" i="23"/>
  <c r="C23" i="23"/>
  <c r="W13" i="23"/>
  <c r="AF5" i="23"/>
  <c r="AF8" i="23"/>
  <c r="AF6" i="23"/>
  <c r="W19" i="23" s="1"/>
  <c r="Y5" i="23"/>
  <c r="AF4" i="23"/>
  <c r="K83" i="23"/>
  <c r="W13" i="22"/>
  <c r="C23" i="22"/>
  <c r="K83" i="22"/>
  <c r="R54" i="22"/>
  <c r="AF9" i="22"/>
  <c r="C20" i="22"/>
  <c r="AF11" i="22"/>
  <c r="W20" i="22" s="1"/>
  <c r="AF10" i="22"/>
  <c r="K83" i="21"/>
  <c r="K74" i="21"/>
  <c r="L47" i="21"/>
  <c r="W13" i="21"/>
  <c r="C23" i="21"/>
  <c r="E11" i="2" s="1"/>
  <c r="AF5" i="21"/>
  <c r="Y5" i="21"/>
  <c r="AF8" i="21"/>
  <c r="AF4" i="21"/>
  <c r="AF6" i="21"/>
  <c r="W19" i="21" s="1"/>
  <c r="AN309" i="21"/>
  <c r="AN310" i="21" s="1"/>
  <c r="AN311" i="21" s="1"/>
  <c r="AN312" i="21" s="1"/>
  <c r="AN313" i="21" s="1"/>
  <c r="AN314" i="21" s="1"/>
  <c r="AN315" i="21" s="1"/>
  <c r="AN316" i="21" s="1"/>
  <c r="AN317" i="21" s="1"/>
  <c r="AN318" i="21" s="1"/>
  <c r="AN319" i="21" s="1"/>
  <c r="AN320" i="21" s="1"/>
  <c r="AN321" i="21" s="1"/>
  <c r="AN322" i="21" s="1"/>
  <c r="AN323" i="21" s="1"/>
  <c r="AN324" i="21" s="1"/>
  <c r="AN325" i="21" s="1"/>
  <c r="AN326" i="21" s="1"/>
  <c r="AN327" i="21" s="1"/>
  <c r="AN328" i="21" s="1"/>
  <c r="AN329" i="21" s="1"/>
  <c r="AN330" i="21" s="1"/>
  <c r="AN331" i="21" s="1"/>
  <c r="AN332" i="21" s="1"/>
  <c r="AN333" i="21" s="1"/>
  <c r="AN334" i="21" s="1"/>
  <c r="AN335" i="21" s="1"/>
  <c r="AN336" i="21" s="1"/>
  <c r="AN337" i="21" s="1"/>
  <c r="AN338" i="21" s="1"/>
  <c r="AN339" i="21" s="1"/>
  <c r="AN340" i="21" s="1"/>
  <c r="AN341" i="21" s="1"/>
  <c r="AN342" i="21" s="1"/>
  <c r="AN343" i="21" s="1"/>
  <c r="AN344" i="21" s="1"/>
  <c r="AN345" i="21" s="1"/>
  <c r="AN346" i="21" s="1"/>
  <c r="AN347" i="21" s="1"/>
  <c r="AN348" i="21" s="1"/>
  <c r="AN349" i="21" s="1"/>
  <c r="AN350" i="21" s="1"/>
  <c r="AN351" i="21" s="1"/>
  <c r="AN352" i="21" s="1"/>
  <c r="AN353" i="21" s="1"/>
  <c r="AN354" i="21" s="1"/>
  <c r="AN355" i="21" s="1"/>
  <c r="AN356" i="21" s="1"/>
  <c r="AN357" i="21" s="1"/>
  <c r="AN358" i="21" s="1"/>
  <c r="AN359" i="21" s="1"/>
  <c r="AN360" i="21" s="1"/>
  <c r="AN361" i="21" s="1"/>
  <c r="AN362" i="21" s="1"/>
  <c r="AN363" i="21" s="1"/>
  <c r="AN364" i="21" s="1"/>
  <c r="AN365" i="21" s="1"/>
  <c r="AN366" i="21" s="1"/>
  <c r="AN367" i="21" s="1"/>
  <c r="AN368" i="21" s="1"/>
  <c r="AN369" i="21" s="1"/>
  <c r="AN370" i="21" s="1"/>
  <c r="AN371" i="21" s="1"/>
  <c r="AN372" i="21" s="1"/>
  <c r="AN373" i="21" s="1"/>
  <c r="AN374" i="21" s="1"/>
  <c r="AN375" i="21" s="1"/>
  <c r="AN376" i="21" s="1"/>
  <c r="AN377" i="21" s="1"/>
  <c r="AN378" i="21" s="1"/>
  <c r="AN379" i="21" s="1"/>
  <c r="AN380" i="21" s="1"/>
  <c r="AN381" i="21" s="1"/>
  <c r="AN382" i="21" s="1"/>
  <c r="AN383" i="21" s="1"/>
  <c r="AN384" i="21" s="1"/>
  <c r="AN385" i="21" s="1"/>
  <c r="AN386" i="21" s="1"/>
  <c r="AN387" i="21" s="1"/>
  <c r="AN388" i="21" s="1"/>
  <c r="AN389" i="21" s="1"/>
  <c r="AN390" i="21" s="1"/>
  <c r="AN391" i="21" s="1"/>
  <c r="AN392" i="21" s="1"/>
  <c r="AN393" i="21" s="1"/>
  <c r="AN394" i="21" s="1"/>
  <c r="AN395" i="21" s="1"/>
  <c r="AN396" i="21" s="1"/>
  <c r="AN397" i="21" s="1"/>
  <c r="AN398" i="21" s="1"/>
  <c r="AN399" i="21" s="1"/>
  <c r="AN400" i="21" s="1"/>
  <c r="AN401" i="21" s="1"/>
  <c r="AN402" i="21" s="1"/>
  <c r="AN403" i="21" s="1"/>
  <c r="AN404" i="21" s="1"/>
  <c r="AN405" i="21" s="1"/>
  <c r="AN406" i="21" s="1"/>
  <c r="AN407" i="21" s="1"/>
  <c r="AN309" i="20"/>
  <c r="AN310" i="20" s="1"/>
  <c r="AN311" i="20" s="1"/>
  <c r="AN312" i="20" s="1"/>
  <c r="AN313" i="20" s="1"/>
  <c r="AN314" i="20" s="1"/>
  <c r="AN315" i="20" s="1"/>
  <c r="AN316" i="20" s="1"/>
  <c r="AN317" i="20" s="1"/>
  <c r="AN318" i="20" s="1"/>
  <c r="AN319" i="20" s="1"/>
  <c r="AN320" i="20" s="1"/>
  <c r="AN321" i="20" s="1"/>
  <c r="AN322" i="20" s="1"/>
  <c r="AN323" i="20" s="1"/>
  <c r="AN324" i="20" s="1"/>
  <c r="AN325" i="20" s="1"/>
  <c r="AN326" i="20" s="1"/>
  <c r="AN327" i="20" s="1"/>
  <c r="AN328" i="20" s="1"/>
  <c r="AN329" i="20" s="1"/>
  <c r="AN330" i="20" s="1"/>
  <c r="AN331" i="20" s="1"/>
  <c r="AN332" i="20" s="1"/>
  <c r="AN333" i="20" s="1"/>
  <c r="AN334" i="20" s="1"/>
  <c r="AN335" i="20" s="1"/>
  <c r="AN336" i="20" s="1"/>
  <c r="AN337" i="20" s="1"/>
  <c r="AN338" i="20" s="1"/>
  <c r="AN339" i="20" s="1"/>
  <c r="AN340" i="20" s="1"/>
  <c r="AN341" i="20" s="1"/>
  <c r="AN342" i="20" s="1"/>
  <c r="AN343" i="20" s="1"/>
  <c r="AN344" i="20" s="1"/>
  <c r="AN345" i="20" s="1"/>
  <c r="AN346" i="20" s="1"/>
  <c r="AN347" i="20" s="1"/>
  <c r="AN348" i="20" s="1"/>
  <c r="AN349" i="20" s="1"/>
  <c r="AN350" i="20" s="1"/>
  <c r="AN351" i="20" s="1"/>
  <c r="AN352" i="20" s="1"/>
  <c r="AN353" i="20" s="1"/>
  <c r="AN354" i="20" s="1"/>
  <c r="AN355" i="20" s="1"/>
  <c r="AN356" i="20" s="1"/>
  <c r="AN357" i="20" s="1"/>
  <c r="AN358" i="20" s="1"/>
  <c r="AN359" i="20" s="1"/>
  <c r="AN360" i="20" s="1"/>
  <c r="AN361" i="20" s="1"/>
  <c r="AN362" i="20" s="1"/>
  <c r="AN363" i="20" s="1"/>
  <c r="AN364" i="20" s="1"/>
  <c r="AN365" i="20" s="1"/>
  <c r="AN366" i="20" s="1"/>
  <c r="AN367" i="20" s="1"/>
  <c r="AN368" i="20" s="1"/>
  <c r="AN369" i="20" s="1"/>
  <c r="AN370" i="20" s="1"/>
  <c r="AN371" i="20" s="1"/>
  <c r="AN372" i="20" s="1"/>
  <c r="AN373" i="20" s="1"/>
  <c r="AN374" i="20" s="1"/>
  <c r="AN375" i="20" s="1"/>
  <c r="AN376" i="20" s="1"/>
  <c r="AN377" i="20" s="1"/>
  <c r="AN378" i="20" s="1"/>
  <c r="AN379" i="20" s="1"/>
  <c r="AN380" i="20" s="1"/>
  <c r="AN381" i="20" s="1"/>
  <c r="AN382" i="20" s="1"/>
  <c r="AN383" i="20" s="1"/>
  <c r="AN384" i="20" s="1"/>
  <c r="AN385" i="20" s="1"/>
  <c r="AN386" i="20" s="1"/>
  <c r="AN387" i="20" s="1"/>
  <c r="AN388" i="20" s="1"/>
  <c r="AN389" i="20" s="1"/>
  <c r="AN390" i="20" s="1"/>
  <c r="AN391" i="20" s="1"/>
  <c r="AN392" i="20" s="1"/>
  <c r="AN393" i="20" s="1"/>
  <c r="AN394" i="20" s="1"/>
  <c r="AN395" i="20" s="1"/>
  <c r="AN396" i="20" s="1"/>
  <c r="AN397" i="20" s="1"/>
  <c r="AN398" i="20" s="1"/>
  <c r="AN399" i="20" s="1"/>
  <c r="AN400" i="20" s="1"/>
  <c r="AN401" i="20" s="1"/>
  <c r="AN402" i="20" s="1"/>
  <c r="AN403" i="20" s="1"/>
  <c r="AN404" i="20" s="1"/>
  <c r="AN405" i="20" s="1"/>
  <c r="AN406" i="20" s="1"/>
  <c r="AN407" i="20" s="1"/>
  <c r="C23" i="20"/>
  <c r="E9" i="2" s="1"/>
  <c r="W13" i="20"/>
  <c r="AF10" i="20"/>
  <c r="R54" i="20"/>
  <c r="AF9" i="20"/>
  <c r="C20" i="20"/>
  <c r="AF11" i="20"/>
  <c r="W20" i="20" s="1"/>
  <c r="K83" i="20"/>
  <c r="L83" i="25" l="1"/>
  <c r="H41" i="25" s="1"/>
  <c r="L83" i="24"/>
  <c r="H41" i="24" s="1"/>
  <c r="W17" i="25"/>
  <c r="W9" i="25"/>
  <c r="W11" i="25" s="1"/>
  <c r="K66" i="25"/>
  <c r="M19" i="25"/>
  <c r="M8" i="25" s="1"/>
  <c r="W9" i="24"/>
  <c r="W11" i="24" s="1"/>
  <c r="W17" i="24"/>
  <c r="K66" i="24"/>
  <c r="M19" i="24"/>
  <c r="M8" i="24" s="1"/>
  <c r="C20" i="23"/>
  <c r="AF11" i="23"/>
  <c r="W20" i="23" s="1"/>
  <c r="AF10" i="23"/>
  <c r="AF9" i="23"/>
  <c r="R54" i="23"/>
  <c r="AD32" i="23"/>
  <c r="AD34" i="23"/>
  <c r="K82" i="23" s="1"/>
  <c r="W14" i="23"/>
  <c r="K81" i="23"/>
  <c r="AD34" i="22"/>
  <c r="K82" i="22" s="1"/>
  <c r="AD32" i="22"/>
  <c r="W14" i="22"/>
  <c r="K81" i="22"/>
  <c r="R55" i="22"/>
  <c r="C20" i="21"/>
  <c r="R54" i="21"/>
  <c r="AF10" i="21"/>
  <c r="AF11" i="21"/>
  <c r="W20" i="21" s="1"/>
  <c r="AF9" i="21"/>
  <c r="AD32" i="21"/>
  <c r="AD34" i="21"/>
  <c r="K82" i="21" s="1"/>
  <c r="W14" i="21"/>
  <c r="K81" i="21"/>
  <c r="AD34" i="20"/>
  <c r="K82" i="20" s="1"/>
  <c r="W14" i="20"/>
  <c r="AD32" i="20"/>
  <c r="K81" i="20"/>
  <c r="R55" i="20"/>
  <c r="L83" i="23" l="1"/>
  <c r="H41" i="23" s="1"/>
  <c r="L83" i="20"/>
  <c r="H41" i="20" s="1"/>
  <c r="L83" i="21"/>
  <c r="H41" i="21" s="1"/>
  <c r="K69" i="25"/>
  <c r="K77" i="25"/>
  <c r="X30" i="25"/>
  <c r="W30" i="25"/>
  <c r="X29" i="25"/>
  <c r="W29" i="25"/>
  <c r="P19" i="25"/>
  <c r="X27" i="25"/>
  <c r="W27" i="25"/>
  <c r="W21" i="25"/>
  <c r="W22" i="25"/>
  <c r="K69" i="24"/>
  <c r="K77" i="24"/>
  <c r="X29" i="24"/>
  <c r="W29" i="24"/>
  <c r="W30" i="24"/>
  <c r="P19" i="24"/>
  <c r="X27" i="24"/>
  <c r="X30" i="24"/>
  <c r="W27" i="24"/>
  <c r="W21" i="24"/>
  <c r="W22" i="24"/>
  <c r="W9" i="23"/>
  <c r="W11" i="23" s="1"/>
  <c r="W22" i="23" s="1"/>
  <c r="W17" i="23"/>
  <c r="R55" i="23"/>
  <c r="K66" i="23"/>
  <c r="M19" i="23"/>
  <c r="M8" i="23" s="1"/>
  <c r="L83" i="22"/>
  <c r="H41" i="22" s="1"/>
  <c r="W17" i="22"/>
  <c r="W9" i="22"/>
  <c r="W11" i="22" s="1"/>
  <c r="K66" i="22"/>
  <c r="M19" i="22"/>
  <c r="M8" i="22" s="1"/>
  <c r="R55" i="21"/>
  <c r="W9" i="21"/>
  <c r="W11" i="21" s="1"/>
  <c r="W22" i="21" s="1"/>
  <c r="W17" i="21"/>
  <c r="K66" i="21"/>
  <c r="M19" i="21"/>
  <c r="M8" i="21" s="1"/>
  <c r="W9" i="20"/>
  <c r="W11" i="20" s="1"/>
  <c r="W17" i="20"/>
  <c r="K66" i="20"/>
  <c r="M19" i="20"/>
  <c r="M8" i="20" s="1"/>
  <c r="X24" i="25" l="1"/>
  <c r="X26" i="25" s="1"/>
  <c r="X28" i="25" s="1"/>
  <c r="X25" i="25" s="1"/>
  <c r="X31" i="25"/>
  <c r="W25" i="25"/>
  <c r="W26" i="25" s="1"/>
  <c r="W28" i="25" s="1"/>
  <c r="W24" i="25" s="1"/>
  <c r="Y24" i="25" s="1"/>
  <c r="W31" i="25"/>
  <c r="Y31" i="25" s="1"/>
  <c r="L78" i="25"/>
  <c r="H40" i="25" s="1"/>
  <c r="K71" i="25"/>
  <c r="K72" i="25" s="1"/>
  <c r="K73" i="25" s="1"/>
  <c r="W25" i="24"/>
  <c r="W26" i="24" s="1"/>
  <c r="W28" i="24" s="1"/>
  <c r="W24" i="24" s="1"/>
  <c r="W31" i="24"/>
  <c r="X24" i="24"/>
  <c r="X26" i="24" s="1"/>
  <c r="X28" i="24" s="1"/>
  <c r="X25" i="24" s="1"/>
  <c r="X31" i="24"/>
  <c r="L78" i="24"/>
  <c r="H40" i="24" s="1"/>
  <c r="K71" i="24"/>
  <c r="K72" i="24" s="1"/>
  <c r="K73" i="24" s="1"/>
  <c r="X31" i="23"/>
  <c r="X24" i="23"/>
  <c r="X26" i="23" s="1"/>
  <c r="X28" i="23" s="1"/>
  <c r="K69" i="23"/>
  <c r="K77" i="23"/>
  <c r="P19" i="23"/>
  <c r="X27" i="23"/>
  <c r="W27" i="23"/>
  <c r="X30" i="23"/>
  <c r="W30" i="23"/>
  <c r="X29" i="23"/>
  <c r="W29" i="23"/>
  <c r="W21" i="23"/>
  <c r="K69" i="22"/>
  <c r="K77" i="22"/>
  <c r="X29" i="22"/>
  <c r="W29" i="22"/>
  <c r="X30" i="22"/>
  <c r="W30" i="22"/>
  <c r="P19" i="22"/>
  <c r="W27" i="22"/>
  <c r="X27" i="22"/>
  <c r="W21" i="22"/>
  <c r="W22" i="22"/>
  <c r="X31" i="21"/>
  <c r="X24" i="21"/>
  <c r="X26" i="21" s="1"/>
  <c r="X28" i="21" s="1"/>
  <c r="X29" i="21"/>
  <c r="W29" i="21"/>
  <c r="P19" i="21"/>
  <c r="X27" i="21"/>
  <c r="W27" i="21"/>
  <c r="X30" i="21"/>
  <c r="W30" i="21"/>
  <c r="W21" i="21"/>
  <c r="K69" i="21"/>
  <c r="K77" i="21"/>
  <c r="K69" i="20"/>
  <c r="K77" i="20"/>
  <c r="P19" i="20"/>
  <c r="X27" i="20"/>
  <c r="W27" i="20"/>
  <c r="W29" i="20"/>
  <c r="W30" i="20"/>
  <c r="X29" i="20"/>
  <c r="X30" i="20"/>
  <c r="W21" i="20"/>
  <c r="W22" i="20"/>
  <c r="AC13" i="25" l="1"/>
  <c r="AB13" i="25"/>
  <c r="L74" i="25"/>
  <c r="R53" i="25"/>
  <c r="C25" i="25"/>
  <c r="H15" i="2" s="1"/>
  <c r="AC6" i="25"/>
  <c r="Y25" i="25"/>
  <c r="Y31" i="24"/>
  <c r="AC13" i="24" s="1"/>
  <c r="Y25" i="24"/>
  <c r="R52" i="24" s="1"/>
  <c r="L74" i="24"/>
  <c r="Y24" i="24"/>
  <c r="W25" i="23"/>
  <c r="W26" i="23" s="1"/>
  <c r="W28" i="23" s="1"/>
  <c r="W24" i="23" s="1"/>
  <c r="Y24" i="23" s="1"/>
  <c r="W31" i="23"/>
  <c r="Y31" i="23" s="1"/>
  <c r="X25" i="23"/>
  <c r="L78" i="23"/>
  <c r="H40" i="23" s="1"/>
  <c r="K71" i="23"/>
  <c r="K72" i="23" s="1"/>
  <c r="K73" i="23" s="1"/>
  <c r="X31" i="22"/>
  <c r="X24" i="22"/>
  <c r="X26" i="22" s="1"/>
  <c r="X28" i="22" s="1"/>
  <c r="X25" i="22" s="1"/>
  <c r="L78" i="22"/>
  <c r="H40" i="22" s="1"/>
  <c r="W31" i="22"/>
  <c r="W25" i="22"/>
  <c r="W26" i="22" s="1"/>
  <c r="W28" i="22" s="1"/>
  <c r="W24" i="22" s="1"/>
  <c r="K71" i="22"/>
  <c r="K72" i="22" s="1"/>
  <c r="K73" i="22" s="1"/>
  <c r="X25" i="21"/>
  <c r="W25" i="21"/>
  <c r="W26" i="21" s="1"/>
  <c r="W28" i="21" s="1"/>
  <c r="W24" i="21" s="1"/>
  <c r="W31" i="21"/>
  <c r="Y31" i="21" s="1"/>
  <c r="Y24" i="21"/>
  <c r="L78" i="21"/>
  <c r="H40" i="21" s="1"/>
  <c r="K71" i="21"/>
  <c r="K72" i="21" s="1"/>
  <c r="K73" i="21" s="1"/>
  <c r="W25" i="20"/>
  <c r="W26" i="20" s="1"/>
  <c r="W28" i="20" s="1"/>
  <c r="W24" i="20" s="1"/>
  <c r="W31" i="20"/>
  <c r="X31" i="20"/>
  <c r="Y31" i="20" s="1"/>
  <c r="X24" i="20"/>
  <c r="X26" i="20" s="1"/>
  <c r="X28" i="20" s="1"/>
  <c r="X25" i="20" s="1"/>
  <c r="L78" i="20"/>
  <c r="H40" i="20" s="1"/>
  <c r="K71" i="20"/>
  <c r="K72" i="20" s="1"/>
  <c r="K73" i="20" s="1"/>
  <c r="Y25" i="20" l="1"/>
  <c r="R52" i="20" s="1"/>
  <c r="Y25" i="21"/>
  <c r="C24" i="21" s="1"/>
  <c r="G11" i="2" s="1"/>
  <c r="Y25" i="23"/>
  <c r="R52" i="23" s="1"/>
  <c r="Y25" i="22"/>
  <c r="R52" i="22" s="1"/>
  <c r="Y31" i="22"/>
  <c r="AC13" i="22" s="1"/>
  <c r="H39" i="24"/>
  <c r="H39" i="25"/>
  <c r="AO409" i="25"/>
  <c r="AB15" i="25"/>
  <c r="AB14" i="25"/>
  <c r="AJ105" i="25"/>
  <c r="AJ5" i="25" s="1"/>
  <c r="AJ6" i="25" s="1"/>
  <c r="AJ7" i="25" s="1"/>
  <c r="AJ8" i="25" s="1"/>
  <c r="AJ9" i="25" s="1"/>
  <c r="AJ10" i="25" s="1"/>
  <c r="AJ11" i="25" s="1"/>
  <c r="AJ13" i="25" s="1"/>
  <c r="AJ14" i="25" s="1"/>
  <c r="AJ15" i="25" s="1"/>
  <c r="AJ16" i="25" s="1"/>
  <c r="AJ17" i="25" s="1"/>
  <c r="AJ18" i="25" s="1"/>
  <c r="AJ19" i="25" s="1"/>
  <c r="AJ20" i="25" s="1"/>
  <c r="AJ21" i="25" s="1"/>
  <c r="AJ22" i="25" s="1"/>
  <c r="AJ23" i="25" s="1"/>
  <c r="AJ24" i="25" s="1"/>
  <c r="AJ25" i="25" s="1"/>
  <c r="AJ26" i="25" s="1"/>
  <c r="AJ27" i="25" s="1"/>
  <c r="AJ28" i="25" s="1"/>
  <c r="AJ29" i="25" s="1"/>
  <c r="AJ30" i="25" s="1"/>
  <c r="AJ31" i="25" s="1"/>
  <c r="AJ32" i="25" s="1"/>
  <c r="AJ33" i="25" s="1"/>
  <c r="AJ34" i="25" s="1"/>
  <c r="AJ35" i="25" s="1"/>
  <c r="AJ36" i="25" s="1"/>
  <c r="AJ37" i="25" s="1"/>
  <c r="AJ38" i="25" s="1"/>
  <c r="AJ39" i="25" s="1"/>
  <c r="AJ40" i="25" s="1"/>
  <c r="AJ41" i="25" s="1"/>
  <c r="AJ42" i="25" s="1"/>
  <c r="AJ43" i="25" s="1"/>
  <c r="AJ44" i="25" s="1"/>
  <c r="AJ45" i="25" s="1"/>
  <c r="AJ46" i="25" s="1"/>
  <c r="AJ47" i="25" s="1"/>
  <c r="AJ48" i="25" s="1"/>
  <c r="AJ49" i="25" s="1"/>
  <c r="AJ50" i="25" s="1"/>
  <c r="AJ51" i="25" s="1"/>
  <c r="AJ52" i="25" s="1"/>
  <c r="AJ53" i="25" s="1"/>
  <c r="AJ54" i="25" s="1"/>
  <c r="AJ55" i="25" s="1"/>
  <c r="AJ56" i="25" s="1"/>
  <c r="AJ57" i="25" s="1"/>
  <c r="AJ58" i="25" s="1"/>
  <c r="AJ59" i="25" s="1"/>
  <c r="AJ60" i="25" s="1"/>
  <c r="AJ61" i="25" s="1"/>
  <c r="AJ62" i="25" s="1"/>
  <c r="AJ63" i="25" s="1"/>
  <c r="AJ64" i="25" s="1"/>
  <c r="AJ65" i="25" s="1"/>
  <c r="AJ66" i="25" s="1"/>
  <c r="AJ67" i="25" s="1"/>
  <c r="AJ68" i="25" s="1"/>
  <c r="AJ69" i="25" s="1"/>
  <c r="AJ70" i="25" s="1"/>
  <c r="AJ71" i="25" s="1"/>
  <c r="AJ72" i="25" s="1"/>
  <c r="AJ73" i="25" s="1"/>
  <c r="AJ74" i="25" s="1"/>
  <c r="AJ75" i="25" s="1"/>
  <c r="AJ76" i="25" s="1"/>
  <c r="AJ77" i="25" s="1"/>
  <c r="AJ78" i="25" s="1"/>
  <c r="AJ79" i="25" s="1"/>
  <c r="AJ80" i="25" s="1"/>
  <c r="AJ81" i="25" s="1"/>
  <c r="AJ82" i="25" s="1"/>
  <c r="AJ83" i="25" s="1"/>
  <c r="AJ84" i="25" s="1"/>
  <c r="AJ85" i="25" s="1"/>
  <c r="AJ86" i="25" s="1"/>
  <c r="AJ87" i="25" s="1"/>
  <c r="AJ88" i="25" s="1"/>
  <c r="AJ89" i="25" s="1"/>
  <c r="AJ90" i="25" s="1"/>
  <c r="AJ91" i="25" s="1"/>
  <c r="AJ92" i="25" s="1"/>
  <c r="AJ93" i="25" s="1"/>
  <c r="AJ94" i="25" s="1"/>
  <c r="AJ95" i="25" s="1"/>
  <c r="AJ96" i="25" s="1"/>
  <c r="AJ97" i="25" s="1"/>
  <c r="AJ98" i="25" s="1"/>
  <c r="AJ99" i="25" s="1"/>
  <c r="AJ100" i="25" s="1"/>
  <c r="AJ101" i="25" s="1"/>
  <c r="AJ102" i="25" s="1"/>
  <c r="AJ103" i="25" s="1"/>
  <c r="AJ104" i="25" s="1"/>
  <c r="R52" i="25"/>
  <c r="C24" i="25"/>
  <c r="G15" i="2" s="1"/>
  <c r="AB9" i="25"/>
  <c r="AC15" i="25"/>
  <c r="AC14" i="25"/>
  <c r="AK105" i="25"/>
  <c r="AK5" i="25" s="1"/>
  <c r="AK6" i="25" s="1"/>
  <c r="AK7" i="25" s="1"/>
  <c r="AK8" i="25" s="1"/>
  <c r="AK9" i="25" s="1"/>
  <c r="AK10" i="25" s="1"/>
  <c r="AK11" i="25" s="1"/>
  <c r="AK13" i="25" s="1"/>
  <c r="AK14" i="25" s="1"/>
  <c r="AK15" i="25" s="1"/>
  <c r="AK16" i="25" s="1"/>
  <c r="AK17" i="25" s="1"/>
  <c r="AK18" i="25" s="1"/>
  <c r="AK19" i="25" s="1"/>
  <c r="AK20" i="25" s="1"/>
  <c r="AK21" i="25" s="1"/>
  <c r="AK22" i="25" s="1"/>
  <c r="AK23" i="25" s="1"/>
  <c r="AK24" i="25" s="1"/>
  <c r="AK25" i="25" s="1"/>
  <c r="AK26" i="25" s="1"/>
  <c r="AK27" i="25" s="1"/>
  <c r="AK28" i="25" s="1"/>
  <c r="AK29" i="25" s="1"/>
  <c r="AK30" i="25" s="1"/>
  <c r="AK31" i="25" s="1"/>
  <c r="AK32" i="25" s="1"/>
  <c r="AK33" i="25" s="1"/>
  <c r="AK34" i="25" s="1"/>
  <c r="AK35" i="25" s="1"/>
  <c r="AK36" i="25" s="1"/>
  <c r="AK37" i="25" s="1"/>
  <c r="AK38" i="25" s="1"/>
  <c r="AK39" i="25" s="1"/>
  <c r="AK40" i="25" s="1"/>
  <c r="AK41" i="25" s="1"/>
  <c r="AK42" i="25" s="1"/>
  <c r="AK43" i="25" s="1"/>
  <c r="AK44" i="25" s="1"/>
  <c r="AK45" i="25" s="1"/>
  <c r="AK46" i="25" s="1"/>
  <c r="AK47" i="25" s="1"/>
  <c r="AK48" i="25" s="1"/>
  <c r="AK49" i="25" s="1"/>
  <c r="AK50" i="25" s="1"/>
  <c r="AK51" i="25" s="1"/>
  <c r="AK52" i="25" s="1"/>
  <c r="AK53" i="25" s="1"/>
  <c r="AK54" i="25" s="1"/>
  <c r="AK55" i="25" s="1"/>
  <c r="AK56" i="25" s="1"/>
  <c r="AK57" i="25" s="1"/>
  <c r="AK58" i="25" s="1"/>
  <c r="AK59" i="25" s="1"/>
  <c r="AK60" i="25" s="1"/>
  <c r="AK61" i="25" s="1"/>
  <c r="AK62" i="25" s="1"/>
  <c r="AK63" i="25" s="1"/>
  <c r="AK64" i="25" s="1"/>
  <c r="AK65" i="25" s="1"/>
  <c r="AK66" i="25" s="1"/>
  <c r="AK67" i="25" s="1"/>
  <c r="AK68" i="25" s="1"/>
  <c r="AK69" i="25" s="1"/>
  <c r="AK70" i="25" s="1"/>
  <c r="AK71" i="25" s="1"/>
  <c r="AK72" i="25" s="1"/>
  <c r="AK73" i="25" s="1"/>
  <c r="AK74" i="25" s="1"/>
  <c r="AK75" i="25" s="1"/>
  <c r="AK76" i="25" s="1"/>
  <c r="AK77" i="25" s="1"/>
  <c r="AK78" i="25" s="1"/>
  <c r="AK79" i="25" s="1"/>
  <c r="AK80" i="25" s="1"/>
  <c r="AK81" i="25" s="1"/>
  <c r="AK82" i="25" s="1"/>
  <c r="AK83" i="25" s="1"/>
  <c r="AK84" i="25" s="1"/>
  <c r="AK85" i="25" s="1"/>
  <c r="AK86" i="25" s="1"/>
  <c r="AK87" i="25" s="1"/>
  <c r="AK88" i="25" s="1"/>
  <c r="AK89" i="25" s="1"/>
  <c r="AK90" i="25" s="1"/>
  <c r="AK91" i="25" s="1"/>
  <c r="AK92" i="25" s="1"/>
  <c r="AK93" i="25" s="1"/>
  <c r="AK94" i="25" s="1"/>
  <c r="AK95" i="25" s="1"/>
  <c r="AK96" i="25" s="1"/>
  <c r="AK97" i="25" s="1"/>
  <c r="AK98" i="25" s="1"/>
  <c r="AK99" i="25" s="1"/>
  <c r="AK100" i="25" s="1"/>
  <c r="AK101" i="25" s="1"/>
  <c r="AK102" i="25" s="1"/>
  <c r="AK103" i="25" s="1"/>
  <c r="AK104" i="25" s="1"/>
  <c r="AB13" i="24"/>
  <c r="AJ105" i="24" s="1"/>
  <c r="AJ5" i="24" s="1"/>
  <c r="AJ6" i="24" s="1"/>
  <c r="AJ7" i="24" s="1"/>
  <c r="AJ8" i="24" s="1"/>
  <c r="AJ9" i="24" s="1"/>
  <c r="AJ10" i="24" s="1"/>
  <c r="AJ11" i="24" s="1"/>
  <c r="AJ13" i="24" s="1"/>
  <c r="AJ14" i="24" s="1"/>
  <c r="AJ15" i="24" s="1"/>
  <c r="AJ16" i="24" s="1"/>
  <c r="AJ17" i="24" s="1"/>
  <c r="AJ18" i="24" s="1"/>
  <c r="AJ19" i="24" s="1"/>
  <c r="AJ20" i="24" s="1"/>
  <c r="AJ21" i="24" s="1"/>
  <c r="AJ22" i="24" s="1"/>
  <c r="AJ23" i="24" s="1"/>
  <c r="AJ24" i="24" s="1"/>
  <c r="AJ25" i="24" s="1"/>
  <c r="AJ26" i="24" s="1"/>
  <c r="AJ27" i="24" s="1"/>
  <c r="AJ28" i="24" s="1"/>
  <c r="AJ29" i="24" s="1"/>
  <c r="AJ30" i="24" s="1"/>
  <c r="AJ31" i="24" s="1"/>
  <c r="AJ32" i="24" s="1"/>
  <c r="AJ33" i="24" s="1"/>
  <c r="AJ34" i="24" s="1"/>
  <c r="AJ35" i="24" s="1"/>
  <c r="AJ36" i="24" s="1"/>
  <c r="AJ37" i="24" s="1"/>
  <c r="AJ38" i="24" s="1"/>
  <c r="AJ39" i="24" s="1"/>
  <c r="AJ40" i="24" s="1"/>
  <c r="AJ41" i="24" s="1"/>
  <c r="AJ42" i="24" s="1"/>
  <c r="AJ43" i="24" s="1"/>
  <c r="AJ44" i="24" s="1"/>
  <c r="AJ45" i="24" s="1"/>
  <c r="AJ46" i="24" s="1"/>
  <c r="AJ47" i="24" s="1"/>
  <c r="AJ48" i="24" s="1"/>
  <c r="AJ49" i="24" s="1"/>
  <c r="AJ50" i="24" s="1"/>
  <c r="AJ51" i="24" s="1"/>
  <c r="AJ52" i="24" s="1"/>
  <c r="AJ53" i="24" s="1"/>
  <c r="AJ54" i="24" s="1"/>
  <c r="AJ55" i="24" s="1"/>
  <c r="AJ56" i="24" s="1"/>
  <c r="AJ57" i="24" s="1"/>
  <c r="AJ58" i="24" s="1"/>
  <c r="AJ59" i="24" s="1"/>
  <c r="AJ60" i="24" s="1"/>
  <c r="AJ61" i="24" s="1"/>
  <c r="AJ62" i="24" s="1"/>
  <c r="AJ63" i="24" s="1"/>
  <c r="AJ64" i="24" s="1"/>
  <c r="AJ65" i="24" s="1"/>
  <c r="AJ66" i="24" s="1"/>
  <c r="AJ67" i="24" s="1"/>
  <c r="AJ68" i="24" s="1"/>
  <c r="AJ69" i="24" s="1"/>
  <c r="AJ70" i="24" s="1"/>
  <c r="AJ71" i="24" s="1"/>
  <c r="AJ72" i="24" s="1"/>
  <c r="AJ73" i="24" s="1"/>
  <c r="AJ74" i="24" s="1"/>
  <c r="AJ75" i="24" s="1"/>
  <c r="AJ76" i="24" s="1"/>
  <c r="AJ77" i="24" s="1"/>
  <c r="AJ78" i="24" s="1"/>
  <c r="AJ79" i="24" s="1"/>
  <c r="AJ80" i="24" s="1"/>
  <c r="AJ81" i="24" s="1"/>
  <c r="AJ82" i="24" s="1"/>
  <c r="AJ83" i="24" s="1"/>
  <c r="AJ84" i="24" s="1"/>
  <c r="AJ85" i="24" s="1"/>
  <c r="AJ86" i="24" s="1"/>
  <c r="AJ87" i="24" s="1"/>
  <c r="AJ88" i="24" s="1"/>
  <c r="AJ89" i="24" s="1"/>
  <c r="AJ90" i="24" s="1"/>
  <c r="AJ91" i="24" s="1"/>
  <c r="AJ92" i="24" s="1"/>
  <c r="AJ93" i="24" s="1"/>
  <c r="AJ94" i="24" s="1"/>
  <c r="AJ95" i="24" s="1"/>
  <c r="AJ96" i="24" s="1"/>
  <c r="AJ97" i="24" s="1"/>
  <c r="AJ98" i="24" s="1"/>
  <c r="AJ99" i="24" s="1"/>
  <c r="AJ100" i="24" s="1"/>
  <c r="AJ101" i="24" s="1"/>
  <c r="AJ102" i="24" s="1"/>
  <c r="AJ103" i="24" s="1"/>
  <c r="AJ104" i="24" s="1"/>
  <c r="AB9" i="24"/>
  <c r="AJ913" i="24" s="1"/>
  <c r="C24" i="24"/>
  <c r="G14" i="2" s="1"/>
  <c r="AK105" i="24"/>
  <c r="AK5" i="24" s="1"/>
  <c r="AK6" i="24" s="1"/>
  <c r="AK7" i="24" s="1"/>
  <c r="AK8" i="24" s="1"/>
  <c r="AK9" i="24" s="1"/>
  <c r="AK10" i="24" s="1"/>
  <c r="AK11" i="24" s="1"/>
  <c r="AK13" i="24" s="1"/>
  <c r="AK14" i="24" s="1"/>
  <c r="AK15" i="24" s="1"/>
  <c r="AK16" i="24" s="1"/>
  <c r="AK17" i="24" s="1"/>
  <c r="AK18" i="24" s="1"/>
  <c r="AK19" i="24" s="1"/>
  <c r="AK20" i="24" s="1"/>
  <c r="AK21" i="24" s="1"/>
  <c r="AK22" i="24" s="1"/>
  <c r="AK23" i="24" s="1"/>
  <c r="AK24" i="24" s="1"/>
  <c r="AK25" i="24" s="1"/>
  <c r="AK26" i="24" s="1"/>
  <c r="AK27" i="24" s="1"/>
  <c r="AK28" i="24" s="1"/>
  <c r="AK29" i="24" s="1"/>
  <c r="AK30" i="24" s="1"/>
  <c r="AK31" i="24" s="1"/>
  <c r="AK32" i="24" s="1"/>
  <c r="AK33" i="24" s="1"/>
  <c r="AK34" i="24" s="1"/>
  <c r="AK35" i="24" s="1"/>
  <c r="AK36" i="24" s="1"/>
  <c r="AK37" i="24" s="1"/>
  <c r="AK38" i="24" s="1"/>
  <c r="AK39" i="24" s="1"/>
  <c r="AK40" i="24" s="1"/>
  <c r="AK41" i="24" s="1"/>
  <c r="AK42" i="24" s="1"/>
  <c r="AK43" i="24" s="1"/>
  <c r="AK44" i="24" s="1"/>
  <c r="AK45" i="24" s="1"/>
  <c r="AK46" i="24" s="1"/>
  <c r="AK47" i="24" s="1"/>
  <c r="AK48" i="24" s="1"/>
  <c r="AK49" i="24" s="1"/>
  <c r="AK50" i="24" s="1"/>
  <c r="AK51" i="24" s="1"/>
  <c r="AK52" i="24" s="1"/>
  <c r="AK53" i="24" s="1"/>
  <c r="AK54" i="24" s="1"/>
  <c r="AK55" i="24" s="1"/>
  <c r="AK56" i="24" s="1"/>
  <c r="AK57" i="24" s="1"/>
  <c r="AK58" i="24" s="1"/>
  <c r="AK59" i="24" s="1"/>
  <c r="AK60" i="24" s="1"/>
  <c r="AK61" i="24" s="1"/>
  <c r="AK62" i="24" s="1"/>
  <c r="AK63" i="24" s="1"/>
  <c r="AK64" i="24" s="1"/>
  <c r="AK65" i="24" s="1"/>
  <c r="AK66" i="24" s="1"/>
  <c r="AK67" i="24" s="1"/>
  <c r="AK68" i="24" s="1"/>
  <c r="AK69" i="24" s="1"/>
  <c r="AK70" i="24" s="1"/>
  <c r="AK71" i="24" s="1"/>
  <c r="AK72" i="24" s="1"/>
  <c r="AK73" i="24" s="1"/>
  <c r="AK74" i="24" s="1"/>
  <c r="AK75" i="24" s="1"/>
  <c r="AK76" i="24" s="1"/>
  <c r="AK77" i="24" s="1"/>
  <c r="AK78" i="24" s="1"/>
  <c r="AK79" i="24" s="1"/>
  <c r="AK80" i="24" s="1"/>
  <c r="AK81" i="24" s="1"/>
  <c r="AK82" i="24" s="1"/>
  <c r="AK83" i="24" s="1"/>
  <c r="AK84" i="24" s="1"/>
  <c r="AK85" i="24" s="1"/>
  <c r="AK86" i="24" s="1"/>
  <c r="AK87" i="24" s="1"/>
  <c r="AK88" i="24" s="1"/>
  <c r="AK89" i="24" s="1"/>
  <c r="AK90" i="24" s="1"/>
  <c r="AK91" i="24" s="1"/>
  <c r="AK92" i="24" s="1"/>
  <c r="AK93" i="24" s="1"/>
  <c r="AK94" i="24" s="1"/>
  <c r="AK95" i="24" s="1"/>
  <c r="AK96" i="24" s="1"/>
  <c r="AK97" i="24" s="1"/>
  <c r="AK98" i="24" s="1"/>
  <c r="AK99" i="24" s="1"/>
  <c r="AK100" i="24" s="1"/>
  <c r="AK101" i="24" s="1"/>
  <c r="AK102" i="24" s="1"/>
  <c r="AK103" i="24" s="1"/>
  <c r="AK104" i="24" s="1"/>
  <c r="AC15" i="24"/>
  <c r="AC14" i="24"/>
  <c r="C25" i="24"/>
  <c r="H14" i="2" s="1"/>
  <c r="R53" i="24"/>
  <c r="R56" i="24" s="1"/>
  <c r="AC6" i="24"/>
  <c r="L74" i="23"/>
  <c r="R53" i="23"/>
  <c r="C25" i="23"/>
  <c r="H13" i="2" s="1"/>
  <c r="AC6" i="23"/>
  <c r="AC13" i="23"/>
  <c r="AB13" i="23"/>
  <c r="L74" i="22"/>
  <c r="Y24" i="22"/>
  <c r="L74" i="21"/>
  <c r="AC13" i="21"/>
  <c r="AB13" i="21"/>
  <c r="R53" i="21"/>
  <c r="C25" i="21"/>
  <c r="H11" i="2" s="1"/>
  <c r="AC6" i="21"/>
  <c r="AC13" i="20"/>
  <c r="AB13" i="20"/>
  <c r="L74" i="20"/>
  <c r="Y24" i="20"/>
  <c r="AB9" i="20" l="1"/>
  <c r="AJ913" i="20" s="1"/>
  <c r="C24" i="20"/>
  <c r="G9" i="2" s="1"/>
  <c r="AB9" i="21"/>
  <c r="AJ913" i="21" s="1"/>
  <c r="R52" i="21"/>
  <c r="R56" i="21" s="1"/>
  <c r="AB13" i="22"/>
  <c r="AJ105" i="22" s="1"/>
  <c r="AJ5" i="22" s="1"/>
  <c r="AJ6" i="22" s="1"/>
  <c r="AJ7" i="22" s="1"/>
  <c r="AJ8" i="22" s="1"/>
  <c r="AJ9" i="22" s="1"/>
  <c r="AJ10" i="22" s="1"/>
  <c r="AJ11" i="22" s="1"/>
  <c r="AJ13" i="22" s="1"/>
  <c r="AJ14" i="22" s="1"/>
  <c r="AJ15" i="22" s="1"/>
  <c r="AJ16" i="22" s="1"/>
  <c r="AJ17" i="22" s="1"/>
  <c r="AJ18" i="22" s="1"/>
  <c r="AJ19" i="22" s="1"/>
  <c r="AJ20" i="22" s="1"/>
  <c r="AJ21" i="22" s="1"/>
  <c r="AJ22" i="22" s="1"/>
  <c r="AJ23" i="22" s="1"/>
  <c r="AJ24" i="22" s="1"/>
  <c r="AJ25" i="22" s="1"/>
  <c r="AJ26" i="22" s="1"/>
  <c r="AJ27" i="22" s="1"/>
  <c r="AJ28" i="22" s="1"/>
  <c r="AJ29" i="22" s="1"/>
  <c r="AJ30" i="22" s="1"/>
  <c r="AJ31" i="22" s="1"/>
  <c r="AJ32" i="22" s="1"/>
  <c r="AJ33" i="22" s="1"/>
  <c r="AJ34" i="22" s="1"/>
  <c r="AJ35" i="22" s="1"/>
  <c r="AJ36" i="22" s="1"/>
  <c r="AJ37" i="22" s="1"/>
  <c r="AJ38" i="22" s="1"/>
  <c r="AJ39" i="22" s="1"/>
  <c r="AJ40" i="22" s="1"/>
  <c r="AJ41" i="22" s="1"/>
  <c r="AJ42" i="22" s="1"/>
  <c r="AJ43" i="22" s="1"/>
  <c r="AJ44" i="22" s="1"/>
  <c r="AJ45" i="22" s="1"/>
  <c r="AJ46" i="22" s="1"/>
  <c r="AJ47" i="22" s="1"/>
  <c r="AJ48" i="22" s="1"/>
  <c r="AJ49" i="22" s="1"/>
  <c r="AJ50" i="22" s="1"/>
  <c r="AJ51" i="22" s="1"/>
  <c r="AJ52" i="22" s="1"/>
  <c r="AJ53" i="22" s="1"/>
  <c r="AJ54" i="22" s="1"/>
  <c r="AJ55" i="22" s="1"/>
  <c r="AJ56" i="22" s="1"/>
  <c r="AJ57" i="22" s="1"/>
  <c r="AJ58" i="22" s="1"/>
  <c r="AJ59" i="22" s="1"/>
  <c r="AJ60" i="22" s="1"/>
  <c r="AJ61" i="22" s="1"/>
  <c r="AJ62" i="22" s="1"/>
  <c r="AJ63" i="22" s="1"/>
  <c r="AJ64" i="22" s="1"/>
  <c r="AJ65" i="22" s="1"/>
  <c r="AJ66" i="22" s="1"/>
  <c r="AJ67" i="22" s="1"/>
  <c r="AJ68" i="22" s="1"/>
  <c r="AJ69" i="22" s="1"/>
  <c r="AJ70" i="22" s="1"/>
  <c r="AJ71" i="22" s="1"/>
  <c r="AJ72" i="22" s="1"/>
  <c r="AJ73" i="22" s="1"/>
  <c r="AJ74" i="22" s="1"/>
  <c r="AJ75" i="22" s="1"/>
  <c r="AJ76" i="22" s="1"/>
  <c r="AJ77" i="22" s="1"/>
  <c r="AJ78" i="22" s="1"/>
  <c r="AJ79" i="22" s="1"/>
  <c r="AJ80" i="22" s="1"/>
  <c r="AJ81" i="22" s="1"/>
  <c r="AJ82" i="22" s="1"/>
  <c r="AJ83" i="22" s="1"/>
  <c r="AJ84" i="22" s="1"/>
  <c r="AJ85" i="22" s="1"/>
  <c r="AJ86" i="22" s="1"/>
  <c r="AJ87" i="22" s="1"/>
  <c r="AJ88" i="22" s="1"/>
  <c r="AJ89" i="22" s="1"/>
  <c r="AJ90" i="22" s="1"/>
  <c r="AJ91" i="22" s="1"/>
  <c r="AJ92" i="22" s="1"/>
  <c r="AJ93" i="22" s="1"/>
  <c r="AJ94" i="22" s="1"/>
  <c r="AJ95" i="22" s="1"/>
  <c r="AJ96" i="22" s="1"/>
  <c r="AJ97" i="22" s="1"/>
  <c r="AJ98" i="22" s="1"/>
  <c r="AJ99" i="22" s="1"/>
  <c r="AJ100" i="22" s="1"/>
  <c r="AJ101" i="22" s="1"/>
  <c r="AJ102" i="22" s="1"/>
  <c r="AJ103" i="22" s="1"/>
  <c r="AJ104" i="22" s="1"/>
  <c r="C24" i="23"/>
  <c r="G13" i="2" s="1"/>
  <c r="AB9" i="23"/>
  <c r="AJ913" i="23" s="1"/>
  <c r="AB9" i="22"/>
  <c r="AJ913" i="22" s="1"/>
  <c r="C24" i="22"/>
  <c r="G12" i="2" s="1"/>
  <c r="AB15" i="24"/>
  <c r="AJ711" i="24" s="1"/>
  <c r="H39" i="20"/>
  <c r="AB14" i="24"/>
  <c r="AJ611" i="24" s="1"/>
  <c r="H39" i="21"/>
  <c r="H39" i="23"/>
  <c r="H39" i="22"/>
  <c r="AR712" i="25"/>
  <c r="AQ711" i="25"/>
  <c r="AJ913" i="25"/>
  <c r="AQ611" i="25"/>
  <c r="AP610" i="25"/>
  <c r="R56" i="25"/>
  <c r="R57" i="25"/>
  <c r="AJ610" i="25"/>
  <c r="AJ611" i="25"/>
  <c r="AJ712" i="25"/>
  <c r="AJ711" i="25"/>
  <c r="R57" i="24"/>
  <c r="K55" i="24" s="1"/>
  <c r="AO409" i="24"/>
  <c r="AP610" i="24"/>
  <c r="AQ611" i="24"/>
  <c r="AR712" i="24"/>
  <c r="AQ711" i="24"/>
  <c r="AC14" i="23"/>
  <c r="AK105" i="23"/>
  <c r="AK5" i="23" s="1"/>
  <c r="AK6" i="23" s="1"/>
  <c r="AK7" i="23" s="1"/>
  <c r="AK8" i="23" s="1"/>
  <c r="AK9" i="23" s="1"/>
  <c r="AK10" i="23" s="1"/>
  <c r="AK11" i="23" s="1"/>
  <c r="AK13" i="23" s="1"/>
  <c r="AK14" i="23" s="1"/>
  <c r="AK15" i="23" s="1"/>
  <c r="AK16" i="23" s="1"/>
  <c r="AK17" i="23" s="1"/>
  <c r="AK18" i="23" s="1"/>
  <c r="AK19" i="23" s="1"/>
  <c r="AK20" i="23" s="1"/>
  <c r="AK21" i="23" s="1"/>
  <c r="AK22" i="23" s="1"/>
  <c r="AK23" i="23" s="1"/>
  <c r="AK24" i="23" s="1"/>
  <c r="AK25" i="23" s="1"/>
  <c r="AK26" i="23" s="1"/>
  <c r="AK27" i="23" s="1"/>
  <c r="AK28" i="23" s="1"/>
  <c r="AK29" i="23" s="1"/>
  <c r="AK30" i="23" s="1"/>
  <c r="AK31" i="23" s="1"/>
  <c r="AK32" i="23" s="1"/>
  <c r="AK33" i="23" s="1"/>
  <c r="AK34" i="23" s="1"/>
  <c r="AK35" i="23" s="1"/>
  <c r="AK36" i="23" s="1"/>
  <c r="AK37" i="23" s="1"/>
  <c r="AK38" i="23" s="1"/>
  <c r="AK39" i="23" s="1"/>
  <c r="AK40" i="23" s="1"/>
  <c r="AK41" i="23" s="1"/>
  <c r="AK42" i="23" s="1"/>
  <c r="AK43" i="23" s="1"/>
  <c r="AK44" i="23" s="1"/>
  <c r="AK45" i="23" s="1"/>
  <c r="AK46" i="23" s="1"/>
  <c r="AK47" i="23" s="1"/>
  <c r="AK48" i="23" s="1"/>
  <c r="AK49" i="23" s="1"/>
  <c r="AK50" i="23" s="1"/>
  <c r="AK51" i="23" s="1"/>
  <c r="AK52" i="23" s="1"/>
  <c r="AK53" i="23" s="1"/>
  <c r="AK54" i="23" s="1"/>
  <c r="AK55" i="23" s="1"/>
  <c r="AK56" i="23" s="1"/>
  <c r="AK57" i="23" s="1"/>
  <c r="AK58" i="23" s="1"/>
  <c r="AK59" i="23" s="1"/>
  <c r="AK60" i="23" s="1"/>
  <c r="AK61" i="23" s="1"/>
  <c r="AK62" i="23" s="1"/>
  <c r="AK63" i="23" s="1"/>
  <c r="AK64" i="23" s="1"/>
  <c r="AK65" i="23" s="1"/>
  <c r="AK66" i="23" s="1"/>
  <c r="AK67" i="23" s="1"/>
  <c r="AK68" i="23" s="1"/>
  <c r="AK69" i="23" s="1"/>
  <c r="AK70" i="23" s="1"/>
  <c r="AK71" i="23" s="1"/>
  <c r="AK72" i="23" s="1"/>
  <c r="AK73" i="23" s="1"/>
  <c r="AK74" i="23" s="1"/>
  <c r="AK75" i="23" s="1"/>
  <c r="AK76" i="23" s="1"/>
  <c r="AK77" i="23" s="1"/>
  <c r="AK78" i="23" s="1"/>
  <c r="AK79" i="23" s="1"/>
  <c r="AK80" i="23" s="1"/>
  <c r="AK81" i="23" s="1"/>
  <c r="AK82" i="23" s="1"/>
  <c r="AK83" i="23" s="1"/>
  <c r="AK84" i="23" s="1"/>
  <c r="AK85" i="23" s="1"/>
  <c r="AK86" i="23" s="1"/>
  <c r="AK87" i="23" s="1"/>
  <c r="AK88" i="23" s="1"/>
  <c r="AK89" i="23" s="1"/>
  <c r="AK90" i="23" s="1"/>
  <c r="AK91" i="23" s="1"/>
  <c r="AK92" i="23" s="1"/>
  <c r="AK93" i="23" s="1"/>
  <c r="AK94" i="23" s="1"/>
  <c r="AK95" i="23" s="1"/>
  <c r="AK96" i="23" s="1"/>
  <c r="AK97" i="23" s="1"/>
  <c r="AK98" i="23" s="1"/>
  <c r="AK99" i="23" s="1"/>
  <c r="AK100" i="23" s="1"/>
  <c r="AK101" i="23" s="1"/>
  <c r="AK102" i="23" s="1"/>
  <c r="AK103" i="23" s="1"/>
  <c r="AK104" i="23" s="1"/>
  <c r="AC15" i="23"/>
  <c r="AO409" i="23"/>
  <c r="AB14" i="23"/>
  <c r="AJ105" i="23"/>
  <c r="AJ5" i="23" s="1"/>
  <c r="AJ6" i="23" s="1"/>
  <c r="AJ7" i="23" s="1"/>
  <c r="AJ8" i="23" s="1"/>
  <c r="AJ9" i="23" s="1"/>
  <c r="AJ10" i="23" s="1"/>
  <c r="AJ11" i="23" s="1"/>
  <c r="AJ13" i="23" s="1"/>
  <c r="AJ14" i="23" s="1"/>
  <c r="AJ15" i="23" s="1"/>
  <c r="AJ16" i="23" s="1"/>
  <c r="AJ17" i="23" s="1"/>
  <c r="AJ18" i="23" s="1"/>
  <c r="AJ19" i="23" s="1"/>
  <c r="AJ20" i="23" s="1"/>
  <c r="AJ21" i="23" s="1"/>
  <c r="AJ22" i="23" s="1"/>
  <c r="AJ23" i="23" s="1"/>
  <c r="AJ24" i="23" s="1"/>
  <c r="AJ25" i="23" s="1"/>
  <c r="AJ26" i="23" s="1"/>
  <c r="AJ27" i="23" s="1"/>
  <c r="AJ28" i="23" s="1"/>
  <c r="AJ29" i="23" s="1"/>
  <c r="AJ30" i="23" s="1"/>
  <c r="AJ31" i="23" s="1"/>
  <c r="AJ32" i="23" s="1"/>
  <c r="AJ33" i="23" s="1"/>
  <c r="AJ34" i="23" s="1"/>
  <c r="AJ35" i="23" s="1"/>
  <c r="AJ36" i="23" s="1"/>
  <c r="AJ37" i="23" s="1"/>
  <c r="AJ38" i="23" s="1"/>
  <c r="AJ39" i="23" s="1"/>
  <c r="AJ40" i="23" s="1"/>
  <c r="AJ41" i="23" s="1"/>
  <c r="AJ42" i="23" s="1"/>
  <c r="AJ43" i="23" s="1"/>
  <c r="AJ44" i="23" s="1"/>
  <c r="AJ45" i="23" s="1"/>
  <c r="AJ46" i="23" s="1"/>
  <c r="AJ47" i="23" s="1"/>
  <c r="AJ48" i="23" s="1"/>
  <c r="AJ49" i="23" s="1"/>
  <c r="AJ50" i="23" s="1"/>
  <c r="AJ51" i="23" s="1"/>
  <c r="AJ52" i="23" s="1"/>
  <c r="AJ53" i="23" s="1"/>
  <c r="AJ54" i="23" s="1"/>
  <c r="AJ55" i="23" s="1"/>
  <c r="AJ56" i="23" s="1"/>
  <c r="AJ57" i="23" s="1"/>
  <c r="AJ58" i="23" s="1"/>
  <c r="AJ59" i="23" s="1"/>
  <c r="AJ60" i="23" s="1"/>
  <c r="AJ61" i="23" s="1"/>
  <c r="AJ62" i="23" s="1"/>
  <c r="AJ63" i="23" s="1"/>
  <c r="AJ64" i="23" s="1"/>
  <c r="AJ65" i="23" s="1"/>
  <c r="AJ66" i="23" s="1"/>
  <c r="AJ67" i="23" s="1"/>
  <c r="AJ68" i="23" s="1"/>
  <c r="AJ69" i="23" s="1"/>
  <c r="AJ70" i="23" s="1"/>
  <c r="AJ71" i="23" s="1"/>
  <c r="AJ72" i="23" s="1"/>
  <c r="AJ73" i="23" s="1"/>
  <c r="AJ74" i="23" s="1"/>
  <c r="AJ75" i="23" s="1"/>
  <c r="AJ76" i="23" s="1"/>
  <c r="AJ77" i="23" s="1"/>
  <c r="AJ78" i="23" s="1"/>
  <c r="AJ79" i="23" s="1"/>
  <c r="AJ80" i="23" s="1"/>
  <c r="AJ81" i="23" s="1"/>
  <c r="AJ82" i="23" s="1"/>
  <c r="AJ83" i="23" s="1"/>
  <c r="AJ84" i="23" s="1"/>
  <c r="AJ85" i="23" s="1"/>
  <c r="AJ86" i="23" s="1"/>
  <c r="AJ87" i="23" s="1"/>
  <c r="AJ88" i="23" s="1"/>
  <c r="AJ89" i="23" s="1"/>
  <c r="AJ90" i="23" s="1"/>
  <c r="AJ91" i="23" s="1"/>
  <c r="AJ92" i="23" s="1"/>
  <c r="AJ93" i="23" s="1"/>
  <c r="AJ94" i="23" s="1"/>
  <c r="AJ95" i="23" s="1"/>
  <c r="AJ96" i="23" s="1"/>
  <c r="AJ97" i="23" s="1"/>
  <c r="AJ98" i="23" s="1"/>
  <c r="AJ99" i="23" s="1"/>
  <c r="AJ100" i="23" s="1"/>
  <c r="AJ101" i="23" s="1"/>
  <c r="AJ102" i="23" s="1"/>
  <c r="AJ103" i="23" s="1"/>
  <c r="AJ104" i="23" s="1"/>
  <c r="AB15" i="23"/>
  <c r="R56" i="23"/>
  <c r="R57" i="23"/>
  <c r="R53" i="22"/>
  <c r="R56" i="22" s="1"/>
  <c r="C25" i="22"/>
  <c r="H12" i="2" s="1"/>
  <c r="AC6" i="22"/>
  <c r="AC15" i="22"/>
  <c r="AK105" i="22"/>
  <c r="AK5" i="22" s="1"/>
  <c r="AK6" i="22" s="1"/>
  <c r="AK7" i="22" s="1"/>
  <c r="AK8" i="22" s="1"/>
  <c r="AK9" i="22" s="1"/>
  <c r="AK10" i="22" s="1"/>
  <c r="AK11" i="22" s="1"/>
  <c r="AK13" i="22" s="1"/>
  <c r="AK14" i="22" s="1"/>
  <c r="AK15" i="22" s="1"/>
  <c r="AK16" i="22" s="1"/>
  <c r="AK17" i="22" s="1"/>
  <c r="AK18" i="22" s="1"/>
  <c r="AK19" i="22" s="1"/>
  <c r="AK20" i="22" s="1"/>
  <c r="AK21" i="22" s="1"/>
  <c r="AK22" i="22" s="1"/>
  <c r="AK23" i="22" s="1"/>
  <c r="AK24" i="22" s="1"/>
  <c r="AK25" i="22" s="1"/>
  <c r="AK26" i="22" s="1"/>
  <c r="AK27" i="22" s="1"/>
  <c r="AK28" i="22" s="1"/>
  <c r="AK29" i="22" s="1"/>
  <c r="AK30" i="22" s="1"/>
  <c r="AK31" i="22" s="1"/>
  <c r="AK32" i="22" s="1"/>
  <c r="AK33" i="22" s="1"/>
  <c r="AK34" i="22" s="1"/>
  <c r="AK35" i="22" s="1"/>
  <c r="AK36" i="22" s="1"/>
  <c r="AK37" i="22" s="1"/>
  <c r="AK38" i="22" s="1"/>
  <c r="AK39" i="22" s="1"/>
  <c r="AK40" i="22" s="1"/>
  <c r="AK41" i="22" s="1"/>
  <c r="AK42" i="22" s="1"/>
  <c r="AK43" i="22" s="1"/>
  <c r="AK44" i="22" s="1"/>
  <c r="AK45" i="22" s="1"/>
  <c r="AK46" i="22" s="1"/>
  <c r="AK47" i="22" s="1"/>
  <c r="AK48" i="22" s="1"/>
  <c r="AK49" i="22" s="1"/>
  <c r="AK50" i="22" s="1"/>
  <c r="AK51" i="22" s="1"/>
  <c r="AK52" i="22" s="1"/>
  <c r="AK53" i="22" s="1"/>
  <c r="AK54" i="22" s="1"/>
  <c r="AK55" i="22" s="1"/>
  <c r="AK56" i="22" s="1"/>
  <c r="AK57" i="22" s="1"/>
  <c r="AK58" i="22" s="1"/>
  <c r="AK59" i="22" s="1"/>
  <c r="AK60" i="22" s="1"/>
  <c r="AK61" i="22" s="1"/>
  <c r="AK62" i="22" s="1"/>
  <c r="AK63" i="22" s="1"/>
  <c r="AK64" i="22" s="1"/>
  <c r="AK65" i="22" s="1"/>
  <c r="AK66" i="22" s="1"/>
  <c r="AK67" i="22" s="1"/>
  <c r="AK68" i="22" s="1"/>
  <c r="AK69" i="22" s="1"/>
  <c r="AK70" i="22" s="1"/>
  <c r="AK71" i="22" s="1"/>
  <c r="AK72" i="22" s="1"/>
  <c r="AK73" i="22" s="1"/>
  <c r="AK74" i="22" s="1"/>
  <c r="AK75" i="22" s="1"/>
  <c r="AK76" i="22" s="1"/>
  <c r="AK77" i="22" s="1"/>
  <c r="AK78" i="22" s="1"/>
  <c r="AK79" i="22" s="1"/>
  <c r="AK80" i="22" s="1"/>
  <c r="AK81" i="22" s="1"/>
  <c r="AK82" i="22" s="1"/>
  <c r="AK83" i="22" s="1"/>
  <c r="AK84" i="22" s="1"/>
  <c r="AK85" i="22" s="1"/>
  <c r="AK86" i="22" s="1"/>
  <c r="AK87" i="22" s="1"/>
  <c r="AK88" i="22" s="1"/>
  <c r="AK89" i="22" s="1"/>
  <c r="AK90" i="22" s="1"/>
  <c r="AK91" i="22" s="1"/>
  <c r="AK92" i="22" s="1"/>
  <c r="AK93" i="22" s="1"/>
  <c r="AK94" i="22" s="1"/>
  <c r="AK95" i="22" s="1"/>
  <c r="AK96" i="22" s="1"/>
  <c r="AK97" i="22" s="1"/>
  <c r="AK98" i="22" s="1"/>
  <c r="AK99" i="22" s="1"/>
  <c r="AK100" i="22" s="1"/>
  <c r="AK101" i="22" s="1"/>
  <c r="AK102" i="22" s="1"/>
  <c r="AK103" i="22" s="1"/>
  <c r="AK104" i="22" s="1"/>
  <c r="AC14" i="22"/>
  <c r="AO409" i="21"/>
  <c r="AB15" i="21"/>
  <c r="AB14" i="21"/>
  <c r="AJ105" i="21"/>
  <c r="AJ5" i="21" s="1"/>
  <c r="AJ6" i="21" s="1"/>
  <c r="AJ7" i="21" s="1"/>
  <c r="AJ8" i="21" s="1"/>
  <c r="AJ9" i="21" s="1"/>
  <c r="AJ10" i="21" s="1"/>
  <c r="AJ11" i="21" s="1"/>
  <c r="AJ13" i="21" s="1"/>
  <c r="AJ14" i="21" s="1"/>
  <c r="AJ15" i="21" s="1"/>
  <c r="AJ16" i="21" s="1"/>
  <c r="AJ17" i="21" s="1"/>
  <c r="AJ18" i="21" s="1"/>
  <c r="AJ19" i="21" s="1"/>
  <c r="AJ20" i="21" s="1"/>
  <c r="AJ21" i="21" s="1"/>
  <c r="AJ22" i="21" s="1"/>
  <c r="AJ23" i="21" s="1"/>
  <c r="AJ24" i="21" s="1"/>
  <c r="AJ25" i="21" s="1"/>
  <c r="AJ26" i="21" s="1"/>
  <c r="AJ27" i="21" s="1"/>
  <c r="AJ28" i="21" s="1"/>
  <c r="AJ29" i="21" s="1"/>
  <c r="AJ30" i="21" s="1"/>
  <c r="AJ31" i="21" s="1"/>
  <c r="AJ32" i="21" s="1"/>
  <c r="AJ33" i="21" s="1"/>
  <c r="AJ34" i="21" s="1"/>
  <c r="AJ35" i="21" s="1"/>
  <c r="AJ36" i="21" s="1"/>
  <c r="AJ37" i="21" s="1"/>
  <c r="AJ38" i="21" s="1"/>
  <c r="AJ39" i="21" s="1"/>
  <c r="AJ40" i="21" s="1"/>
  <c r="AJ41" i="21" s="1"/>
  <c r="AJ42" i="21" s="1"/>
  <c r="AJ43" i="21" s="1"/>
  <c r="AJ44" i="21" s="1"/>
  <c r="AJ45" i="21" s="1"/>
  <c r="AJ46" i="21" s="1"/>
  <c r="AJ47" i="21" s="1"/>
  <c r="AJ48" i="21" s="1"/>
  <c r="AJ49" i="21" s="1"/>
  <c r="AJ50" i="21" s="1"/>
  <c r="AJ51" i="21" s="1"/>
  <c r="AJ52" i="21" s="1"/>
  <c r="AJ53" i="21" s="1"/>
  <c r="AJ54" i="21" s="1"/>
  <c r="AJ55" i="21" s="1"/>
  <c r="AJ56" i="21" s="1"/>
  <c r="AJ57" i="21" s="1"/>
  <c r="AJ58" i="21" s="1"/>
  <c r="AJ59" i="21" s="1"/>
  <c r="AJ60" i="21" s="1"/>
  <c r="AJ61" i="21" s="1"/>
  <c r="AJ62" i="21" s="1"/>
  <c r="AJ63" i="21" s="1"/>
  <c r="AJ64" i="21" s="1"/>
  <c r="AJ65" i="21" s="1"/>
  <c r="AJ66" i="21" s="1"/>
  <c r="AJ67" i="21" s="1"/>
  <c r="AJ68" i="21" s="1"/>
  <c r="AJ69" i="21" s="1"/>
  <c r="AJ70" i="21" s="1"/>
  <c r="AJ71" i="21" s="1"/>
  <c r="AJ72" i="21" s="1"/>
  <c r="AJ73" i="21" s="1"/>
  <c r="AJ74" i="21" s="1"/>
  <c r="AJ75" i="21" s="1"/>
  <c r="AJ76" i="21" s="1"/>
  <c r="AJ77" i="21" s="1"/>
  <c r="AJ78" i="21" s="1"/>
  <c r="AJ79" i="21" s="1"/>
  <c r="AJ80" i="21" s="1"/>
  <c r="AJ81" i="21" s="1"/>
  <c r="AJ82" i="21" s="1"/>
  <c r="AJ83" i="21" s="1"/>
  <c r="AJ84" i="21" s="1"/>
  <c r="AJ85" i="21" s="1"/>
  <c r="AJ86" i="21" s="1"/>
  <c r="AJ87" i="21" s="1"/>
  <c r="AJ88" i="21" s="1"/>
  <c r="AJ89" i="21" s="1"/>
  <c r="AJ90" i="21" s="1"/>
  <c r="AJ91" i="21" s="1"/>
  <c r="AJ92" i="21" s="1"/>
  <c r="AJ93" i="21" s="1"/>
  <c r="AJ94" i="21" s="1"/>
  <c r="AJ95" i="21" s="1"/>
  <c r="AJ96" i="21" s="1"/>
  <c r="AJ97" i="21" s="1"/>
  <c r="AJ98" i="21" s="1"/>
  <c r="AJ99" i="21" s="1"/>
  <c r="AJ100" i="21" s="1"/>
  <c r="AJ101" i="21" s="1"/>
  <c r="AJ102" i="21" s="1"/>
  <c r="AJ103" i="21" s="1"/>
  <c r="AJ104" i="21" s="1"/>
  <c r="AC15" i="21"/>
  <c r="AC14" i="21"/>
  <c r="AK105" i="21"/>
  <c r="AK5" i="21" s="1"/>
  <c r="AK6" i="21" s="1"/>
  <c r="AK7" i="21" s="1"/>
  <c r="AK8" i="21" s="1"/>
  <c r="AK9" i="21" s="1"/>
  <c r="AK10" i="21" s="1"/>
  <c r="AK11" i="21" s="1"/>
  <c r="AK13" i="21" s="1"/>
  <c r="AK14" i="21" s="1"/>
  <c r="AK15" i="21" s="1"/>
  <c r="AK16" i="21" s="1"/>
  <c r="AK17" i="21" s="1"/>
  <c r="AK18" i="21" s="1"/>
  <c r="AK19" i="21" s="1"/>
  <c r="AK20" i="21" s="1"/>
  <c r="AK21" i="21" s="1"/>
  <c r="AK22" i="21" s="1"/>
  <c r="AK23" i="21" s="1"/>
  <c r="AK24" i="21" s="1"/>
  <c r="AK25" i="21" s="1"/>
  <c r="AK26" i="21" s="1"/>
  <c r="AK27" i="21" s="1"/>
  <c r="AK28" i="21" s="1"/>
  <c r="AK29" i="21" s="1"/>
  <c r="AK30" i="21" s="1"/>
  <c r="AK31" i="21" s="1"/>
  <c r="AK32" i="21" s="1"/>
  <c r="AK33" i="21" s="1"/>
  <c r="AK34" i="21" s="1"/>
  <c r="AK35" i="21" s="1"/>
  <c r="AK36" i="21" s="1"/>
  <c r="AK37" i="21" s="1"/>
  <c r="AK38" i="21" s="1"/>
  <c r="AK39" i="21" s="1"/>
  <c r="AK40" i="21" s="1"/>
  <c r="AK41" i="21" s="1"/>
  <c r="AK42" i="21" s="1"/>
  <c r="AK43" i="21" s="1"/>
  <c r="AK44" i="21" s="1"/>
  <c r="AK45" i="21" s="1"/>
  <c r="AK46" i="21" s="1"/>
  <c r="AK47" i="21" s="1"/>
  <c r="AK48" i="21" s="1"/>
  <c r="AK49" i="21" s="1"/>
  <c r="AK50" i="21" s="1"/>
  <c r="AK51" i="21" s="1"/>
  <c r="AK52" i="21" s="1"/>
  <c r="AK53" i="21" s="1"/>
  <c r="AK54" i="21" s="1"/>
  <c r="AK55" i="21" s="1"/>
  <c r="AK56" i="21" s="1"/>
  <c r="AK57" i="21" s="1"/>
  <c r="AK58" i="21" s="1"/>
  <c r="AK59" i="21" s="1"/>
  <c r="AK60" i="21" s="1"/>
  <c r="AK61" i="21" s="1"/>
  <c r="AK62" i="21" s="1"/>
  <c r="AK63" i="21" s="1"/>
  <c r="AK64" i="21" s="1"/>
  <c r="AK65" i="21" s="1"/>
  <c r="AK66" i="21" s="1"/>
  <c r="AK67" i="21" s="1"/>
  <c r="AK68" i="21" s="1"/>
  <c r="AK69" i="21" s="1"/>
  <c r="AK70" i="21" s="1"/>
  <c r="AK71" i="21" s="1"/>
  <c r="AK72" i="21" s="1"/>
  <c r="AK73" i="21" s="1"/>
  <c r="AK74" i="21" s="1"/>
  <c r="AK75" i="21" s="1"/>
  <c r="AK76" i="21" s="1"/>
  <c r="AK77" i="21" s="1"/>
  <c r="AK78" i="21" s="1"/>
  <c r="AK79" i="21" s="1"/>
  <c r="AK80" i="21" s="1"/>
  <c r="AK81" i="21" s="1"/>
  <c r="AK82" i="21" s="1"/>
  <c r="AK83" i="21" s="1"/>
  <c r="AK84" i="21" s="1"/>
  <c r="AK85" i="21" s="1"/>
  <c r="AK86" i="21" s="1"/>
  <c r="AK87" i="21" s="1"/>
  <c r="AK88" i="21" s="1"/>
  <c r="AK89" i="21" s="1"/>
  <c r="AK90" i="21" s="1"/>
  <c r="AK91" i="21" s="1"/>
  <c r="AK92" i="21" s="1"/>
  <c r="AK93" i="21" s="1"/>
  <c r="AK94" i="21" s="1"/>
  <c r="AK95" i="21" s="1"/>
  <c r="AK96" i="21" s="1"/>
  <c r="AK97" i="21" s="1"/>
  <c r="AK98" i="21" s="1"/>
  <c r="AK99" i="21" s="1"/>
  <c r="AK100" i="21" s="1"/>
  <c r="AK101" i="21" s="1"/>
  <c r="AK102" i="21" s="1"/>
  <c r="AK103" i="21" s="1"/>
  <c r="AK104" i="21" s="1"/>
  <c r="R53" i="20"/>
  <c r="R57" i="20" s="1"/>
  <c r="C25" i="20"/>
  <c r="H9" i="2" s="1"/>
  <c r="AC6" i="20"/>
  <c r="AB14" i="20"/>
  <c r="AJ105" i="20"/>
  <c r="AJ5" i="20" s="1"/>
  <c r="AJ6" i="20" s="1"/>
  <c r="AJ7" i="20" s="1"/>
  <c r="AJ8" i="20" s="1"/>
  <c r="AJ9" i="20" s="1"/>
  <c r="AJ10" i="20" s="1"/>
  <c r="AJ11" i="20" s="1"/>
  <c r="AJ13" i="20" s="1"/>
  <c r="AJ14" i="20" s="1"/>
  <c r="AJ15" i="20" s="1"/>
  <c r="AJ16" i="20" s="1"/>
  <c r="AJ17" i="20" s="1"/>
  <c r="AJ18" i="20" s="1"/>
  <c r="AJ19" i="20" s="1"/>
  <c r="AJ20" i="20" s="1"/>
  <c r="AJ21" i="20" s="1"/>
  <c r="AJ22" i="20" s="1"/>
  <c r="AJ23" i="20" s="1"/>
  <c r="AJ24" i="20" s="1"/>
  <c r="AJ25" i="20" s="1"/>
  <c r="AJ26" i="20" s="1"/>
  <c r="AJ27" i="20" s="1"/>
  <c r="AJ28" i="20" s="1"/>
  <c r="AJ29" i="20" s="1"/>
  <c r="AJ30" i="20" s="1"/>
  <c r="AJ31" i="20" s="1"/>
  <c r="AJ32" i="20" s="1"/>
  <c r="AJ33" i="20" s="1"/>
  <c r="AJ34" i="20" s="1"/>
  <c r="AJ35" i="20" s="1"/>
  <c r="AJ36" i="20" s="1"/>
  <c r="AJ37" i="20" s="1"/>
  <c r="AJ38" i="20" s="1"/>
  <c r="AJ39" i="20" s="1"/>
  <c r="AJ40" i="20" s="1"/>
  <c r="AJ41" i="20" s="1"/>
  <c r="AJ42" i="20" s="1"/>
  <c r="AJ43" i="20" s="1"/>
  <c r="AJ44" i="20" s="1"/>
  <c r="AJ45" i="20" s="1"/>
  <c r="AJ46" i="20" s="1"/>
  <c r="AJ47" i="20" s="1"/>
  <c r="AJ48" i="20" s="1"/>
  <c r="AJ49" i="20" s="1"/>
  <c r="AJ50" i="20" s="1"/>
  <c r="AJ51" i="20" s="1"/>
  <c r="AJ52" i="20" s="1"/>
  <c r="AJ53" i="20" s="1"/>
  <c r="AJ54" i="20" s="1"/>
  <c r="AJ55" i="20" s="1"/>
  <c r="AJ56" i="20" s="1"/>
  <c r="AJ57" i="20" s="1"/>
  <c r="AJ58" i="20" s="1"/>
  <c r="AJ59" i="20" s="1"/>
  <c r="AJ60" i="20" s="1"/>
  <c r="AJ61" i="20" s="1"/>
  <c r="AJ62" i="20" s="1"/>
  <c r="AJ63" i="20" s="1"/>
  <c r="AJ64" i="20" s="1"/>
  <c r="AJ65" i="20" s="1"/>
  <c r="AJ66" i="20" s="1"/>
  <c r="AJ67" i="20" s="1"/>
  <c r="AJ68" i="20" s="1"/>
  <c r="AJ69" i="20" s="1"/>
  <c r="AJ70" i="20" s="1"/>
  <c r="AJ71" i="20" s="1"/>
  <c r="AJ72" i="20" s="1"/>
  <c r="AJ73" i="20" s="1"/>
  <c r="AJ74" i="20" s="1"/>
  <c r="AJ75" i="20" s="1"/>
  <c r="AJ76" i="20" s="1"/>
  <c r="AJ77" i="20" s="1"/>
  <c r="AJ78" i="20" s="1"/>
  <c r="AJ79" i="20" s="1"/>
  <c r="AJ80" i="20" s="1"/>
  <c r="AJ81" i="20" s="1"/>
  <c r="AJ82" i="20" s="1"/>
  <c r="AJ83" i="20" s="1"/>
  <c r="AJ84" i="20" s="1"/>
  <c r="AJ85" i="20" s="1"/>
  <c r="AJ86" i="20" s="1"/>
  <c r="AJ87" i="20" s="1"/>
  <c r="AJ88" i="20" s="1"/>
  <c r="AJ89" i="20" s="1"/>
  <c r="AJ90" i="20" s="1"/>
  <c r="AJ91" i="20" s="1"/>
  <c r="AJ92" i="20" s="1"/>
  <c r="AJ93" i="20" s="1"/>
  <c r="AJ94" i="20" s="1"/>
  <c r="AJ95" i="20" s="1"/>
  <c r="AJ96" i="20" s="1"/>
  <c r="AJ97" i="20" s="1"/>
  <c r="AJ98" i="20" s="1"/>
  <c r="AJ99" i="20" s="1"/>
  <c r="AJ100" i="20" s="1"/>
  <c r="AJ101" i="20" s="1"/>
  <c r="AJ102" i="20" s="1"/>
  <c r="AJ103" i="20" s="1"/>
  <c r="AJ104" i="20" s="1"/>
  <c r="AB15" i="20"/>
  <c r="AC14" i="20"/>
  <c r="AK105" i="20"/>
  <c r="AK5" i="20" s="1"/>
  <c r="AK6" i="20" s="1"/>
  <c r="AK7" i="20" s="1"/>
  <c r="AK8" i="20" s="1"/>
  <c r="AK9" i="20" s="1"/>
  <c r="AK10" i="20" s="1"/>
  <c r="AK11" i="20" s="1"/>
  <c r="AK13" i="20" s="1"/>
  <c r="AK14" i="20" s="1"/>
  <c r="AK15" i="20" s="1"/>
  <c r="AK16" i="20" s="1"/>
  <c r="AK17" i="20" s="1"/>
  <c r="AK18" i="20" s="1"/>
  <c r="AK19" i="20" s="1"/>
  <c r="AK20" i="20" s="1"/>
  <c r="AK21" i="20" s="1"/>
  <c r="AK22" i="20" s="1"/>
  <c r="AK23" i="20" s="1"/>
  <c r="AK24" i="20" s="1"/>
  <c r="AK25" i="20" s="1"/>
  <c r="AK26" i="20" s="1"/>
  <c r="AK27" i="20" s="1"/>
  <c r="AK28" i="20" s="1"/>
  <c r="AK29" i="20" s="1"/>
  <c r="AK30" i="20" s="1"/>
  <c r="AK31" i="20" s="1"/>
  <c r="AK32" i="20" s="1"/>
  <c r="AK33" i="20" s="1"/>
  <c r="AK34" i="20" s="1"/>
  <c r="AK35" i="20" s="1"/>
  <c r="AK36" i="20" s="1"/>
  <c r="AK37" i="20" s="1"/>
  <c r="AK38" i="20" s="1"/>
  <c r="AK39" i="20" s="1"/>
  <c r="AK40" i="20" s="1"/>
  <c r="AK41" i="20" s="1"/>
  <c r="AK42" i="20" s="1"/>
  <c r="AK43" i="20" s="1"/>
  <c r="AK44" i="20" s="1"/>
  <c r="AK45" i="20" s="1"/>
  <c r="AK46" i="20" s="1"/>
  <c r="AK47" i="20" s="1"/>
  <c r="AK48" i="20" s="1"/>
  <c r="AK49" i="20" s="1"/>
  <c r="AK50" i="20" s="1"/>
  <c r="AK51" i="20" s="1"/>
  <c r="AK52" i="20" s="1"/>
  <c r="AK53" i="20" s="1"/>
  <c r="AK54" i="20" s="1"/>
  <c r="AK55" i="20" s="1"/>
  <c r="AK56" i="20" s="1"/>
  <c r="AK57" i="20" s="1"/>
  <c r="AK58" i="20" s="1"/>
  <c r="AK59" i="20" s="1"/>
  <c r="AK60" i="20" s="1"/>
  <c r="AK61" i="20" s="1"/>
  <c r="AK62" i="20" s="1"/>
  <c r="AK63" i="20" s="1"/>
  <c r="AK64" i="20" s="1"/>
  <c r="AK65" i="20" s="1"/>
  <c r="AK66" i="20" s="1"/>
  <c r="AK67" i="20" s="1"/>
  <c r="AK68" i="20" s="1"/>
  <c r="AK69" i="20" s="1"/>
  <c r="AK70" i="20" s="1"/>
  <c r="AK71" i="20" s="1"/>
  <c r="AK72" i="20" s="1"/>
  <c r="AK73" i="20" s="1"/>
  <c r="AK74" i="20" s="1"/>
  <c r="AK75" i="20" s="1"/>
  <c r="AK76" i="20" s="1"/>
  <c r="AK77" i="20" s="1"/>
  <c r="AK78" i="20" s="1"/>
  <c r="AK79" i="20" s="1"/>
  <c r="AK80" i="20" s="1"/>
  <c r="AK81" i="20" s="1"/>
  <c r="AK82" i="20" s="1"/>
  <c r="AK83" i="20" s="1"/>
  <c r="AK84" i="20" s="1"/>
  <c r="AK85" i="20" s="1"/>
  <c r="AK86" i="20" s="1"/>
  <c r="AK87" i="20" s="1"/>
  <c r="AK88" i="20" s="1"/>
  <c r="AK89" i="20" s="1"/>
  <c r="AK90" i="20" s="1"/>
  <c r="AK91" i="20" s="1"/>
  <c r="AK92" i="20" s="1"/>
  <c r="AK93" i="20" s="1"/>
  <c r="AK94" i="20" s="1"/>
  <c r="AK95" i="20" s="1"/>
  <c r="AK96" i="20" s="1"/>
  <c r="AK97" i="20" s="1"/>
  <c r="AK98" i="20" s="1"/>
  <c r="AK99" i="20" s="1"/>
  <c r="AK100" i="20" s="1"/>
  <c r="AK101" i="20" s="1"/>
  <c r="AK102" i="20" s="1"/>
  <c r="AK103" i="20" s="1"/>
  <c r="AK104" i="20" s="1"/>
  <c r="AC15" i="20"/>
  <c r="R57" i="21" l="1"/>
  <c r="K54" i="21" s="1"/>
  <c r="AB14" i="22"/>
  <c r="AJ611" i="22" s="1"/>
  <c r="AB15" i="22"/>
  <c r="AJ711" i="22" s="1"/>
  <c r="AJ610" i="24"/>
  <c r="AJ712" i="24"/>
  <c r="AQ612" i="25"/>
  <c r="AQ613" i="25" s="1"/>
  <c r="AQ614" i="25" s="1"/>
  <c r="AQ615" i="25" s="1"/>
  <c r="AQ616" i="25" s="1"/>
  <c r="AQ617" i="25" s="1"/>
  <c r="AQ618" i="25" s="1"/>
  <c r="AQ619" i="25" s="1"/>
  <c r="AQ620" i="25" s="1"/>
  <c r="AQ621" i="25" s="1"/>
  <c r="AQ622" i="25" s="1"/>
  <c r="AQ623" i="25" s="1"/>
  <c r="AQ624" i="25" s="1"/>
  <c r="AQ625" i="25" s="1"/>
  <c r="AQ626" i="25" s="1"/>
  <c r="AQ627" i="25" s="1"/>
  <c r="AQ628" i="25" s="1"/>
  <c r="AQ629" i="25" s="1"/>
  <c r="AQ630" i="25" s="1"/>
  <c r="AQ631" i="25" s="1"/>
  <c r="AQ632" i="25" s="1"/>
  <c r="AQ633" i="25" s="1"/>
  <c r="AQ634" i="25" s="1"/>
  <c r="AQ635" i="25" s="1"/>
  <c r="AQ636" i="25" s="1"/>
  <c r="AQ637" i="25" s="1"/>
  <c r="AQ638" i="25" s="1"/>
  <c r="AQ639" i="25" s="1"/>
  <c r="AQ640" i="25" s="1"/>
  <c r="AQ641" i="25" s="1"/>
  <c r="AQ642" i="25" s="1"/>
  <c r="AQ643" i="25" s="1"/>
  <c r="AQ644" i="25" s="1"/>
  <c r="AQ645" i="25" s="1"/>
  <c r="AQ646" i="25" s="1"/>
  <c r="AQ647" i="25" s="1"/>
  <c r="AQ648" i="25" s="1"/>
  <c r="AQ649" i="25" s="1"/>
  <c r="AQ650" i="25" s="1"/>
  <c r="AQ651" i="25" s="1"/>
  <c r="AQ652" i="25" s="1"/>
  <c r="AQ653" i="25" s="1"/>
  <c r="AQ654" i="25" s="1"/>
  <c r="AQ655" i="25" s="1"/>
  <c r="AQ656" i="25" s="1"/>
  <c r="AQ657" i="25" s="1"/>
  <c r="AQ658" i="25" s="1"/>
  <c r="AQ659" i="25" s="1"/>
  <c r="AQ660" i="25" s="1"/>
  <c r="AQ661" i="25" s="1"/>
  <c r="AQ662" i="25" s="1"/>
  <c r="AQ663" i="25" s="1"/>
  <c r="AQ664" i="25" s="1"/>
  <c r="AQ665" i="25" s="1"/>
  <c r="AQ666" i="25" s="1"/>
  <c r="AQ667" i="25" s="1"/>
  <c r="AQ668" i="25" s="1"/>
  <c r="AQ669" i="25" s="1"/>
  <c r="AQ670" i="25" s="1"/>
  <c r="AQ671" i="25" s="1"/>
  <c r="AQ672" i="25" s="1"/>
  <c r="AQ673" i="25" s="1"/>
  <c r="AQ674" i="25" s="1"/>
  <c r="AQ675" i="25" s="1"/>
  <c r="AQ676" i="25" s="1"/>
  <c r="AQ677" i="25" s="1"/>
  <c r="AQ678" i="25" s="1"/>
  <c r="AQ679" i="25" s="1"/>
  <c r="AQ680" i="25" s="1"/>
  <c r="AQ681" i="25" s="1"/>
  <c r="AQ682" i="25" s="1"/>
  <c r="AQ683" i="25" s="1"/>
  <c r="AQ684" i="25" s="1"/>
  <c r="AQ685" i="25" s="1"/>
  <c r="AQ686" i="25" s="1"/>
  <c r="AQ687" i="25" s="1"/>
  <c r="AQ688" i="25" s="1"/>
  <c r="AQ689" i="25" s="1"/>
  <c r="AQ690" i="25" s="1"/>
  <c r="AQ691" i="25" s="1"/>
  <c r="AQ692" i="25" s="1"/>
  <c r="AQ693" i="25" s="1"/>
  <c r="AQ694" i="25" s="1"/>
  <c r="AQ695" i="25" s="1"/>
  <c r="AQ696" i="25" s="1"/>
  <c r="AQ697" i="25" s="1"/>
  <c r="AQ698" i="25" s="1"/>
  <c r="AQ699" i="25" s="1"/>
  <c r="AQ700" i="25" s="1"/>
  <c r="AQ701" i="25" s="1"/>
  <c r="AQ702" i="25" s="1"/>
  <c r="AQ703" i="25" s="1"/>
  <c r="AQ704" i="25" s="1"/>
  <c r="AQ705" i="25" s="1"/>
  <c r="AQ706" i="25" s="1"/>
  <c r="AQ707" i="25" s="1"/>
  <c r="AQ708" i="25" s="1"/>
  <c r="AQ709" i="25" s="1"/>
  <c r="AQ710" i="25" s="1"/>
  <c r="AJ612" i="25"/>
  <c r="AJ613" i="25" s="1"/>
  <c r="AJ614" i="25" s="1"/>
  <c r="AJ615" i="25" s="1"/>
  <c r="AJ616" i="25" s="1"/>
  <c r="AJ617" i="25" s="1"/>
  <c r="AJ618" i="25" s="1"/>
  <c r="AJ619" i="25" s="1"/>
  <c r="AJ620" i="25" s="1"/>
  <c r="AJ621" i="25" s="1"/>
  <c r="AJ622" i="25" s="1"/>
  <c r="AJ623" i="25" s="1"/>
  <c r="AJ624" i="25" s="1"/>
  <c r="AJ625" i="25" s="1"/>
  <c r="AJ626" i="25" s="1"/>
  <c r="AJ627" i="25" s="1"/>
  <c r="AJ628" i="25" s="1"/>
  <c r="AJ629" i="25" s="1"/>
  <c r="AJ630" i="25" s="1"/>
  <c r="AJ631" i="25" s="1"/>
  <c r="AJ632" i="25" s="1"/>
  <c r="AJ633" i="25" s="1"/>
  <c r="AJ634" i="25" s="1"/>
  <c r="AJ635" i="25" s="1"/>
  <c r="AJ636" i="25" s="1"/>
  <c r="AJ637" i="25" s="1"/>
  <c r="AJ638" i="25" s="1"/>
  <c r="AJ639" i="25" s="1"/>
  <c r="AJ640" i="25" s="1"/>
  <c r="AJ641" i="25" s="1"/>
  <c r="AJ642" i="25" s="1"/>
  <c r="AJ643" i="25" s="1"/>
  <c r="AJ644" i="25" s="1"/>
  <c r="AJ645" i="25" s="1"/>
  <c r="AJ646" i="25" s="1"/>
  <c r="AJ647" i="25" s="1"/>
  <c r="AJ648" i="25" s="1"/>
  <c r="AJ649" i="25" s="1"/>
  <c r="AJ650" i="25" s="1"/>
  <c r="AJ651" i="25" s="1"/>
  <c r="AJ652" i="25" s="1"/>
  <c r="AJ653" i="25" s="1"/>
  <c r="AJ654" i="25" s="1"/>
  <c r="AJ655" i="25" s="1"/>
  <c r="AJ656" i="25" s="1"/>
  <c r="AJ657" i="25" s="1"/>
  <c r="AJ658" i="25" s="1"/>
  <c r="AJ659" i="25" s="1"/>
  <c r="AJ660" i="25" s="1"/>
  <c r="AJ661" i="25" s="1"/>
  <c r="AJ662" i="25" s="1"/>
  <c r="AJ663" i="25" s="1"/>
  <c r="AJ664" i="25" s="1"/>
  <c r="AJ665" i="25" s="1"/>
  <c r="AJ666" i="25" s="1"/>
  <c r="AJ667" i="25" s="1"/>
  <c r="AJ668" i="25" s="1"/>
  <c r="AJ669" i="25" s="1"/>
  <c r="AJ670" i="25" s="1"/>
  <c r="AJ671" i="25" s="1"/>
  <c r="AJ672" i="25" s="1"/>
  <c r="AJ673" i="25" s="1"/>
  <c r="AJ674" i="25" s="1"/>
  <c r="AJ675" i="25" s="1"/>
  <c r="AJ676" i="25" s="1"/>
  <c r="AJ677" i="25" s="1"/>
  <c r="AJ678" i="25" s="1"/>
  <c r="AJ679" i="25" s="1"/>
  <c r="AJ680" i="25" s="1"/>
  <c r="AJ681" i="25" s="1"/>
  <c r="AJ682" i="25" s="1"/>
  <c r="AJ683" i="25" s="1"/>
  <c r="AJ684" i="25" s="1"/>
  <c r="AJ685" i="25" s="1"/>
  <c r="AJ686" i="25" s="1"/>
  <c r="AJ687" i="25" s="1"/>
  <c r="AJ688" i="25" s="1"/>
  <c r="AJ689" i="25" s="1"/>
  <c r="AJ690" i="25" s="1"/>
  <c r="AJ691" i="25" s="1"/>
  <c r="AJ692" i="25" s="1"/>
  <c r="AJ693" i="25" s="1"/>
  <c r="AJ694" i="25" s="1"/>
  <c r="AJ695" i="25" s="1"/>
  <c r="AJ696" i="25" s="1"/>
  <c r="AJ697" i="25" s="1"/>
  <c r="AJ698" i="25" s="1"/>
  <c r="AJ699" i="25" s="1"/>
  <c r="AJ700" i="25" s="1"/>
  <c r="AJ701" i="25" s="1"/>
  <c r="AJ702" i="25" s="1"/>
  <c r="AJ703" i="25" s="1"/>
  <c r="AJ704" i="25" s="1"/>
  <c r="AJ705" i="25" s="1"/>
  <c r="AJ706" i="25" s="1"/>
  <c r="AJ707" i="25" s="1"/>
  <c r="AJ708" i="25" s="1"/>
  <c r="AJ709" i="25" s="1"/>
  <c r="AJ710" i="25" s="1"/>
  <c r="K55" i="25"/>
  <c r="K54" i="25"/>
  <c r="K54" i="24"/>
  <c r="K56" i="24" s="1"/>
  <c r="N54" i="24" s="1"/>
  <c r="AQ612" i="24"/>
  <c r="AQ613" i="24" s="1"/>
  <c r="AQ614" i="24" s="1"/>
  <c r="AQ615" i="24" s="1"/>
  <c r="AQ616" i="24" s="1"/>
  <c r="AQ617" i="24" s="1"/>
  <c r="AQ618" i="24" s="1"/>
  <c r="AQ619" i="24" s="1"/>
  <c r="AQ620" i="24" s="1"/>
  <c r="AQ621" i="24" s="1"/>
  <c r="AQ622" i="24" s="1"/>
  <c r="AQ623" i="24" s="1"/>
  <c r="AQ624" i="24" s="1"/>
  <c r="AQ625" i="24" s="1"/>
  <c r="AQ626" i="24" s="1"/>
  <c r="AQ627" i="24" s="1"/>
  <c r="AQ628" i="24" s="1"/>
  <c r="AQ629" i="24" s="1"/>
  <c r="AQ630" i="24" s="1"/>
  <c r="AQ631" i="24" s="1"/>
  <c r="AQ632" i="24" s="1"/>
  <c r="AQ633" i="24" s="1"/>
  <c r="AQ634" i="24" s="1"/>
  <c r="AQ635" i="24" s="1"/>
  <c r="AQ636" i="24" s="1"/>
  <c r="AQ637" i="24" s="1"/>
  <c r="AQ638" i="24" s="1"/>
  <c r="AQ639" i="24" s="1"/>
  <c r="AQ640" i="24" s="1"/>
  <c r="AQ641" i="24" s="1"/>
  <c r="AQ642" i="24" s="1"/>
  <c r="AQ643" i="24" s="1"/>
  <c r="AQ644" i="24" s="1"/>
  <c r="AQ645" i="24" s="1"/>
  <c r="AQ646" i="24" s="1"/>
  <c r="AQ647" i="24" s="1"/>
  <c r="AQ648" i="24" s="1"/>
  <c r="AQ649" i="24" s="1"/>
  <c r="AQ650" i="24" s="1"/>
  <c r="AQ651" i="24" s="1"/>
  <c r="AQ652" i="24" s="1"/>
  <c r="AQ653" i="24" s="1"/>
  <c r="AQ654" i="24" s="1"/>
  <c r="AQ655" i="24" s="1"/>
  <c r="AQ656" i="24" s="1"/>
  <c r="AQ657" i="24" s="1"/>
  <c r="AQ658" i="24" s="1"/>
  <c r="AQ659" i="24" s="1"/>
  <c r="AQ660" i="24" s="1"/>
  <c r="AQ661" i="24" s="1"/>
  <c r="AQ662" i="24" s="1"/>
  <c r="AQ663" i="24" s="1"/>
  <c r="AQ664" i="24" s="1"/>
  <c r="AQ665" i="24" s="1"/>
  <c r="AQ666" i="24" s="1"/>
  <c r="AQ667" i="24" s="1"/>
  <c r="AQ668" i="24" s="1"/>
  <c r="AQ669" i="24" s="1"/>
  <c r="AQ670" i="24" s="1"/>
  <c r="AQ671" i="24" s="1"/>
  <c r="AQ672" i="24" s="1"/>
  <c r="AQ673" i="24" s="1"/>
  <c r="AQ674" i="24" s="1"/>
  <c r="AQ675" i="24" s="1"/>
  <c r="AQ676" i="24" s="1"/>
  <c r="AQ677" i="24" s="1"/>
  <c r="AQ678" i="24" s="1"/>
  <c r="AQ679" i="24" s="1"/>
  <c r="AQ680" i="24" s="1"/>
  <c r="AQ681" i="24" s="1"/>
  <c r="AQ682" i="24" s="1"/>
  <c r="AQ683" i="24" s="1"/>
  <c r="AQ684" i="24" s="1"/>
  <c r="AQ685" i="24" s="1"/>
  <c r="AQ686" i="24" s="1"/>
  <c r="AQ687" i="24" s="1"/>
  <c r="AQ688" i="24" s="1"/>
  <c r="AQ689" i="24" s="1"/>
  <c r="AQ690" i="24" s="1"/>
  <c r="AQ691" i="24" s="1"/>
  <c r="AQ692" i="24" s="1"/>
  <c r="AQ693" i="24" s="1"/>
  <c r="AQ694" i="24" s="1"/>
  <c r="AQ695" i="24" s="1"/>
  <c r="AQ696" i="24" s="1"/>
  <c r="AQ697" i="24" s="1"/>
  <c r="AQ698" i="24" s="1"/>
  <c r="AQ699" i="24" s="1"/>
  <c r="AQ700" i="24" s="1"/>
  <c r="AQ701" i="24" s="1"/>
  <c r="AQ702" i="24" s="1"/>
  <c r="AQ703" i="24" s="1"/>
  <c r="AQ704" i="24" s="1"/>
  <c r="AQ705" i="24" s="1"/>
  <c r="AQ706" i="24" s="1"/>
  <c r="AQ707" i="24" s="1"/>
  <c r="AQ708" i="24" s="1"/>
  <c r="AQ709" i="24" s="1"/>
  <c r="AQ710" i="24" s="1"/>
  <c r="AJ612" i="24"/>
  <c r="AJ613" i="24" s="1"/>
  <c r="AJ614" i="24" s="1"/>
  <c r="AJ615" i="24" s="1"/>
  <c r="AJ616" i="24" s="1"/>
  <c r="AJ617" i="24" s="1"/>
  <c r="AJ618" i="24" s="1"/>
  <c r="AJ619" i="24" s="1"/>
  <c r="AJ620" i="24" s="1"/>
  <c r="AJ621" i="24" s="1"/>
  <c r="AJ622" i="24" s="1"/>
  <c r="AJ623" i="24" s="1"/>
  <c r="AJ624" i="24" s="1"/>
  <c r="AJ625" i="24" s="1"/>
  <c r="AJ626" i="24" s="1"/>
  <c r="AJ627" i="24" s="1"/>
  <c r="AJ628" i="24" s="1"/>
  <c r="AJ629" i="24" s="1"/>
  <c r="AJ630" i="24" s="1"/>
  <c r="AJ631" i="24" s="1"/>
  <c r="AJ632" i="24" s="1"/>
  <c r="AJ633" i="24" s="1"/>
  <c r="AJ634" i="24" s="1"/>
  <c r="AJ635" i="24" s="1"/>
  <c r="AJ636" i="24" s="1"/>
  <c r="AJ637" i="24" s="1"/>
  <c r="AJ638" i="24" s="1"/>
  <c r="AJ639" i="24" s="1"/>
  <c r="AJ640" i="24" s="1"/>
  <c r="AJ641" i="24" s="1"/>
  <c r="AJ642" i="24" s="1"/>
  <c r="AJ643" i="24" s="1"/>
  <c r="AJ644" i="24" s="1"/>
  <c r="AJ645" i="24" s="1"/>
  <c r="AJ646" i="24" s="1"/>
  <c r="AJ647" i="24" s="1"/>
  <c r="AJ648" i="24" s="1"/>
  <c r="AJ649" i="24" s="1"/>
  <c r="AJ650" i="24" s="1"/>
  <c r="AJ651" i="24" s="1"/>
  <c r="AJ652" i="24" s="1"/>
  <c r="AJ653" i="24" s="1"/>
  <c r="AJ654" i="24" s="1"/>
  <c r="AJ655" i="24" s="1"/>
  <c r="AJ656" i="24" s="1"/>
  <c r="AJ657" i="24" s="1"/>
  <c r="AJ658" i="24" s="1"/>
  <c r="AJ659" i="24" s="1"/>
  <c r="AJ660" i="24" s="1"/>
  <c r="AJ661" i="24" s="1"/>
  <c r="AJ662" i="24" s="1"/>
  <c r="AJ663" i="24" s="1"/>
  <c r="AJ664" i="24" s="1"/>
  <c r="AJ665" i="24" s="1"/>
  <c r="AJ666" i="24" s="1"/>
  <c r="AJ667" i="24" s="1"/>
  <c r="AJ668" i="24" s="1"/>
  <c r="AJ669" i="24" s="1"/>
  <c r="AJ670" i="24" s="1"/>
  <c r="AJ671" i="24" s="1"/>
  <c r="AJ672" i="24" s="1"/>
  <c r="AJ673" i="24" s="1"/>
  <c r="AJ674" i="24" s="1"/>
  <c r="AJ675" i="24" s="1"/>
  <c r="AJ676" i="24" s="1"/>
  <c r="AJ677" i="24" s="1"/>
  <c r="AJ678" i="24" s="1"/>
  <c r="AJ679" i="24" s="1"/>
  <c r="AJ680" i="24" s="1"/>
  <c r="AJ681" i="24" s="1"/>
  <c r="AJ682" i="24" s="1"/>
  <c r="AJ683" i="24" s="1"/>
  <c r="AJ684" i="24" s="1"/>
  <c r="AJ685" i="24" s="1"/>
  <c r="AJ686" i="24" s="1"/>
  <c r="AJ687" i="24" s="1"/>
  <c r="AJ688" i="24" s="1"/>
  <c r="AJ689" i="24" s="1"/>
  <c r="AJ690" i="24" s="1"/>
  <c r="AJ691" i="24" s="1"/>
  <c r="AJ692" i="24" s="1"/>
  <c r="AJ693" i="24" s="1"/>
  <c r="AJ694" i="24" s="1"/>
  <c r="AJ695" i="24" s="1"/>
  <c r="AJ696" i="24" s="1"/>
  <c r="AJ697" i="24" s="1"/>
  <c r="AJ698" i="24" s="1"/>
  <c r="AJ699" i="24" s="1"/>
  <c r="AJ700" i="24" s="1"/>
  <c r="AJ701" i="24" s="1"/>
  <c r="AJ702" i="24" s="1"/>
  <c r="AJ703" i="24" s="1"/>
  <c r="AJ704" i="24" s="1"/>
  <c r="AJ705" i="24" s="1"/>
  <c r="AJ706" i="24" s="1"/>
  <c r="AJ707" i="24" s="1"/>
  <c r="AJ708" i="24" s="1"/>
  <c r="AJ709" i="24" s="1"/>
  <c r="AJ710" i="24" s="1"/>
  <c r="B35" i="24"/>
  <c r="K55" i="23"/>
  <c r="K54" i="23"/>
  <c r="AJ712" i="23"/>
  <c r="AJ711" i="23"/>
  <c r="AJ610" i="23"/>
  <c r="AJ611" i="23"/>
  <c r="AR712" i="23"/>
  <c r="AQ711" i="23"/>
  <c r="AP610" i="23"/>
  <c r="AQ611" i="23"/>
  <c r="R57" i="22"/>
  <c r="K55" i="22" s="1"/>
  <c r="AQ611" i="22"/>
  <c r="AP610" i="22"/>
  <c r="AR712" i="22"/>
  <c r="AQ711" i="22"/>
  <c r="AO409" i="22"/>
  <c r="AQ611" i="21"/>
  <c r="AP610" i="21"/>
  <c r="AR712" i="21"/>
  <c r="AQ711" i="21"/>
  <c r="AJ611" i="21"/>
  <c r="AJ610" i="21"/>
  <c r="AJ711" i="21"/>
  <c r="AJ712" i="21"/>
  <c r="R56" i="20"/>
  <c r="K54" i="20" s="1"/>
  <c r="AR712" i="20"/>
  <c r="AQ711" i="20"/>
  <c r="AQ611" i="20"/>
  <c r="AP610" i="20"/>
  <c r="AJ712" i="20"/>
  <c r="AJ711" i="20"/>
  <c r="AJ611" i="20"/>
  <c r="AJ610" i="20"/>
  <c r="AO409" i="20"/>
  <c r="K55" i="21" l="1"/>
  <c r="B35" i="21" s="1"/>
  <c r="AJ712" i="22"/>
  <c r="AJ610" i="22"/>
  <c r="AJ612" i="23"/>
  <c r="AJ613" i="23" s="1"/>
  <c r="AJ614" i="23" s="1"/>
  <c r="AJ615" i="23" s="1"/>
  <c r="AJ616" i="23" s="1"/>
  <c r="AJ617" i="23" s="1"/>
  <c r="AJ618" i="23" s="1"/>
  <c r="AJ619" i="23" s="1"/>
  <c r="AJ620" i="23" s="1"/>
  <c r="AJ621" i="23" s="1"/>
  <c r="AJ622" i="23" s="1"/>
  <c r="AJ623" i="23" s="1"/>
  <c r="AJ624" i="23" s="1"/>
  <c r="AJ625" i="23" s="1"/>
  <c r="AJ626" i="23" s="1"/>
  <c r="AJ627" i="23" s="1"/>
  <c r="AJ628" i="23" s="1"/>
  <c r="AJ629" i="23" s="1"/>
  <c r="AJ630" i="23" s="1"/>
  <c r="AJ631" i="23" s="1"/>
  <c r="AJ632" i="23" s="1"/>
  <c r="AJ633" i="23" s="1"/>
  <c r="AJ634" i="23" s="1"/>
  <c r="AJ635" i="23" s="1"/>
  <c r="AJ636" i="23" s="1"/>
  <c r="AJ637" i="23" s="1"/>
  <c r="AJ638" i="23" s="1"/>
  <c r="AJ639" i="23" s="1"/>
  <c r="AJ640" i="23" s="1"/>
  <c r="AJ641" i="23" s="1"/>
  <c r="AJ642" i="23" s="1"/>
  <c r="AJ643" i="23" s="1"/>
  <c r="AJ644" i="23" s="1"/>
  <c r="AJ645" i="23" s="1"/>
  <c r="AJ646" i="23" s="1"/>
  <c r="AJ647" i="23" s="1"/>
  <c r="AJ648" i="23" s="1"/>
  <c r="AJ649" i="23" s="1"/>
  <c r="AJ650" i="23" s="1"/>
  <c r="AJ651" i="23" s="1"/>
  <c r="AJ652" i="23" s="1"/>
  <c r="AJ653" i="23" s="1"/>
  <c r="AJ654" i="23" s="1"/>
  <c r="AJ655" i="23" s="1"/>
  <c r="AJ656" i="23" s="1"/>
  <c r="AJ657" i="23" s="1"/>
  <c r="AJ658" i="23" s="1"/>
  <c r="AJ659" i="23" s="1"/>
  <c r="AJ660" i="23" s="1"/>
  <c r="AJ661" i="23" s="1"/>
  <c r="AJ662" i="23" s="1"/>
  <c r="AJ663" i="23" s="1"/>
  <c r="AJ664" i="23" s="1"/>
  <c r="AJ665" i="23" s="1"/>
  <c r="AJ666" i="23" s="1"/>
  <c r="AJ667" i="23" s="1"/>
  <c r="AJ668" i="23" s="1"/>
  <c r="AJ669" i="23" s="1"/>
  <c r="AJ670" i="23" s="1"/>
  <c r="AJ671" i="23" s="1"/>
  <c r="AJ672" i="23" s="1"/>
  <c r="AJ673" i="23" s="1"/>
  <c r="AJ674" i="23" s="1"/>
  <c r="AJ675" i="23" s="1"/>
  <c r="AJ676" i="23" s="1"/>
  <c r="AJ677" i="23" s="1"/>
  <c r="AJ678" i="23" s="1"/>
  <c r="AJ679" i="23" s="1"/>
  <c r="AJ680" i="23" s="1"/>
  <c r="AJ681" i="23" s="1"/>
  <c r="AJ682" i="23" s="1"/>
  <c r="AJ683" i="23" s="1"/>
  <c r="AJ684" i="23" s="1"/>
  <c r="AJ685" i="23" s="1"/>
  <c r="AJ686" i="23" s="1"/>
  <c r="AJ687" i="23" s="1"/>
  <c r="AJ688" i="23" s="1"/>
  <c r="AJ689" i="23" s="1"/>
  <c r="AJ690" i="23" s="1"/>
  <c r="AJ691" i="23" s="1"/>
  <c r="AJ692" i="23" s="1"/>
  <c r="AJ693" i="23" s="1"/>
  <c r="AJ694" i="23" s="1"/>
  <c r="AJ695" i="23" s="1"/>
  <c r="AJ696" i="23" s="1"/>
  <c r="AJ697" i="23" s="1"/>
  <c r="AJ698" i="23" s="1"/>
  <c r="AJ699" i="23" s="1"/>
  <c r="AJ700" i="23" s="1"/>
  <c r="AJ701" i="23" s="1"/>
  <c r="AJ702" i="23" s="1"/>
  <c r="AJ703" i="23" s="1"/>
  <c r="AJ704" i="23" s="1"/>
  <c r="AJ705" i="23" s="1"/>
  <c r="AJ706" i="23" s="1"/>
  <c r="AJ707" i="23" s="1"/>
  <c r="AJ708" i="23" s="1"/>
  <c r="AJ709" i="23" s="1"/>
  <c r="AJ710" i="23" s="1"/>
  <c r="B34" i="24"/>
  <c r="B34" i="25"/>
  <c r="K56" i="25"/>
  <c r="N53" i="25" s="1"/>
  <c r="B35" i="25"/>
  <c r="E35" i="24"/>
  <c r="O54" i="24"/>
  <c r="B36" i="24"/>
  <c r="N55" i="24"/>
  <c r="N52" i="24"/>
  <c r="N53" i="24"/>
  <c r="B34" i="23"/>
  <c r="K56" i="23"/>
  <c r="N54" i="23" s="1"/>
  <c r="AQ612" i="23"/>
  <c r="AQ613" i="23" s="1"/>
  <c r="AQ614" i="23" s="1"/>
  <c r="AQ615" i="23" s="1"/>
  <c r="AQ616" i="23" s="1"/>
  <c r="AQ617" i="23" s="1"/>
  <c r="AQ618" i="23" s="1"/>
  <c r="AQ619" i="23" s="1"/>
  <c r="AQ620" i="23" s="1"/>
  <c r="AQ621" i="23" s="1"/>
  <c r="AQ622" i="23" s="1"/>
  <c r="AQ623" i="23" s="1"/>
  <c r="AQ624" i="23" s="1"/>
  <c r="AQ625" i="23" s="1"/>
  <c r="AQ626" i="23" s="1"/>
  <c r="AQ627" i="23" s="1"/>
  <c r="AQ628" i="23" s="1"/>
  <c r="AQ629" i="23" s="1"/>
  <c r="AQ630" i="23" s="1"/>
  <c r="AQ631" i="23" s="1"/>
  <c r="AQ632" i="23" s="1"/>
  <c r="AQ633" i="23" s="1"/>
  <c r="AQ634" i="23" s="1"/>
  <c r="AQ635" i="23" s="1"/>
  <c r="AQ636" i="23" s="1"/>
  <c r="AQ637" i="23" s="1"/>
  <c r="AQ638" i="23" s="1"/>
  <c r="AQ639" i="23" s="1"/>
  <c r="AQ640" i="23" s="1"/>
  <c r="AQ641" i="23" s="1"/>
  <c r="AQ642" i="23" s="1"/>
  <c r="AQ643" i="23" s="1"/>
  <c r="AQ644" i="23" s="1"/>
  <c r="AQ645" i="23" s="1"/>
  <c r="AQ646" i="23" s="1"/>
  <c r="AQ647" i="23" s="1"/>
  <c r="AQ648" i="23" s="1"/>
  <c r="AQ649" i="23" s="1"/>
  <c r="AQ650" i="23" s="1"/>
  <c r="AQ651" i="23" s="1"/>
  <c r="AQ652" i="23" s="1"/>
  <c r="AQ653" i="23" s="1"/>
  <c r="AQ654" i="23" s="1"/>
  <c r="AQ655" i="23" s="1"/>
  <c r="AQ656" i="23" s="1"/>
  <c r="AQ657" i="23" s="1"/>
  <c r="AQ658" i="23" s="1"/>
  <c r="AQ659" i="23" s="1"/>
  <c r="AQ660" i="23" s="1"/>
  <c r="AQ661" i="23" s="1"/>
  <c r="AQ662" i="23" s="1"/>
  <c r="AQ663" i="23" s="1"/>
  <c r="AQ664" i="23" s="1"/>
  <c r="AQ665" i="23" s="1"/>
  <c r="AQ666" i="23" s="1"/>
  <c r="AQ667" i="23" s="1"/>
  <c r="AQ668" i="23" s="1"/>
  <c r="AQ669" i="23" s="1"/>
  <c r="AQ670" i="23" s="1"/>
  <c r="AQ671" i="23" s="1"/>
  <c r="AQ672" i="23" s="1"/>
  <c r="AQ673" i="23" s="1"/>
  <c r="AQ674" i="23" s="1"/>
  <c r="AQ675" i="23" s="1"/>
  <c r="AQ676" i="23" s="1"/>
  <c r="AQ677" i="23" s="1"/>
  <c r="AQ678" i="23" s="1"/>
  <c r="AQ679" i="23" s="1"/>
  <c r="AQ680" i="23" s="1"/>
  <c r="AQ681" i="23" s="1"/>
  <c r="AQ682" i="23" s="1"/>
  <c r="AQ683" i="23" s="1"/>
  <c r="AQ684" i="23" s="1"/>
  <c r="AQ685" i="23" s="1"/>
  <c r="AQ686" i="23" s="1"/>
  <c r="AQ687" i="23" s="1"/>
  <c r="AQ688" i="23" s="1"/>
  <c r="AQ689" i="23" s="1"/>
  <c r="AQ690" i="23" s="1"/>
  <c r="AQ691" i="23" s="1"/>
  <c r="AQ692" i="23" s="1"/>
  <c r="AQ693" i="23" s="1"/>
  <c r="AQ694" i="23" s="1"/>
  <c r="AQ695" i="23" s="1"/>
  <c r="AQ696" i="23" s="1"/>
  <c r="AQ697" i="23" s="1"/>
  <c r="AQ698" i="23" s="1"/>
  <c r="AQ699" i="23" s="1"/>
  <c r="AQ700" i="23" s="1"/>
  <c r="AQ701" i="23" s="1"/>
  <c r="AQ702" i="23" s="1"/>
  <c r="AQ703" i="23" s="1"/>
  <c r="AQ704" i="23" s="1"/>
  <c r="AQ705" i="23" s="1"/>
  <c r="AQ706" i="23" s="1"/>
  <c r="AQ707" i="23" s="1"/>
  <c r="AQ708" i="23" s="1"/>
  <c r="AQ709" i="23" s="1"/>
  <c r="AQ710" i="23" s="1"/>
  <c r="B35" i="23"/>
  <c r="K54" i="22"/>
  <c r="B34" i="22" s="1"/>
  <c r="AJ612" i="22"/>
  <c r="AJ613" i="22" s="1"/>
  <c r="AJ614" i="22" s="1"/>
  <c r="AJ615" i="22" s="1"/>
  <c r="AJ616" i="22" s="1"/>
  <c r="AJ617" i="22" s="1"/>
  <c r="AJ618" i="22" s="1"/>
  <c r="AJ619" i="22" s="1"/>
  <c r="AJ620" i="22" s="1"/>
  <c r="AJ621" i="22" s="1"/>
  <c r="AJ622" i="22" s="1"/>
  <c r="AJ623" i="22" s="1"/>
  <c r="AJ624" i="22" s="1"/>
  <c r="AJ625" i="22" s="1"/>
  <c r="AJ626" i="22" s="1"/>
  <c r="AJ627" i="22" s="1"/>
  <c r="AJ628" i="22" s="1"/>
  <c r="AJ629" i="22" s="1"/>
  <c r="AJ630" i="22" s="1"/>
  <c r="AJ631" i="22" s="1"/>
  <c r="AJ632" i="22" s="1"/>
  <c r="AJ633" i="22" s="1"/>
  <c r="AJ634" i="22" s="1"/>
  <c r="AJ635" i="22" s="1"/>
  <c r="AJ636" i="22" s="1"/>
  <c r="AJ637" i="22" s="1"/>
  <c r="AJ638" i="22" s="1"/>
  <c r="AJ639" i="22" s="1"/>
  <c r="AJ640" i="22" s="1"/>
  <c r="AJ641" i="22" s="1"/>
  <c r="AJ642" i="22" s="1"/>
  <c r="AJ643" i="22" s="1"/>
  <c r="AJ644" i="22" s="1"/>
  <c r="AJ645" i="22" s="1"/>
  <c r="AJ646" i="22" s="1"/>
  <c r="AJ647" i="22" s="1"/>
  <c r="AJ648" i="22" s="1"/>
  <c r="AJ649" i="22" s="1"/>
  <c r="AJ650" i="22" s="1"/>
  <c r="AJ651" i="22" s="1"/>
  <c r="AJ652" i="22" s="1"/>
  <c r="AJ653" i="22" s="1"/>
  <c r="AJ654" i="22" s="1"/>
  <c r="AJ655" i="22" s="1"/>
  <c r="AJ656" i="22" s="1"/>
  <c r="AJ657" i="22" s="1"/>
  <c r="AJ658" i="22" s="1"/>
  <c r="AJ659" i="22" s="1"/>
  <c r="AJ660" i="22" s="1"/>
  <c r="AJ661" i="22" s="1"/>
  <c r="AJ662" i="22" s="1"/>
  <c r="AJ663" i="22" s="1"/>
  <c r="AJ664" i="22" s="1"/>
  <c r="AJ665" i="22" s="1"/>
  <c r="AJ666" i="22" s="1"/>
  <c r="AJ667" i="22" s="1"/>
  <c r="AJ668" i="22" s="1"/>
  <c r="AJ669" i="22" s="1"/>
  <c r="AJ670" i="22" s="1"/>
  <c r="AJ671" i="22" s="1"/>
  <c r="AJ672" i="22" s="1"/>
  <c r="AJ673" i="22" s="1"/>
  <c r="AJ674" i="22" s="1"/>
  <c r="AJ675" i="22" s="1"/>
  <c r="AJ676" i="22" s="1"/>
  <c r="AJ677" i="22" s="1"/>
  <c r="AJ678" i="22" s="1"/>
  <c r="AJ679" i="22" s="1"/>
  <c r="AJ680" i="22" s="1"/>
  <c r="AJ681" i="22" s="1"/>
  <c r="AJ682" i="22" s="1"/>
  <c r="AJ683" i="22" s="1"/>
  <c r="AJ684" i="22" s="1"/>
  <c r="AJ685" i="22" s="1"/>
  <c r="AJ686" i="22" s="1"/>
  <c r="AJ687" i="22" s="1"/>
  <c r="AJ688" i="22" s="1"/>
  <c r="AJ689" i="22" s="1"/>
  <c r="AJ690" i="22" s="1"/>
  <c r="AJ691" i="22" s="1"/>
  <c r="AJ692" i="22" s="1"/>
  <c r="AJ693" i="22" s="1"/>
  <c r="AJ694" i="22" s="1"/>
  <c r="AJ695" i="22" s="1"/>
  <c r="AJ696" i="22" s="1"/>
  <c r="AJ697" i="22" s="1"/>
  <c r="AJ698" i="22" s="1"/>
  <c r="AJ699" i="22" s="1"/>
  <c r="AJ700" i="22" s="1"/>
  <c r="AJ701" i="22" s="1"/>
  <c r="AJ702" i="22" s="1"/>
  <c r="AJ703" i="22" s="1"/>
  <c r="AJ704" i="22" s="1"/>
  <c r="AJ705" i="22" s="1"/>
  <c r="AJ706" i="22" s="1"/>
  <c r="AJ707" i="22" s="1"/>
  <c r="AJ708" i="22" s="1"/>
  <c r="AJ709" i="22" s="1"/>
  <c r="AJ710" i="22" s="1"/>
  <c r="AQ612" i="22"/>
  <c r="AQ613" i="22" s="1"/>
  <c r="AQ614" i="22" s="1"/>
  <c r="AQ615" i="22" s="1"/>
  <c r="AQ616" i="22" s="1"/>
  <c r="AQ617" i="22" s="1"/>
  <c r="AQ618" i="22" s="1"/>
  <c r="AQ619" i="22" s="1"/>
  <c r="AQ620" i="22" s="1"/>
  <c r="AQ621" i="22" s="1"/>
  <c r="AQ622" i="22" s="1"/>
  <c r="AQ623" i="22" s="1"/>
  <c r="AQ624" i="22" s="1"/>
  <c r="AQ625" i="22" s="1"/>
  <c r="AQ626" i="22" s="1"/>
  <c r="AQ627" i="22" s="1"/>
  <c r="AQ628" i="22" s="1"/>
  <c r="AQ629" i="22" s="1"/>
  <c r="AQ630" i="22" s="1"/>
  <c r="AQ631" i="22" s="1"/>
  <c r="AQ632" i="22" s="1"/>
  <c r="AQ633" i="22" s="1"/>
  <c r="AQ634" i="22" s="1"/>
  <c r="AQ635" i="22" s="1"/>
  <c r="AQ636" i="22" s="1"/>
  <c r="AQ637" i="22" s="1"/>
  <c r="AQ638" i="22" s="1"/>
  <c r="AQ639" i="22" s="1"/>
  <c r="AQ640" i="22" s="1"/>
  <c r="AQ641" i="22" s="1"/>
  <c r="AQ642" i="22" s="1"/>
  <c r="AQ643" i="22" s="1"/>
  <c r="AQ644" i="22" s="1"/>
  <c r="AQ645" i="22" s="1"/>
  <c r="AQ646" i="22" s="1"/>
  <c r="AQ647" i="22" s="1"/>
  <c r="AQ648" i="22" s="1"/>
  <c r="AQ649" i="22" s="1"/>
  <c r="AQ650" i="22" s="1"/>
  <c r="AQ651" i="22" s="1"/>
  <c r="AQ652" i="22" s="1"/>
  <c r="AQ653" i="22" s="1"/>
  <c r="AQ654" i="22" s="1"/>
  <c r="AQ655" i="22" s="1"/>
  <c r="AQ656" i="22" s="1"/>
  <c r="AQ657" i="22" s="1"/>
  <c r="AQ658" i="22" s="1"/>
  <c r="AQ659" i="22" s="1"/>
  <c r="AQ660" i="22" s="1"/>
  <c r="AQ661" i="22" s="1"/>
  <c r="AQ662" i="22" s="1"/>
  <c r="AQ663" i="22" s="1"/>
  <c r="AQ664" i="22" s="1"/>
  <c r="AQ665" i="22" s="1"/>
  <c r="AQ666" i="22" s="1"/>
  <c r="AQ667" i="22" s="1"/>
  <c r="AQ668" i="22" s="1"/>
  <c r="AQ669" i="22" s="1"/>
  <c r="AQ670" i="22" s="1"/>
  <c r="AQ671" i="22" s="1"/>
  <c r="AQ672" i="22" s="1"/>
  <c r="AQ673" i="22" s="1"/>
  <c r="AQ674" i="22" s="1"/>
  <c r="AQ675" i="22" s="1"/>
  <c r="AQ676" i="22" s="1"/>
  <c r="AQ677" i="22" s="1"/>
  <c r="AQ678" i="22" s="1"/>
  <c r="AQ679" i="22" s="1"/>
  <c r="AQ680" i="22" s="1"/>
  <c r="AQ681" i="22" s="1"/>
  <c r="AQ682" i="22" s="1"/>
  <c r="AQ683" i="22" s="1"/>
  <c r="AQ684" i="22" s="1"/>
  <c r="AQ685" i="22" s="1"/>
  <c r="AQ686" i="22" s="1"/>
  <c r="AQ687" i="22" s="1"/>
  <c r="AQ688" i="22" s="1"/>
  <c r="AQ689" i="22" s="1"/>
  <c r="AQ690" i="22" s="1"/>
  <c r="AQ691" i="22" s="1"/>
  <c r="AQ692" i="22" s="1"/>
  <c r="AQ693" i="22" s="1"/>
  <c r="AQ694" i="22" s="1"/>
  <c r="AQ695" i="22" s="1"/>
  <c r="AQ696" i="22" s="1"/>
  <c r="AQ697" i="22" s="1"/>
  <c r="AQ698" i="22" s="1"/>
  <c r="AQ699" i="22" s="1"/>
  <c r="AQ700" i="22" s="1"/>
  <c r="AQ701" i="22" s="1"/>
  <c r="AQ702" i="22" s="1"/>
  <c r="AQ703" i="22" s="1"/>
  <c r="AQ704" i="22" s="1"/>
  <c r="AQ705" i="22" s="1"/>
  <c r="AQ706" i="22" s="1"/>
  <c r="AQ707" i="22" s="1"/>
  <c r="AQ708" i="22" s="1"/>
  <c r="AQ709" i="22" s="1"/>
  <c r="AQ710" i="22" s="1"/>
  <c r="B35" i="22"/>
  <c r="AJ612" i="21"/>
  <c r="AJ613" i="21" s="1"/>
  <c r="AJ614" i="21" s="1"/>
  <c r="AJ615" i="21" s="1"/>
  <c r="AJ616" i="21" s="1"/>
  <c r="AJ617" i="21" s="1"/>
  <c r="AJ618" i="21" s="1"/>
  <c r="AJ619" i="21" s="1"/>
  <c r="AJ620" i="21" s="1"/>
  <c r="AJ621" i="21" s="1"/>
  <c r="AJ622" i="21" s="1"/>
  <c r="AJ623" i="21" s="1"/>
  <c r="AJ624" i="21" s="1"/>
  <c r="AJ625" i="21" s="1"/>
  <c r="AJ626" i="21" s="1"/>
  <c r="AJ627" i="21" s="1"/>
  <c r="AJ628" i="21" s="1"/>
  <c r="AJ629" i="21" s="1"/>
  <c r="AJ630" i="21" s="1"/>
  <c r="AJ631" i="21" s="1"/>
  <c r="AJ632" i="21" s="1"/>
  <c r="AJ633" i="21" s="1"/>
  <c r="AJ634" i="21" s="1"/>
  <c r="AJ635" i="21" s="1"/>
  <c r="AJ636" i="21" s="1"/>
  <c r="AJ637" i="21" s="1"/>
  <c r="AJ638" i="21" s="1"/>
  <c r="AJ639" i="21" s="1"/>
  <c r="AJ640" i="21" s="1"/>
  <c r="AJ641" i="21" s="1"/>
  <c r="AJ642" i="21" s="1"/>
  <c r="AJ643" i="21" s="1"/>
  <c r="AJ644" i="21" s="1"/>
  <c r="AJ645" i="21" s="1"/>
  <c r="AJ646" i="21" s="1"/>
  <c r="AJ647" i="21" s="1"/>
  <c r="AJ648" i="21" s="1"/>
  <c r="AJ649" i="21" s="1"/>
  <c r="AJ650" i="21" s="1"/>
  <c r="AJ651" i="21" s="1"/>
  <c r="AJ652" i="21" s="1"/>
  <c r="AJ653" i="21" s="1"/>
  <c r="AJ654" i="21" s="1"/>
  <c r="AJ655" i="21" s="1"/>
  <c r="AJ656" i="21" s="1"/>
  <c r="AJ657" i="21" s="1"/>
  <c r="AJ658" i="21" s="1"/>
  <c r="AJ659" i="21" s="1"/>
  <c r="AJ660" i="21" s="1"/>
  <c r="AJ661" i="21" s="1"/>
  <c r="AJ662" i="21" s="1"/>
  <c r="AJ663" i="21" s="1"/>
  <c r="AJ664" i="21" s="1"/>
  <c r="AJ665" i="21" s="1"/>
  <c r="AJ666" i="21" s="1"/>
  <c r="AJ667" i="21" s="1"/>
  <c r="AJ668" i="21" s="1"/>
  <c r="AJ669" i="21" s="1"/>
  <c r="AJ670" i="21" s="1"/>
  <c r="AJ671" i="21" s="1"/>
  <c r="AJ672" i="21" s="1"/>
  <c r="AJ673" i="21" s="1"/>
  <c r="AJ674" i="21" s="1"/>
  <c r="AJ675" i="21" s="1"/>
  <c r="AJ676" i="21" s="1"/>
  <c r="AJ677" i="21" s="1"/>
  <c r="AJ678" i="21" s="1"/>
  <c r="AJ679" i="21" s="1"/>
  <c r="AJ680" i="21" s="1"/>
  <c r="AJ681" i="21" s="1"/>
  <c r="AJ682" i="21" s="1"/>
  <c r="AJ683" i="21" s="1"/>
  <c r="AJ684" i="21" s="1"/>
  <c r="AJ685" i="21" s="1"/>
  <c r="AJ686" i="21" s="1"/>
  <c r="AJ687" i="21" s="1"/>
  <c r="AJ688" i="21" s="1"/>
  <c r="AJ689" i="21" s="1"/>
  <c r="AJ690" i="21" s="1"/>
  <c r="AJ691" i="21" s="1"/>
  <c r="AJ692" i="21" s="1"/>
  <c r="AJ693" i="21" s="1"/>
  <c r="AJ694" i="21" s="1"/>
  <c r="AJ695" i="21" s="1"/>
  <c r="AJ696" i="21" s="1"/>
  <c r="AJ697" i="21" s="1"/>
  <c r="AJ698" i="21" s="1"/>
  <c r="AJ699" i="21" s="1"/>
  <c r="AJ700" i="21" s="1"/>
  <c r="AJ701" i="21" s="1"/>
  <c r="AJ702" i="21" s="1"/>
  <c r="AJ703" i="21" s="1"/>
  <c r="AJ704" i="21" s="1"/>
  <c r="AJ705" i="21" s="1"/>
  <c r="AJ706" i="21" s="1"/>
  <c r="AJ707" i="21" s="1"/>
  <c r="AJ708" i="21" s="1"/>
  <c r="AJ709" i="21" s="1"/>
  <c r="AJ710" i="21" s="1"/>
  <c r="B34" i="21"/>
  <c r="AQ612" i="21"/>
  <c r="AQ613" i="21" s="1"/>
  <c r="AQ614" i="21" s="1"/>
  <c r="AQ615" i="21" s="1"/>
  <c r="AQ616" i="21" s="1"/>
  <c r="AQ617" i="21" s="1"/>
  <c r="AQ618" i="21" s="1"/>
  <c r="AQ619" i="21" s="1"/>
  <c r="AQ620" i="21" s="1"/>
  <c r="AQ621" i="21" s="1"/>
  <c r="AQ622" i="21" s="1"/>
  <c r="AQ623" i="21" s="1"/>
  <c r="AQ624" i="21" s="1"/>
  <c r="AQ625" i="21" s="1"/>
  <c r="AQ626" i="21" s="1"/>
  <c r="AQ627" i="21" s="1"/>
  <c r="AQ628" i="21" s="1"/>
  <c r="AQ629" i="21" s="1"/>
  <c r="AQ630" i="21" s="1"/>
  <c r="AQ631" i="21" s="1"/>
  <c r="AQ632" i="21" s="1"/>
  <c r="AQ633" i="21" s="1"/>
  <c r="AQ634" i="21" s="1"/>
  <c r="AQ635" i="21" s="1"/>
  <c r="AQ636" i="21" s="1"/>
  <c r="AQ637" i="21" s="1"/>
  <c r="AQ638" i="21" s="1"/>
  <c r="AQ639" i="21" s="1"/>
  <c r="AQ640" i="21" s="1"/>
  <c r="AQ641" i="21" s="1"/>
  <c r="AQ642" i="21" s="1"/>
  <c r="AQ643" i="21" s="1"/>
  <c r="AQ644" i="21" s="1"/>
  <c r="AQ645" i="21" s="1"/>
  <c r="AQ646" i="21" s="1"/>
  <c r="AQ647" i="21" s="1"/>
  <c r="AQ648" i="21" s="1"/>
  <c r="AQ649" i="21" s="1"/>
  <c r="AQ650" i="21" s="1"/>
  <c r="AQ651" i="21" s="1"/>
  <c r="AQ652" i="21" s="1"/>
  <c r="AQ653" i="21" s="1"/>
  <c r="AQ654" i="21" s="1"/>
  <c r="AQ655" i="21" s="1"/>
  <c r="AQ656" i="21" s="1"/>
  <c r="AQ657" i="21" s="1"/>
  <c r="AQ658" i="21" s="1"/>
  <c r="AQ659" i="21" s="1"/>
  <c r="AQ660" i="21" s="1"/>
  <c r="AQ661" i="21" s="1"/>
  <c r="AQ662" i="21" s="1"/>
  <c r="AQ663" i="21" s="1"/>
  <c r="AQ664" i="21" s="1"/>
  <c r="AQ665" i="21" s="1"/>
  <c r="AQ666" i="21" s="1"/>
  <c r="AQ667" i="21" s="1"/>
  <c r="AQ668" i="21" s="1"/>
  <c r="AQ669" i="21" s="1"/>
  <c r="AQ670" i="21" s="1"/>
  <c r="AQ671" i="21" s="1"/>
  <c r="AQ672" i="21" s="1"/>
  <c r="AQ673" i="21" s="1"/>
  <c r="AQ674" i="21" s="1"/>
  <c r="AQ675" i="21" s="1"/>
  <c r="AQ676" i="21" s="1"/>
  <c r="AQ677" i="21" s="1"/>
  <c r="AQ678" i="21" s="1"/>
  <c r="AQ679" i="21" s="1"/>
  <c r="AQ680" i="21" s="1"/>
  <c r="AQ681" i="21" s="1"/>
  <c r="AQ682" i="21" s="1"/>
  <c r="AQ683" i="21" s="1"/>
  <c r="AQ684" i="21" s="1"/>
  <c r="AQ685" i="21" s="1"/>
  <c r="AQ686" i="21" s="1"/>
  <c r="AQ687" i="21" s="1"/>
  <c r="AQ688" i="21" s="1"/>
  <c r="AQ689" i="21" s="1"/>
  <c r="AQ690" i="21" s="1"/>
  <c r="AQ691" i="21" s="1"/>
  <c r="AQ692" i="21" s="1"/>
  <c r="AQ693" i="21" s="1"/>
  <c r="AQ694" i="21" s="1"/>
  <c r="AQ695" i="21" s="1"/>
  <c r="AQ696" i="21" s="1"/>
  <c r="AQ697" i="21" s="1"/>
  <c r="AQ698" i="21" s="1"/>
  <c r="AQ699" i="21" s="1"/>
  <c r="AQ700" i="21" s="1"/>
  <c r="AQ701" i="21" s="1"/>
  <c r="AQ702" i="21" s="1"/>
  <c r="AQ703" i="21" s="1"/>
  <c r="AQ704" i="21" s="1"/>
  <c r="AQ705" i="21" s="1"/>
  <c r="AQ706" i="21" s="1"/>
  <c r="AQ707" i="21" s="1"/>
  <c r="AQ708" i="21" s="1"/>
  <c r="AQ709" i="21" s="1"/>
  <c r="AQ710" i="21" s="1"/>
  <c r="K55" i="20"/>
  <c r="B35" i="20" s="1"/>
  <c r="AJ612" i="20"/>
  <c r="AJ613" i="20" s="1"/>
  <c r="AJ614" i="20" s="1"/>
  <c r="AJ615" i="20" s="1"/>
  <c r="AJ616" i="20" s="1"/>
  <c r="AJ617" i="20" s="1"/>
  <c r="AJ618" i="20" s="1"/>
  <c r="AJ619" i="20" s="1"/>
  <c r="AJ620" i="20" s="1"/>
  <c r="AJ621" i="20" s="1"/>
  <c r="AJ622" i="20" s="1"/>
  <c r="AJ623" i="20" s="1"/>
  <c r="AJ624" i="20" s="1"/>
  <c r="AJ625" i="20" s="1"/>
  <c r="AJ626" i="20" s="1"/>
  <c r="AJ627" i="20" s="1"/>
  <c r="AJ628" i="20" s="1"/>
  <c r="AJ629" i="20" s="1"/>
  <c r="AJ630" i="20" s="1"/>
  <c r="AJ631" i="20" s="1"/>
  <c r="AJ632" i="20" s="1"/>
  <c r="AJ633" i="20" s="1"/>
  <c r="AJ634" i="20" s="1"/>
  <c r="AJ635" i="20" s="1"/>
  <c r="AJ636" i="20" s="1"/>
  <c r="AJ637" i="20" s="1"/>
  <c r="AJ638" i="20" s="1"/>
  <c r="AJ639" i="20" s="1"/>
  <c r="AJ640" i="20" s="1"/>
  <c r="AJ641" i="20" s="1"/>
  <c r="AJ642" i="20" s="1"/>
  <c r="AJ643" i="20" s="1"/>
  <c r="AJ644" i="20" s="1"/>
  <c r="AJ645" i="20" s="1"/>
  <c r="AJ646" i="20" s="1"/>
  <c r="AJ647" i="20" s="1"/>
  <c r="AJ648" i="20" s="1"/>
  <c r="AJ649" i="20" s="1"/>
  <c r="AJ650" i="20" s="1"/>
  <c r="AJ651" i="20" s="1"/>
  <c r="AJ652" i="20" s="1"/>
  <c r="AJ653" i="20" s="1"/>
  <c r="AJ654" i="20" s="1"/>
  <c r="AJ655" i="20" s="1"/>
  <c r="AJ656" i="20" s="1"/>
  <c r="AJ657" i="20" s="1"/>
  <c r="AJ658" i="20" s="1"/>
  <c r="AJ659" i="20" s="1"/>
  <c r="AJ660" i="20" s="1"/>
  <c r="AJ661" i="20" s="1"/>
  <c r="AJ662" i="20" s="1"/>
  <c r="AJ663" i="20" s="1"/>
  <c r="AJ664" i="20" s="1"/>
  <c r="AJ665" i="20" s="1"/>
  <c r="AJ666" i="20" s="1"/>
  <c r="AJ667" i="20" s="1"/>
  <c r="AJ668" i="20" s="1"/>
  <c r="AJ669" i="20" s="1"/>
  <c r="AJ670" i="20" s="1"/>
  <c r="AJ671" i="20" s="1"/>
  <c r="AJ672" i="20" s="1"/>
  <c r="AJ673" i="20" s="1"/>
  <c r="AJ674" i="20" s="1"/>
  <c r="AJ675" i="20" s="1"/>
  <c r="AJ676" i="20" s="1"/>
  <c r="AJ677" i="20" s="1"/>
  <c r="AJ678" i="20" s="1"/>
  <c r="AJ679" i="20" s="1"/>
  <c r="AJ680" i="20" s="1"/>
  <c r="AJ681" i="20" s="1"/>
  <c r="AJ682" i="20" s="1"/>
  <c r="AJ683" i="20" s="1"/>
  <c r="AJ684" i="20" s="1"/>
  <c r="AJ685" i="20" s="1"/>
  <c r="AJ686" i="20" s="1"/>
  <c r="AJ687" i="20" s="1"/>
  <c r="AJ688" i="20" s="1"/>
  <c r="AJ689" i="20" s="1"/>
  <c r="AJ690" i="20" s="1"/>
  <c r="AJ691" i="20" s="1"/>
  <c r="AJ692" i="20" s="1"/>
  <c r="AJ693" i="20" s="1"/>
  <c r="AJ694" i="20" s="1"/>
  <c r="AJ695" i="20" s="1"/>
  <c r="AJ696" i="20" s="1"/>
  <c r="AJ697" i="20" s="1"/>
  <c r="AJ698" i="20" s="1"/>
  <c r="AJ699" i="20" s="1"/>
  <c r="AJ700" i="20" s="1"/>
  <c r="AJ701" i="20" s="1"/>
  <c r="AJ702" i="20" s="1"/>
  <c r="AJ703" i="20" s="1"/>
  <c r="AJ704" i="20" s="1"/>
  <c r="AJ705" i="20" s="1"/>
  <c r="AJ706" i="20" s="1"/>
  <c r="AJ707" i="20" s="1"/>
  <c r="AJ708" i="20" s="1"/>
  <c r="AJ709" i="20" s="1"/>
  <c r="AJ710" i="20" s="1"/>
  <c r="AQ612" i="20"/>
  <c r="AQ613" i="20" s="1"/>
  <c r="AQ614" i="20" s="1"/>
  <c r="AQ615" i="20" s="1"/>
  <c r="AQ616" i="20" s="1"/>
  <c r="AQ617" i="20" s="1"/>
  <c r="AQ618" i="20" s="1"/>
  <c r="AQ619" i="20" s="1"/>
  <c r="AQ620" i="20" s="1"/>
  <c r="AQ621" i="20" s="1"/>
  <c r="AQ622" i="20" s="1"/>
  <c r="AQ623" i="20" s="1"/>
  <c r="AQ624" i="20" s="1"/>
  <c r="AQ625" i="20" s="1"/>
  <c r="AQ626" i="20" s="1"/>
  <c r="AQ627" i="20" s="1"/>
  <c r="AQ628" i="20" s="1"/>
  <c r="AQ629" i="20" s="1"/>
  <c r="AQ630" i="20" s="1"/>
  <c r="AQ631" i="20" s="1"/>
  <c r="AQ632" i="20" s="1"/>
  <c r="AQ633" i="20" s="1"/>
  <c r="AQ634" i="20" s="1"/>
  <c r="AQ635" i="20" s="1"/>
  <c r="AQ636" i="20" s="1"/>
  <c r="AQ637" i="20" s="1"/>
  <c r="AQ638" i="20" s="1"/>
  <c r="AQ639" i="20" s="1"/>
  <c r="AQ640" i="20" s="1"/>
  <c r="AQ641" i="20" s="1"/>
  <c r="AQ642" i="20" s="1"/>
  <c r="AQ643" i="20" s="1"/>
  <c r="AQ644" i="20" s="1"/>
  <c r="AQ645" i="20" s="1"/>
  <c r="AQ646" i="20" s="1"/>
  <c r="AQ647" i="20" s="1"/>
  <c r="AQ648" i="20" s="1"/>
  <c r="AQ649" i="20" s="1"/>
  <c r="AQ650" i="20" s="1"/>
  <c r="AQ651" i="20" s="1"/>
  <c r="AQ652" i="20" s="1"/>
  <c r="AQ653" i="20" s="1"/>
  <c r="AQ654" i="20" s="1"/>
  <c r="AQ655" i="20" s="1"/>
  <c r="AQ656" i="20" s="1"/>
  <c r="AQ657" i="20" s="1"/>
  <c r="AQ658" i="20" s="1"/>
  <c r="AQ659" i="20" s="1"/>
  <c r="AQ660" i="20" s="1"/>
  <c r="AQ661" i="20" s="1"/>
  <c r="AQ662" i="20" s="1"/>
  <c r="AQ663" i="20" s="1"/>
  <c r="AQ664" i="20" s="1"/>
  <c r="AQ665" i="20" s="1"/>
  <c r="AQ666" i="20" s="1"/>
  <c r="AQ667" i="20" s="1"/>
  <c r="AQ668" i="20" s="1"/>
  <c r="AQ669" i="20" s="1"/>
  <c r="AQ670" i="20" s="1"/>
  <c r="AQ671" i="20" s="1"/>
  <c r="AQ672" i="20" s="1"/>
  <c r="AQ673" i="20" s="1"/>
  <c r="AQ674" i="20" s="1"/>
  <c r="AQ675" i="20" s="1"/>
  <c r="AQ676" i="20" s="1"/>
  <c r="AQ677" i="20" s="1"/>
  <c r="AQ678" i="20" s="1"/>
  <c r="AQ679" i="20" s="1"/>
  <c r="AQ680" i="20" s="1"/>
  <c r="AQ681" i="20" s="1"/>
  <c r="AQ682" i="20" s="1"/>
  <c r="AQ683" i="20" s="1"/>
  <c r="AQ684" i="20" s="1"/>
  <c r="AQ685" i="20" s="1"/>
  <c r="AQ686" i="20" s="1"/>
  <c r="AQ687" i="20" s="1"/>
  <c r="AQ688" i="20" s="1"/>
  <c r="AQ689" i="20" s="1"/>
  <c r="AQ690" i="20" s="1"/>
  <c r="AQ691" i="20" s="1"/>
  <c r="AQ692" i="20" s="1"/>
  <c r="AQ693" i="20" s="1"/>
  <c r="AQ694" i="20" s="1"/>
  <c r="AQ695" i="20" s="1"/>
  <c r="AQ696" i="20" s="1"/>
  <c r="AQ697" i="20" s="1"/>
  <c r="AQ698" i="20" s="1"/>
  <c r="AQ699" i="20" s="1"/>
  <c r="AQ700" i="20" s="1"/>
  <c r="AQ701" i="20" s="1"/>
  <c r="AQ702" i="20" s="1"/>
  <c r="AQ703" i="20" s="1"/>
  <c r="AQ704" i="20" s="1"/>
  <c r="AQ705" i="20" s="1"/>
  <c r="AQ706" i="20" s="1"/>
  <c r="AQ707" i="20" s="1"/>
  <c r="AQ708" i="20" s="1"/>
  <c r="AQ709" i="20" s="1"/>
  <c r="AQ710" i="20" s="1"/>
  <c r="B34" i="20"/>
  <c r="K56" i="21" l="1"/>
  <c r="N54" i="21" s="1"/>
  <c r="E35" i="21" s="1"/>
  <c r="AC8" i="23"/>
  <c r="AC7" i="23" s="1"/>
  <c r="AP510" i="23" s="1"/>
  <c r="AP511" i="23" s="1"/>
  <c r="AP512" i="23" s="1"/>
  <c r="AP513" i="23" s="1"/>
  <c r="AP514" i="23" s="1"/>
  <c r="AP515" i="23" s="1"/>
  <c r="AP516" i="23" s="1"/>
  <c r="AP517" i="23" s="1"/>
  <c r="AP518" i="23" s="1"/>
  <c r="AP519" i="23" s="1"/>
  <c r="AP520" i="23" s="1"/>
  <c r="AP521" i="23" s="1"/>
  <c r="AP522" i="23" s="1"/>
  <c r="AP523" i="23" s="1"/>
  <c r="AP524" i="23" s="1"/>
  <c r="AP525" i="23" s="1"/>
  <c r="AP526" i="23" s="1"/>
  <c r="AP527" i="23" s="1"/>
  <c r="AP528" i="23" s="1"/>
  <c r="AP529" i="23" s="1"/>
  <c r="AP530" i="23" s="1"/>
  <c r="AP531" i="23" s="1"/>
  <c r="AP532" i="23" s="1"/>
  <c r="AP533" i="23" s="1"/>
  <c r="AP534" i="23" s="1"/>
  <c r="AP535" i="23" s="1"/>
  <c r="AP536" i="23" s="1"/>
  <c r="AP537" i="23" s="1"/>
  <c r="AP538" i="23" s="1"/>
  <c r="AP539" i="23" s="1"/>
  <c r="AP540" i="23" s="1"/>
  <c r="AP541" i="23" s="1"/>
  <c r="AP542" i="23" s="1"/>
  <c r="AP543" i="23" s="1"/>
  <c r="AP544" i="23" s="1"/>
  <c r="AP545" i="23" s="1"/>
  <c r="AP546" i="23" s="1"/>
  <c r="AP547" i="23" s="1"/>
  <c r="AP548" i="23" s="1"/>
  <c r="AP549" i="23" s="1"/>
  <c r="AP550" i="23" s="1"/>
  <c r="AP551" i="23" s="1"/>
  <c r="AP552" i="23" s="1"/>
  <c r="AP553" i="23" s="1"/>
  <c r="AP554" i="23" s="1"/>
  <c r="AP555" i="23" s="1"/>
  <c r="AP556" i="23" s="1"/>
  <c r="AP557" i="23" s="1"/>
  <c r="AP558" i="23" s="1"/>
  <c r="AP559" i="23" s="1"/>
  <c r="AP560" i="23" s="1"/>
  <c r="AP561" i="23" s="1"/>
  <c r="AP562" i="23" s="1"/>
  <c r="AP563" i="23" s="1"/>
  <c r="AP564" i="23" s="1"/>
  <c r="AP565" i="23" s="1"/>
  <c r="AP566" i="23" s="1"/>
  <c r="AP567" i="23" s="1"/>
  <c r="AP568" i="23" s="1"/>
  <c r="AP569" i="23" s="1"/>
  <c r="AP570" i="23" s="1"/>
  <c r="AP571" i="23" s="1"/>
  <c r="AP572" i="23" s="1"/>
  <c r="AP573" i="23" s="1"/>
  <c r="AP574" i="23" s="1"/>
  <c r="AP575" i="23" s="1"/>
  <c r="AP576" i="23" s="1"/>
  <c r="AP577" i="23" s="1"/>
  <c r="AP578" i="23" s="1"/>
  <c r="AP579" i="23" s="1"/>
  <c r="AP580" i="23" s="1"/>
  <c r="AP581" i="23" s="1"/>
  <c r="AP582" i="23" s="1"/>
  <c r="AP583" i="23" s="1"/>
  <c r="AP584" i="23" s="1"/>
  <c r="AP585" i="23" s="1"/>
  <c r="AP586" i="23" s="1"/>
  <c r="AP587" i="23" s="1"/>
  <c r="AP588" i="23" s="1"/>
  <c r="AP589" i="23" s="1"/>
  <c r="AP590" i="23" s="1"/>
  <c r="AP591" i="23" s="1"/>
  <c r="AP592" i="23" s="1"/>
  <c r="AP593" i="23" s="1"/>
  <c r="AP594" i="23" s="1"/>
  <c r="AP595" i="23" s="1"/>
  <c r="AP596" i="23" s="1"/>
  <c r="AP597" i="23" s="1"/>
  <c r="AP598" i="23" s="1"/>
  <c r="AP599" i="23" s="1"/>
  <c r="AP600" i="23" s="1"/>
  <c r="AP601" i="23" s="1"/>
  <c r="AP602" i="23" s="1"/>
  <c r="AP603" i="23" s="1"/>
  <c r="AP604" i="23" s="1"/>
  <c r="AP605" i="23" s="1"/>
  <c r="AP606" i="23" s="1"/>
  <c r="AP607" i="23" s="1"/>
  <c r="AP608" i="23" s="1"/>
  <c r="AP609" i="23" s="1"/>
  <c r="N54" i="25"/>
  <c r="E35" i="25" s="1"/>
  <c r="N53" i="23"/>
  <c r="E34" i="23" s="1"/>
  <c r="E34" i="25"/>
  <c r="O53" i="25"/>
  <c r="B36" i="25"/>
  <c r="N55" i="25"/>
  <c r="N52" i="25"/>
  <c r="O53" i="24"/>
  <c r="E34" i="24"/>
  <c r="O52" i="24"/>
  <c r="E33" i="24"/>
  <c r="F35" i="24"/>
  <c r="O55" i="24"/>
  <c r="E36" i="24"/>
  <c r="E35" i="23"/>
  <c r="O54" i="23"/>
  <c r="B36" i="23"/>
  <c r="N55" i="23"/>
  <c r="N52" i="23"/>
  <c r="K56" i="22"/>
  <c r="N54" i="22" s="1"/>
  <c r="O54" i="22" s="1"/>
  <c r="K56" i="20"/>
  <c r="N54" i="20" s="1"/>
  <c r="O54" i="20" s="1"/>
  <c r="AL106" i="23" l="1"/>
  <c r="AO509" i="23"/>
  <c r="AO410" i="23" s="1"/>
  <c r="AO411" i="23" s="1"/>
  <c r="AO412" i="23" s="1"/>
  <c r="AO413" i="23" s="1"/>
  <c r="AO414" i="23" s="1"/>
  <c r="AO415" i="23" s="1"/>
  <c r="AO416" i="23" s="1"/>
  <c r="AO417" i="23" s="1"/>
  <c r="AO418" i="23" s="1"/>
  <c r="AO419" i="23" s="1"/>
  <c r="AO420" i="23" s="1"/>
  <c r="AO421" i="23" s="1"/>
  <c r="AO422" i="23" s="1"/>
  <c r="AO423" i="23" s="1"/>
  <c r="AO424" i="23" s="1"/>
  <c r="AO425" i="23" s="1"/>
  <c r="AO426" i="23" s="1"/>
  <c r="AO427" i="23" s="1"/>
  <c r="AO428" i="23" s="1"/>
  <c r="AO429" i="23" s="1"/>
  <c r="AO430" i="23" s="1"/>
  <c r="AO431" i="23" s="1"/>
  <c r="AO432" i="23" s="1"/>
  <c r="AO433" i="23" s="1"/>
  <c r="AO434" i="23" s="1"/>
  <c r="AO435" i="23" s="1"/>
  <c r="AO436" i="23" s="1"/>
  <c r="AO437" i="23" s="1"/>
  <c r="AO438" i="23" s="1"/>
  <c r="AO439" i="23" s="1"/>
  <c r="AO440" i="23" s="1"/>
  <c r="AO441" i="23" s="1"/>
  <c r="AO442" i="23" s="1"/>
  <c r="AO443" i="23" s="1"/>
  <c r="AO444" i="23" s="1"/>
  <c r="AO445" i="23" s="1"/>
  <c r="AO446" i="23" s="1"/>
  <c r="AO447" i="23" s="1"/>
  <c r="AO448" i="23" s="1"/>
  <c r="AO449" i="23" s="1"/>
  <c r="AO450" i="23" s="1"/>
  <c r="AO451" i="23" s="1"/>
  <c r="AO452" i="23" s="1"/>
  <c r="AO453" i="23" s="1"/>
  <c r="AO454" i="23" s="1"/>
  <c r="AO455" i="23" s="1"/>
  <c r="AO456" i="23" s="1"/>
  <c r="AO457" i="23" s="1"/>
  <c r="AO458" i="23" s="1"/>
  <c r="AO459" i="23" s="1"/>
  <c r="AO460" i="23" s="1"/>
  <c r="AO461" i="23" s="1"/>
  <c r="AO462" i="23" s="1"/>
  <c r="AO463" i="23" s="1"/>
  <c r="AO464" i="23" s="1"/>
  <c r="AO465" i="23" s="1"/>
  <c r="AO466" i="23" s="1"/>
  <c r="AO467" i="23" s="1"/>
  <c r="AO468" i="23" s="1"/>
  <c r="AO469" i="23" s="1"/>
  <c r="AO470" i="23" s="1"/>
  <c r="AO471" i="23" s="1"/>
  <c r="AO472" i="23" s="1"/>
  <c r="AO473" i="23" s="1"/>
  <c r="AO474" i="23" s="1"/>
  <c r="AO475" i="23" s="1"/>
  <c r="AO476" i="23" s="1"/>
  <c r="AO477" i="23" s="1"/>
  <c r="AO478" i="23" s="1"/>
  <c r="AO479" i="23" s="1"/>
  <c r="AO480" i="23" s="1"/>
  <c r="AO481" i="23" s="1"/>
  <c r="AO482" i="23" s="1"/>
  <c r="AO483" i="23" s="1"/>
  <c r="AO484" i="23" s="1"/>
  <c r="AO485" i="23" s="1"/>
  <c r="AO486" i="23" s="1"/>
  <c r="AO487" i="23" s="1"/>
  <c r="AO488" i="23" s="1"/>
  <c r="AO489" i="23" s="1"/>
  <c r="AO490" i="23" s="1"/>
  <c r="AO491" i="23" s="1"/>
  <c r="AO492" i="23" s="1"/>
  <c r="AO493" i="23" s="1"/>
  <c r="AO494" i="23" s="1"/>
  <c r="AO495" i="23" s="1"/>
  <c r="AO496" i="23" s="1"/>
  <c r="AO497" i="23" s="1"/>
  <c r="AO498" i="23" s="1"/>
  <c r="AO499" i="23" s="1"/>
  <c r="AO500" i="23" s="1"/>
  <c r="AO501" i="23" s="1"/>
  <c r="AO502" i="23" s="1"/>
  <c r="AO503" i="23" s="1"/>
  <c r="AO504" i="23" s="1"/>
  <c r="AO505" i="23" s="1"/>
  <c r="AO506" i="23" s="1"/>
  <c r="AO507" i="23" s="1"/>
  <c r="AO508" i="23" s="1"/>
  <c r="N52" i="21"/>
  <c r="E33" i="21" s="1"/>
  <c r="N55" i="21"/>
  <c r="E36" i="21" s="1"/>
  <c r="B36" i="21"/>
  <c r="O54" i="21"/>
  <c r="F35" i="21" s="1"/>
  <c r="N53" i="21"/>
  <c r="E34" i="21" s="1"/>
  <c r="AS813" i="23"/>
  <c r="AS814" i="23" s="1"/>
  <c r="AS815" i="23" s="1"/>
  <c r="AS816" i="23" s="1"/>
  <c r="AS817" i="23" s="1"/>
  <c r="AS818" i="23" s="1"/>
  <c r="AS819" i="23" s="1"/>
  <c r="AS820" i="23" s="1"/>
  <c r="AS821" i="23" s="1"/>
  <c r="AS822" i="23" s="1"/>
  <c r="AS823" i="23" s="1"/>
  <c r="AS824" i="23" s="1"/>
  <c r="AS825" i="23" s="1"/>
  <c r="AS826" i="23" s="1"/>
  <c r="AS827" i="23" s="1"/>
  <c r="AS828" i="23" s="1"/>
  <c r="AS829" i="23" s="1"/>
  <c r="AS830" i="23" s="1"/>
  <c r="AS831" i="23" s="1"/>
  <c r="AS832" i="23" s="1"/>
  <c r="AS833" i="23" s="1"/>
  <c r="AS834" i="23" s="1"/>
  <c r="AS835" i="23" s="1"/>
  <c r="AS836" i="23" s="1"/>
  <c r="AS837" i="23" s="1"/>
  <c r="AS838" i="23" s="1"/>
  <c r="AS839" i="23" s="1"/>
  <c r="AS840" i="23" s="1"/>
  <c r="AS841" i="23" s="1"/>
  <c r="AS842" i="23" s="1"/>
  <c r="AS843" i="23" s="1"/>
  <c r="AS844" i="23" s="1"/>
  <c r="AS845" i="23" s="1"/>
  <c r="AS846" i="23" s="1"/>
  <c r="AS847" i="23" s="1"/>
  <c r="AS848" i="23" s="1"/>
  <c r="AS849" i="23" s="1"/>
  <c r="AS850" i="23" s="1"/>
  <c r="AS851" i="23" s="1"/>
  <c r="AS852" i="23" s="1"/>
  <c r="AS853" i="23" s="1"/>
  <c r="AS854" i="23" s="1"/>
  <c r="AS855" i="23" s="1"/>
  <c r="AS856" i="23" s="1"/>
  <c r="AS857" i="23" s="1"/>
  <c r="AS858" i="23" s="1"/>
  <c r="AS859" i="23" s="1"/>
  <c r="AS860" i="23" s="1"/>
  <c r="AS861" i="23" s="1"/>
  <c r="AS862" i="23" s="1"/>
  <c r="AS863" i="23" s="1"/>
  <c r="AS864" i="23" s="1"/>
  <c r="AS865" i="23" s="1"/>
  <c r="AS866" i="23" s="1"/>
  <c r="AS867" i="23" s="1"/>
  <c r="AS868" i="23" s="1"/>
  <c r="AS869" i="23" s="1"/>
  <c r="AS870" i="23" s="1"/>
  <c r="AS871" i="23" s="1"/>
  <c r="AS872" i="23" s="1"/>
  <c r="AS873" i="23" s="1"/>
  <c r="AS874" i="23" s="1"/>
  <c r="AS875" i="23" s="1"/>
  <c r="AS876" i="23" s="1"/>
  <c r="AS877" i="23" s="1"/>
  <c r="AS878" i="23" s="1"/>
  <c r="AS879" i="23" s="1"/>
  <c r="AS880" i="23" s="1"/>
  <c r="AS881" i="23" s="1"/>
  <c r="AS882" i="23" s="1"/>
  <c r="AS883" i="23" s="1"/>
  <c r="AS884" i="23" s="1"/>
  <c r="AS885" i="23" s="1"/>
  <c r="AS886" i="23" s="1"/>
  <c r="AS887" i="23" s="1"/>
  <c r="AS888" i="23" s="1"/>
  <c r="AS889" i="23" s="1"/>
  <c r="AS890" i="23" s="1"/>
  <c r="AS891" i="23" s="1"/>
  <c r="AS892" i="23" s="1"/>
  <c r="AS893" i="23" s="1"/>
  <c r="AS894" i="23" s="1"/>
  <c r="AS895" i="23" s="1"/>
  <c r="AS896" i="23" s="1"/>
  <c r="AS897" i="23" s="1"/>
  <c r="AS898" i="23" s="1"/>
  <c r="AS899" i="23" s="1"/>
  <c r="AS900" i="23" s="1"/>
  <c r="AS901" i="23" s="1"/>
  <c r="AS902" i="23" s="1"/>
  <c r="AS903" i="23" s="1"/>
  <c r="AS904" i="23" s="1"/>
  <c r="AS905" i="23" s="1"/>
  <c r="AS906" i="23" s="1"/>
  <c r="AS907" i="23" s="1"/>
  <c r="AS908" i="23" s="1"/>
  <c r="AS909" i="23" s="1"/>
  <c r="AS910" i="23" s="1"/>
  <c r="AS911" i="23" s="1"/>
  <c r="AS912" i="23" s="1"/>
  <c r="AR812" i="23"/>
  <c r="AR713" i="23" s="1"/>
  <c r="AR714" i="23" s="1"/>
  <c r="AR715" i="23" s="1"/>
  <c r="AR716" i="23" s="1"/>
  <c r="AR717" i="23" s="1"/>
  <c r="AR718" i="23" s="1"/>
  <c r="AR719" i="23" s="1"/>
  <c r="AR720" i="23" s="1"/>
  <c r="AR721" i="23" s="1"/>
  <c r="AR722" i="23" s="1"/>
  <c r="AR723" i="23" s="1"/>
  <c r="AR724" i="23" s="1"/>
  <c r="AR725" i="23" s="1"/>
  <c r="AR726" i="23" s="1"/>
  <c r="AR727" i="23" s="1"/>
  <c r="AR728" i="23" s="1"/>
  <c r="AR729" i="23" s="1"/>
  <c r="AR730" i="23" s="1"/>
  <c r="AR731" i="23" s="1"/>
  <c r="AR732" i="23" s="1"/>
  <c r="AR733" i="23" s="1"/>
  <c r="AR734" i="23" s="1"/>
  <c r="AR735" i="23" s="1"/>
  <c r="AR736" i="23" s="1"/>
  <c r="AR737" i="23" s="1"/>
  <c r="AR738" i="23" s="1"/>
  <c r="AR739" i="23" s="1"/>
  <c r="AR740" i="23" s="1"/>
  <c r="AR741" i="23" s="1"/>
  <c r="AR742" i="23" s="1"/>
  <c r="AR743" i="23" s="1"/>
  <c r="AR744" i="23" s="1"/>
  <c r="AR745" i="23" s="1"/>
  <c r="AR746" i="23" s="1"/>
  <c r="AR747" i="23" s="1"/>
  <c r="AR748" i="23" s="1"/>
  <c r="AR749" i="23" s="1"/>
  <c r="AR750" i="23" s="1"/>
  <c r="AR751" i="23" s="1"/>
  <c r="AR752" i="23" s="1"/>
  <c r="AR753" i="23" s="1"/>
  <c r="AR754" i="23" s="1"/>
  <c r="AR755" i="23" s="1"/>
  <c r="AR756" i="23" s="1"/>
  <c r="AR757" i="23" s="1"/>
  <c r="AR758" i="23" s="1"/>
  <c r="AR759" i="23" s="1"/>
  <c r="AR760" i="23" s="1"/>
  <c r="AR761" i="23" s="1"/>
  <c r="AR762" i="23" s="1"/>
  <c r="AR763" i="23" s="1"/>
  <c r="AR764" i="23" s="1"/>
  <c r="AR765" i="23" s="1"/>
  <c r="AR766" i="23" s="1"/>
  <c r="AR767" i="23" s="1"/>
  <c r="AR768" i="23" s="1"/>
  <c r="AR769" i="23" s="1"/>
  <c r="AR770" i="23" s="1"/>
  <c r="AR771" i="23" s="1"/>
  <c r="AR772" i="23" s="1"/>
  <c r="AR773" i="23" s="1"/>
  <c r="AR774" i="23" s="1"/>
  <c r="AR775" i="23" s="1"/>
  <c r="AR776" i="23" s="1"/>
  <c r="AR777" i="23" s="1"/>
  <c r="AR778" i="23" s="1"/>
  <c r="AR779" i="23" s="1"/>
  <c r="AR780" i="23" s="1"/>
  <c r="AR781" i="23" s="1"/>
  <c r="AR782" i="23" s="1"/>
  <c r="AR783" i="23" s="1"/>
  <c r="AR784" i="23" s="1"/>
  <c r="AR785" i="23" s="1"/>
  <c r="AR786" i="23" s="1"/>
  <c r="AR787" i="23" s="1"/>
  <c r="AR788" i="23" s="1"/>
  <c r="AR789" i="23" s="1"/>
  <c r="AR790" i="23" s="1"/>
  <c r="AR791" i="23" s="1"/>
  <c r="AR792" i="23" s="1"/>
  <c r="AR793" i="23" s="1"/>
  <c r="AR794" i="23" s="1"/>
  <c r="AR795" i="23" s="1"/>
  <c r="AR796" i="23" s="1"/>
  <c r="AR797" i="23" s="1"/>
  <c r="AR798" i="23" s="1"/>
  <c r="AR799" i="23" s="1"/>
  <c r="AR800" i="23" s="1"/>
  <c r="AR801" i="23" s="1"/>
  <c r="AR802" i="23" s="1"/>
  <c r="AR803" i="23" s="1"/>
  <c r="AR804" i="23" s="1"/>
  <c r="AR805" i="23" s="1"/>
  <c r="AR806" i="23" s="1"/>
  <c r="AR807" i="23" s="1"/>
  <c r="AR808" i="23" s="1"/>
  <c r="AR809" i="23" s="1"/>
  <c r="AR810" i="23" s="1"/>
  <c r="AR811" i="23" s="1"/>
  <c r="AL206" i="23"/>
  <c r="AL107" i="23" s="1"/>
  <c r="AL108" i="23" s="1"/>
  <c r="AL109" i="23" s="1"/>
  <c r="AL110" i="23" s="1"/>
  <c r="AL111" i="23" s="1"/>
  <c r="AL112" i="23" s="1"/>
  <c r="AL113" i="23" s="1"/>
  <c r="AL114" i="23" s="1"/>
  <c r="AL115" i="23" s="1"/>
  <c r="AL116" i="23" s="1"/>
  <c r="AL117" i="23" s="1"/>
  <c r="AL118" i="23" s="1"/>
  <c r="AL119" i="23" s="1"/>
  <c r="AL120" i="23" s="1"/>
  <c r="AL121" i="23" s="1"/>
  <c r="AL122" i="23" s="1"/>
  <c r="AL123" i="23" s="1"/>
  <c r="AL124" i="23" s="1"/>
  <c r="AL125" i="23" s="1"/>
  <c r="AL126" i="23" s="1"/>
  <c r="AL127" i="23" s="1"/>
  <c r="AL128" i="23" s="1"/>
  <c r="AL129" i="23" s="1"/>
  <c r="AL130" i="23" s="1"/>
  <c r="AL131" i="23" s="1"/>
  <c r="AL132" i="23" s="1"/>
  <c r="AL133" i="23" s="1"/>
  <c r="AL134" i="23" s="1"/>
  <c r="AL135" i="23" s="1"/>
  <c r="AL136" i="23" s="1"/>
  <c r="AL137" i="23" s="1"/>
  <c r="AL138" i="23" s="1"/>
  <c r="AL139" i="23" s="1"/>
  <c r="AL140" i="23" s="1"/>
  <c r="AL141" i="23" s="1"/>
  <c r="AL142" i="23" s="1"/>
  <c r="AL143" i="23" s="1"/>
  <c r="AL144" i="23" s="1"/>
  <c r="AL145" i="23" s="1"/>
  <c r="AL146" i="23" s="1"/>
  <c r="AL147" i="23" s="1"/>
  <c r="AL148" i="23" s="1"/>
  <c r="AL149" i="23" s="1"/>
  <c r="AL150" i="23" s="1"/>
  <c r="AL151" i="23" s="1"/>
  <c r="AL152" i="23" s="1"/>
  <c r="AL153" i="23" s="1"/>
  <c r="AL154" i="23" s="1"/>
  <c r="AL155" i="23" s="1"/>
  <c r="AL156" i="23" s="1"/>
  <c r="AL157" i="23" s="1"/>
  <c r="AL158" i="23" s="1"/>
  <c r="AL159" i="23" s="1"/>
  <c r="AL160" i="23" s="1"/>
  <c r="AL161" i="23" s="1"/>
  <c r="AL162" i="23" s="1"/>
  <c r="AL163" i="23" s="1"/>
  <c r="AL164" i="23" s="1"/>
  <c r="AL165" i="23" s="1"/>
  <c r="AL166" i="23" s="1"/>
  <c r="AL167" i="23" s="1"/>
  <c r="AL168" i="23" s="1"/>
  <c r="AL169" i="23" s="1"/>
  <c r="AL170" i="23" s="1"/>
  <c r="AL171" i="23" s="1"/>
  <c r="AL172" i="23" s="1"/>
  <c r="AL173" i="23" s="1"/>
  <c r="AL174" i="23" s="1"/>
  <c r="AL175" i="23" s="1"/>
  <c r="AL176" i="23" s="1"/>
  <c r="AL177" i="23" s="1"/>
  <c r="AL178" i="23" s="1"/>
  <c r="AL179" i="23" s="1"/>
  <c r="AL180" i="23" s="1"/>
  <c r="AL181" i="23" s="1"/>
  <c r="AL182" i="23" s="1"/>
  <c r="AL183" i="23" s="1"/>
  <c r="AL184" i="23" s="1"/>
  <c r="AL185" i="23" s="1"/>
  <c r="AL186" i="23" s="1"/>
  <c r="AL187" i="23" s="1"/>
  <c r="AL188" i="23" s="1"/>
  <c r="AL189" i="23" s="1"/>
  <c r="AL190" i="23" s="1"/>
  <c r="AL191" i="23" s="1"/>
  <c r="AL192" i="23" s="1"/>
  <c r="AL193" i="23" s="1"/>
  <c r="AL194" i="23" s="1"/>
  <c r="AL195" i="23" s="1"/>
  <c r="AL196" i="23" s="1"/>
  <c r="AL197" i="23" s="1"/>
  <c r="AL198" i="23" s="1"/>
  <c r="AL199" i="23" s="1"/>
  <c r="AL200" i="23" s="1"/>
  <c r="AL201" i="23" s="1"/>
  <c r="AL202" i="23" s="1"/>
  <c r="AL203" i="23" s="1"/>
  <c r="AL204" i="23" s="1"/>
  <c r="AL205" i="23" s="1"/>
  <c r="AH17" i="23"/>
  <c r="B27" i="23" s="1"/>
  <c r="O54" i="25"/>
  <c r="F35" i="25" s="1"/>
  <c r="O53" i="23"/>
  <c r="F34" i="23" s="1"/>
  <c r="E35" i="22"/>
  <c r="B36" i="22"/>
  <c r="N53" i="22"/>
  <c r="E34" i="22" s="1"/>
  <c r="N52" i="22"/>
  <c r="O52" i="22" s="1"/>
  <c r="O55" i="25"/>
  <c r="E36" i="25"/>
  <c r="O52" i="25"/>
  <c r="E33" i="25"/>
  <c r="F34" i="25"/>
  <c r="Q60" i="24"/>
  <c r="F36" i="24"/>
  <c r="L60" i="24"/>
  <c r="B39" i="24" s="1"/>
  <c r="F33" i="24"/>
  <c r="F34" i="24"/>
  <c r="F35" i="23"/>
  <c r="O52" i="23"/>
  <c r="E33" i="23"/>
  <c r="E36" i="23"/>
  <c r="O55" i="23"/>
  <c r="N55" i="22"/>
  <c r="E36" i="22" s="1"/>
  <c r="F35" i="22"/>
  <c r="O52" i="21"/>
  <c r="N53" i="20"/>
  <c r="O53" i="20" s="1"/>
  <c r="N55" i="20"/>
  <c r="O55" i="20" s="1"/>
  <c r="B36" i="20"/>
  <c r="N52" i="20"/>
  <c r="O52" i="20" s="1"/>
  <c r="E35" i="20"/>
  <c r="F35" i="20"/>
  <c r="O53" i="21" l="1"/>
  <c r="O55" i="21"/>
  <c r="O55" i="22"/>
  <c r="O53" i="22"/>
  <c r="E33" i="22"/>
  <c r="L60" i="25"/>
  <c r="F33" i="25"/>
  <c r="F36" i="25"/>
  <c r="Q60" i="25"/>
  <c r="N61" i="24"/>
  <c r="B41" i="24" s="1"/>
  <c r="N60" i="24"/>
  <c r="E39" i="24"/>
  <c r="S60" i="24"/>
  <c r="S61" i="24"/>
  <c r="E41" i="24" s="1"/>
  <c r="Q60" i="23"/>
  <c r="F36" i="23"/>
  <c r="F33" i="23"/>
  <c r="L60" i="23"/>
  <c r="N60" i="23" s="1"/>
  <c r="F34" i="22"/>
  <c r="F36" i="22"/>
  <c r="Q60" i="22"/>
  <c r="S61" i="22" s="1"/>
  <c r="E41" i="22" s="1"/>
  <c r="L60" i="22"/>
  <c r="B39" i="22" s="1"/>
  <c r="F33" i="22"/>
  <c r="F36" i="21"/>
  <c r="Q60" i="21"/>
  <c r="F33" i="21"/>
  <c r="L60" i="21"/>
  <c r="B39" i="21" s="1"/>
  <c r="E31" i="2" s="1"/>
  <c r="F34" i="21"/>
  <c r="E36" i="20"/>
  <c r="E33" i="20"/>
  <c r="E34" i="20"/>
  <c r="F36" i="20"/>
  <c r="Q60" i="20"/>
  <c r="F33" i="20"/>
  <c r="L60" i="20"/>
  <c r="B39" i="20" s="1"/>
  <c r="E29" i="2" s="1"/>
  <c r="F34" i="20"/>
  <c r="S61" i="20" l="1"/>
  <c r="E41" i="20" s="1"/>
  <c r="E39" i="20"/>
  <c r="E39" i="25"/>
  <c r="S60" i="25"/>
  <c r="B39" i="25"/>
  <c r="N61" i="25"/>
  <c r="B41" i="25" s="1"/>
  <c r="S61" i="25"/>
  <c r="E41" i="25" s="1"/>
  <c r="N60" i="25"/>
  <c r="S62" i="24"/>
  <c r="E42" i="24" s="1"/>
  <c r="E40" i="24"/>
  <c r="B40" i="24"/>
  <c r="N62" i="24"/>
  <c r="B42" i="24" s="1"/>
  <c r="B40" i="23"/>
  <c r="B39" i="23"/>
  <c r="N61" i="23"/>
  <c r="B41" i="23" s="1"/>
  <c r="E39" i="23"/>
  <c r="S60" i="23"/>
  <c r="S61" i="23"/>
  <c r="E41" i="23" s="1"/>
  <c r="N60" i="22"/>
  <c r="E39" i="22"/>
  <c r="S60" i="22"/>
  <c r="N61" i="22"/>
  <c r="B41" i="22" s="1"/>
  <c r="N61" i="21"/>
  <c r="B41" i="21" s="1"/>
  <c r="N60" i="21"/>
  <c r="E39" i="21"/>
  <c r="G31" i="2" s="1"/>
  <c r="S60" i="21"/>
  <c r="S61" i="21"/>
  <c r="E41" i="21" s="1"/>
  <c r="N61" i="20"/>
  <c r="B41" i="20" s="1"/>
  <c r="N60" i="20"/>
  <c r="G29" i="2"/>
  <c r="S60" i="20"/>
  <c r="B40" i="25" l="1"/>
  <c r="N62" i="25"/>
  <c r="B42" i="25" s="1"/>
  <c r="S62" i="25"/>
  <c r="E42" i="25" s="1"/>
  <c r="E40" i="25"/>
  <c r="S62" i="23"/>
  <c r="E42" i="23" s="1"/>
  <c r="E40" i="23"/>
  <c r="N62" i="23"/>
  <c r="B42" i="23" s="1"/>
  <c r="S62" i="22"/>
  <c r="E42" i="22" s="1"/>
  <c r="E40" i="22"/>
  <c r="N62" i="22"/>
  <c r="B42" i="22" s="1"/>
  <c r="B40" i="22"/>
  <c r="S62" i="21"/>
  <c r="E42" i="21" s="1"/>
  <c r="E40" i="21"/>
  <c r="N62" i="21"/>
  <c r="B42" i="21" s="1"/>
  <c r="B40" i="21"/>
  <c r="N62" i="20"/>
  <c r="B42" i="20" s="1"/>
  <c r="B40" i="20"/>
  <c r="S62" i="20"/>
  <c r="E42" i="20" s="1"/>
  <c r="E40" i="20"/>
  <c r="AM207" i="5" l="1"/>
  <c r="F12" i="5"/>
  <c r="R51" i="5" s="1"/>
  <c r="F11" i="5"/>
  <c r="L7" i="5" s="1"/>
  <c r="L24" i="5" s="1"/>
  <c r="L25" i="5" s="1"/>
  <c r="F10" i="5"/>
  <c r="L10" i="5" s="1"/>
  <c r="B10" i="5"/>
  <c r="F9" i="5"/>
  <c r="K38" i="5" s="1"/>
  <c r="L38" i="5" s="1"/>
  <c r="T18" i="5" s="1"/>
  <c r="L8" i="5"/>
  <c r="K68" i="5" s="1"/>
  <c r="W8" i="5"/>
  <c r="B8" i="5"/>
  <c r="L5" i="5" s="1"/>
  <c r="B7" i="5"/>
  <c r="O6" i="5" s="1"/>
  <c r="C17" i="5" s="1"/>
  <c r="P5" i="5"/>
  <c r="AM207" i="3"/>
  <c r="F12" i="3"/>
  <c r="R51" i="3" s="1"/>
  <c r="L7" i="3"/>
  <c r="L24" i="3" s="1"/>
  <c r="L25" i="3" s="1"/>
  <c r="F10" i="3"/>
  <c r="L10" i="3" s="1"/>
  <c r="R19" i="3" s="1"/>
  <c r="K38" i="3"/>
  <c r="B28" i="2"/>
  <c r="W8" i="3"/>
  <c r="B8" i="3"/>
  <c r="O6" i="3"/>
  <c r="F6" i="3"/>
  <c r="L16" i="3" s="1" a="1"/>
  <c r="L16" i="3" s="1"/>
  <c r="P5" i="3"/>
  <c r="F35" i="2"/>
  <c r="F34" i="2"/>
  <c r="F33" i="2"/>
  <c r="F32" i="2"/>
  <c r="A32" i="2"/>
  <c r="F31" i="2"/>
  <c r="F29" i="2"/>
  <c r="B22" i="2"/>
  <c r="B20" i="2"/>
  <c r="B18" i="2"/>
  <c r="B16" i="2"/>
  <c r="B14" i="2"/>
  <c r="A14" i="2"/>
  <c r="B12" i="2"/>
  <c r="A12" i="2"/>
  <c r="A11" i="2"/>
  <c r="B31" i="2" s="1"/>
  <c r="B10" i="2"/>
  <c r="A9" i="2"/>
  <c r="B8" i="2"/>
  <c r="F6" i="33"/>
  <c r="L16" i="33" s="1" a="1"/>
  <c r="L16" i="33" s="1"/>
  <c r="E38" i="1"/>
  <c r="B38" i="1"/>
  <c r="A23" i="2" s="1"/>
  <c r="F6" i="32"/>
  <c r="L16" i="32" s="1" a="1"/>
  <c r="L16" i="32" s="1"/>
  <c r="E37" i="1"/>
  <c r="B37" i="1"/>
  <c r="A22" i="2" s="1"/>
  <c r="F6" i="31"/>
  <c r="L16" i="31" s="1" a="1"/>
  <c r="L16" i="31" s="1"/>
  <c r="E36" i="1"/>
  <c r="B36" i="1"/>
  <c r="A21" i="2" s="1"/>
  <c r="F6" i="30"/>
  <c r="L16" i="30" s="1" a="1"/>
  <c r="L16" i="30" s="1"/>
  <c r="E35" i="1"/>
  <c r="A20" i="2"/>
  <c r="F6" i="29"/>
  <c r="L16" i="29" s="1" a="1"/>
  <c r="L16" i="29" s="1"/>
  <c r="E34" i="1"/>
  <c r="A19" i="2"/>
  <c r="A39" i="2" s="1"/>
  <c r="F6" i="28"/>
  <c r="L16" i="28" s="1" a="1"/>
  <c r="L16" i="28" s="1"/>
  <c r="E33" i="1"/>
  <c r="A18" i="2"/>
  <c r="F6" i="27"/>
  <c r="L16" i="27" s="1" a="1"/>
  <c r="L16" i="27" s="1"/>
  <c r="E32" i="1"/>
  <c r="B32" i="1"/>
  <c r="A17" i="2" s="1"/>
  <c r="F6" i="26"/>
  <c r="L16" i="26" s="1" a="1"/>
  <c r="L16" i="26" s="1"/>
  <c r="E31" i="1"/>
  <c r="B31" i="1"/>
  <c r="A16" i="2" s="1"/>
  <c r="A15" i="2"/>
  <c r="E28" i="1"/>
  <c r="A13" i="2"/>
  <c r="I13" i="2" s="1"/>
  <c r="K28" i="1" s="1"/>
  <c r="E27" i="1"/>
  <c r="E26" i="1"/>
  <c r="B26" i="1"/>
  <c r="F6" i="5"/>
  <c r="L16" i="5" s="1" a="1"/>
  <c r="L16" i="5" s="1"/>
  <c r="E25" i="1"/>
  <c r="B25" i="1"/>
  <c r="A10" i="2" s="1"/>
  <c r="F24" i="1"/>
  <c r="E24" i="1"/>
  <c r="B24" i="1"/>
  <c r="L18" i="3" a="1"/>
  <c r="L18" i="3" s="1"/>
  <c r="P18" i="3" s="1"/>
  <c r="E23" i="1"/>
  <c r="B23" i="1"/>
  <c r="A8" i="2" s="1"/>
  <c r="C12" i="2" l="1"/>
  <c r="C32" i="2"/>
  <c r="F12" i="2"/>
  <c r="D12" i="2"/>
  <c r="E12" i="2"/>
  <c r="E32" i="2"/>
  <c r="G32" i="2"/>
  <c r="C33" i="2"/>
  <c r="C13" i="2"/>
  <c r="F13" i="2"/>
  <c r="D13" i="2"/>
  <c r="E13" i="2"/>
  <c r="G33" i="2"/>
  <c r="E33" i="2"/>
  <c r="C35" i="2"/>
  <c r="C15" i="2"/>
  <c r="B35" i="2" s="1"/>
  <c r="F15" i="2"/>
  <c r="D15" i="2"/>
  <c r="E15" i="2"/>
  <c r="E35" i="2"/>
  <c r="G35" i="2"/>
  <c r="C14" i="2"/>
  <c r="B34" i="2" s="1"/>
  <c r="C34" i="2"/>
  <c r="F14" i="2"/>
  <c r="D14" i="2"/>
  <c r="E14" i="2"/>
  <c r="E34" i="2"/>
  <c r="G34" i="2"/>
  <c r="A34" i="2"/>
  <c r="C36" i="2"/>
  <c r="C16" i="2"/>
  <c r="B36" i="2" s="1"/>
  <c r="N16" i="31"/>
  <c r="C22" i="2"/>
  <c r="C42" i="2"/>
  <c r="N16" i="28"/>
  <c r="B6" i="32"/>
  <c r="O5" i="32" s="1"/>
  <c r="R24" i="32" s="1"/>
  <c r="O5" i="33"/>
  <c r="R24" i="33" s="1"/>
  <c r="N16" i="32"/>
  <c r="F7" i="29"/>
  <c r="L17" i="29" s="1" a="1"/>
  <c r="L17" i="29" s="1"/>
  <c r="N17" i="29" s="1"/>
  <c r="F7" i="28"/>
  <c r="L17" i="28" s="1" a="1"/>
  <c r="L17" i="28" s="1"/>
  <c r="N17" i="28" s="1"/>
  <c r="F7" i="32"/>
  <c r="L17" i="32" s="1" a="1"/>
  <c r="L17" i="32" s="1"/>
  <c r="N17" i="32" s="1"/>
  <c r="F7" i="33"/>
  <c r="L17" i="33" s="1" a="1"/>
  <c r="L17" i="33" s="1"/>
  <c r="N17" i="33" s="1"/>
  <c r="F8" i="33"/>
  <c r="L18" i="33" s="1" a="1"/>
  <c r="L18" i="33" s="1"/>
  <c r="F8" i="32"/>
  <c r="L18" i="32" s="1" a="1"/>
  <c r="L18" i="32" s="1"/>
  <c r="C23" i="2"/>
  <c r="B43" i="2" s="1"/>
  <c r="C43" i="2"/>
  <c r="C20" i="2"/>
  <c r="B40" i="2" s="1"/>
  <c r="C40" i="2"/>
  <c r="N16" i="33"/>
  <c r="N16" i="29"/>
  <c r="B6" i="30"/>
  <c r="O5" i="30" s="1"/>
  <c r="R24" i="30" s="1"/>
  <c r="B6" i="31"/>
  <c r="O5" i="31" s="1"/>
  <c r="R24" i="31" s="1"/>
  <c r="F7" i="27"/>
  <c r="L17" i="27" s="1" a="1"/>
  <c r="L17" i="27" s="1"/>
  <c r="N17" i="27" s="1"/>
  <c r="F7" i="26"/>
  <c r="L17" i="26" s="1" a="1"/>
  <c r="L17" i="26" s="1"/>
  <c r="N17" i="26" s="1"/>
  <c r="N16" i="30"/>
  <c r="B6" i="28"/>
  <c r="O5" i="28" s="1"/>
  <c r="R24" i="28" s="1"/>
  <c r="B6" i="29"/>
  <c r="O5" i="29" s="1"/>
  <c r="R24" i="29" s="1"/>
  <c r="F8" i="29"/>
  <c r="L18" i="29" s="1" a="1"/>
  <c r="L18" i="29" s="1"/>
  <c r="F8" i="28"/>
  <c r="L18" i="28" s="1" a="1"/>
  <c r="L18" i="28" s="1"/>
  <c r="B6" i="27"/>
  <c r="O5" i="27" s="1"/>
  <c r="R24" i="27" s="1"/>
  <c r="B6" i="26"/>
  <c r="O5" i="26" s="1"/>
  <c r="R24" i="26" s="1"/>
  <c r="F8" i="26"/>
  <c r="L18" i="26" s="1" a="1"/>
  <c r="L18" i="26" s="1"/>
  <c r="F8" i="27"/>
  <c r="L18" i="27" s="1" a="1"/>
  <c r="L18" i="27" s="1"/>
  <c r="A37" i="2"/>
  <c r="C17" i="2"/>
  <c r="B37" i="2" s="1"/>
  <c r="C37" i="2"/>
  <c r="F7" i="31"/>
  <c r="L17" i="31" s="1" a="1"/>
  <c r="L17" i="31" s="1"/>
  <c r="N17" i="31" s="1"/>
  <c r="F7" i="30"/>
  <c r="L17" i="30" s="1" a="1"/>
  <c r="L17" i="30" s="1"/>
  <c r="N17" i="30" s="1"/>
  <c r="N16" i="26"/>
  <c r="F8" i="31"/>
  <c r="L18" i="31" s="1" a="1"/>
  <c r="L18" i="31" s="1"/>
  <c r="Q16" i="31" s="1"/>
  <c r="F8" i="30"/>
  <c r="L18" i="30" s="1" a="1"/>
  <c r="L18" i="30" s="1"/>
  <c r="C19" i="2"/>
  <c r="B39" i="2" s="1"/>
  <c r="C39" i="2"/>
  <c r="C41" i="2"/>
  <c r="C21" i="2"/>
  <c r="B41" i="2" s="1"/>
  <c r="N16" i="27"/>
  <c r="C18" i="2"/>
  <c r="B38" i="2" s="1"/>
  <c r="C38" i="2"/>
  <c r="L8" i="3"/>
  <c r="L19" i="3" s="1"/>
  <c r="A3" i="2"/>
  <c r="A33" i="2"/>
  <c r="C10" i="2"/>
  <c r="B30" i="2" s="1"/>
  <c r="C30" i="2"/>
  <c r="A40" i="2"/>
  <c r="B33" i="2"/>
  <c r="A30" i="2"/>
  <c r="N16" i="5"/>
  <c r="F7" i="5"/>
  <c r="L17" i="5" s="1" a="1"/>
  <c r="L17" i="5" s="1"/>
  <c r="N17" i="5" s="1"/>
  <c r="L42" i="3" a="1"/>
  <c r="L42" i="3" s="1"/>
  <c r="N18" i="3"/>
  <c r="F8" i="2" s="1"/>
  <c r="C17" i="3"/>
  <c r="Q31" i="3"/>
  <c r="N16" i="3"/>
  <c r="F8" i="5"/>
  <c r="L18" i="5" s="1" a="1"/>
  <c r="L18" i="5" s="1"/>
  <c r="C28" i="2"/>
  <c r="A28" i="2"/>
  <c r="A38" i="2"/>
  <c r="A29" i="2"/>
  <c r="B29" i="2"/>
  <c r="A36" i="2"/>
  <c r="A43" i="2"/>
  <c r="A35" i="2"/>
  <c r="B42" i="2"/>
  <c r="A42" i="2"/>
  <c r="F7" i="3"/>
  <c r="L17" i="3" s="1" a="1"/>
  <c r="L17" i="3" s="1"/>
  <c r="N17" i="3" s="1"/>
  <c r="L38" i="3"/>
  <c r="O66" i="3"/>
  <c r="A41" i="2"/>
  <c r="A31" i="2"/>
  <c r="B32" i="2"/>
  <c r="W10" i="5"/>
  <c r="L19" i="5"/>
  <c r="B6" i="5"/>
  <c r="O5" i="5" s="1"/>
  <c r="R24" i="5" s="1"/>
  <c r="B6" i="3"/>
  <c r="O5" i="3" s="1"/>
  <c r="R24" i="3" s="1"/>
  <c r="R19" i="5"/>
  <c r="O66" i="5"/>
  <c r="Q16" i="27" l="1"/>
  <c r="Q16" i="33"/>
  <c r="Q16" i="29"/>
  <c r="Q16" i="26"/>
  <c r="W10" i="3"/>
  <c r="K68" i="3"/>
  <c r="Q16" i="30"/>
  <c r="Q16" i="32"/>
  <c r="Q16" i="28"/>
  <c r="L42" i="26" a="1"/>
  <c r="L42" i="26" s="1"/>
  <c r="N18" i="26"/>
  <c r="P18" i="26"/>
  <c r="Q31" i="26"/>
  <c r="N18" i="32"/>
  <c r="Q31" i="32"/>
  <c r="L42" i="32" a="1"/>
  <c r="L42" i="32" s="1"/>
  <c r="P18" i="32"/>
  <c r="K53" i="33"/>
  <c r="W6" i="33"/>
  <c r="R25" i="27"/>
  <c r="C16" i="27"/>
  <c r="L42" i="33" a="1"/>
  <c r="L42" i="33" s="1"/>
  <c r="N18" i="33"/>
  <c r="Q31" i="33"/>
  <c r="P18" i="33"/>
  <c r="W7" i="33"/>
  <c r="K52" i="33"/>
  <c r="W7" i="28"/>
  <c r="K52" i="28"/>
  <c r="N18" i="30"/>
  <c r="Q31" i="30"/>
  <c r="L42" i="30" a="1"/>
  <c r="L42" i="30" s="1"/>
  <c r="P18" i="30"/>
  <c r="K52" i="29"/>
  <c r="W7" i="29"/>
  <c r="K53" i="31"/>
  <c r="W6" i="31"/>
  <c r="N18" i="27"/>
  <c r="P18" i="27"/>
  <c r="Q31" i="27"/>
  <c r="L42" i="27" a="1"/>
  <c r="L42" i="27" s="1"/>
  <c r="W6" i="26"/>
  <c r="K53" i="26"/>
  <c r="N18" i="28"/>
  <c r="P18" i="28"/>
  <c r="Q31" i="28"/>
  <c r="L42" i="28" a="1"/>
  <c r="L42" i="28" s="1"/>
  <c r="C16" i="29"/>
  <c r="R25" i="29"/>
  <c r="K53" i="32"/>
  <c r="W6" i="32"/>
  <c r="K52" i="30"/>
  <c r="W7" i="30"/>
  <c r="R25" i="33"/>
  <c r="C16" i="33"/>
  <c r="R25" i="26"/>
  <c r="C16" i="26"/>
  <c r="K52" i="27"/>
  <c r="W7" i="27"/>
  <c r="C16" i="32"/>
  <c r="R25" i="32"/>
  <c r="W6" i="27"/>
  <c r="K53" i="27"/>
  <c r="W7" i="31"/>
  <c r="K52" i="31"/>
  <c r="K53" i="30"/>
  <c r="W6" i="30"/>
  <c r="K52" i="32"/>
  <c r="W7" i="32"/>
  <c r="R25" i="28"/>
  <c r="C16" i="28"/>
  <c r="C16" i="31"/>
  <c r="R25" i="31"/>
  <c r="C16" i="30"/>
  <c r="R25" i="30"/>
  <c r="K53" i="28"/>
  <c r="W6" i="28"/>
  <c r="L42" i="29" a="1"/>
  <c r="L42" i="29" s="1"/>
  <c r="P18" i="29"/>
  <c r="N18" i="29"/>
  <c r="Q31" i="29"/>
  <c r="L42" i="31" a="1"/>
  <c r="L42" i="31" s="1"/>
  <c r="N18" i="31"/>
  <c r="P18" i="31"/>
  <c r="Q31" i="31"/>
  <c r="K52" i="26"/>
  <c r="W7" i="26"/>
  <c r="K53" i="29"/>
  <c r="W6" i="29"/>
  <c r="R25" i="3"/>
  <c r="C16" i="3"/>
  <c r="K52" i="5"/>
  <c r="W7" i="5"/>
  <c r="W5" i="3"/>
  <c r="T18" i="3"/>
  <c r="R25" i="5"/>
  <c r="C16" i="5"/>
  <c r="Q16" i="3"/>
  <c r="K52" i="3"/>
  <c r="W7" i="3"/>
  <c r="W6" i="5"/>
  <c r="K53" i="5"/>
  <c r="Q16" i="5"/>
  <c r="K70" i="3"/>
  <c r="O67" i="3"/>
  <c r="K53" i="3"/>
  <c r="W6" i="3"/>
  <c r="M32" i="3"/>
  <c r="M33" i="3"/>
  <c r="M38" i="3" s="1"/>
  <c r="R18" i="3" s="1"/>
  <c r="O67" i="5"/>
  <c r="K70" i="5"/>
  <c r="P18" i="5"/>
  <c r="Q31" i="5"/>
  <c r="L42" i="5" a="1"/>
  <c r="L42" i="5" s="1"/>
  <c r="N18" i="5"/>
  <c r="L20" i="3" l="1"/>
  <c r="L26" i="3" s="1"/>
  <c r="C23" i="3" s="1"/>
  <c r="W5" i="27"/>
  <c r="F17" i="2"/>
  <c r="W5" i="29"/>
  <c r="F19" i="2"/>
  <c r="W5" i="30"/>
  <c r="F20" i="2"/>
  <c r="W5" i="32"/>
  <c r="F22" i="2"/>
  <c r="W5" i="28"/>
  <c r="F18" i="2"/>
  <c r="W5" i="26"/>
  <c r="W18" i="26" s="1"/>
  <c r="F16" i="2"/>
  <c r="W5" i="31"/>
  <c r="W18" i="31" s="1"/>
  <c r="F21" i="2"/>
  <c r="W5" i="33"/>
  <c r="W16" i="33" s="1"/>
  <c r="W15" i="33" s="1"/>
  <c r="F23" i="2"/>
  <c r="R26" i="26"/>
  <c r="C18" i="26"/>
  <c r="L43" i="26"/>
  <c r="M33" i="27"/>
  <c r="M38" i="27" s="1"/>
  <c r="M32" i="27"/>
  <c r="M33" i="33"/>
  <c r="M38" i="33" s="1"/>
  <c r="M32" i="33"/>
  <c r="B32" i="26"/>
  <c r="R26" i="33"/>
  <c r="L43" i="33"/>
  <c r="C18" i="33"/>
  <c r="W18" i="27"/>
  <c r="W16" i="27"/>
  <c r="W15" i="27" s="1"/>
  <c r="AB16" i="26"/>
  <c r="AJ308" i="26" s="1"/>
  <c r="AF16" i="26"/>
  <c r="AB6" i="26"/>
  <c r="AB18" i="26"/>
  <c r="R26" i="28"/>
  <c r="L43" i="28"/>
  <c r="O45" i="28" s="1"/>
  <c r="C18" i="28"/>
  <c r="M33" i="31"/>
  <c r="M38" i="31" s="1"/>
  <c r="M32" i="31"/>
  <c r="AB18" i="32"/>
  <c r="AF16" i="32"/>
  <c r="AB6" i="32"/>
  <c r="AJ409" i="32" s="1"/>
  <c r="AB16" i="32"/>
  <c r="AJ308" i="32" s="1"/>
  <c r="AF16" i="30"/>
  <c r="AB16" i="30"/>
  <c r="AJ308" i="30" s="1"/>
  <c r="AB6" i="30"/>
  <c r="AJ409" i="30" s="1"/>
  <c r="AB18" i="30"/>
  <c r="AC9" i="31"/>
  <c r="AS913" i="31" s="1"/>
  <c r="AG16" i="31"/>
  <c r="AG17" i="31" s="1"/>
  <c r="AC16" i="31"/>
  <c r="AC16" i="29"/>
  <c r="AC9" i="29"/>
  <c r="AS913" i="29" s="1"/>
  <c r="AG16" i="29"/>
  <c r="AG17" i="29" s="1"/>
  <c r="AG16" i="30"/>
  <c r="AG17" i="30" s="1"/>
  <c r="AC16" i="30"/>
  <c r="AC9" i="30"/>
  <c r="AS913" i="30" s="1"/>
  <c r="AC9" i="32"/>
  <c r="AS913" i="32" s="1"/>
  <c r="AC16" i="32"/>
  <c r="AG16" i="32"/>
  <c r="AG17" i="32" s="1"/>
  <c r="AB18" i="29"/>
  <c r="AF16" i="29"/>
  <c r="AB16" i="29"/>
  <c r="AJ308" i="29" s="1"/>
  <c r="AB6" i="29"/>
  <c r="AC16" i="33"/>
  <c r="AC9" i="33"/>
  <c r="AS913" i="33" s="1"/>
  <c r="AG16" i="33"/>
  <c r="AG17" i="33" s="1"/>
  <c r="B33" i="32"/>
  <c r="B32" i="29"/>
  <c r="B33" i="33"/>
  <c r="B33" i="31"/>
  <c r="B33" i="30"/>
  <c r="M33" i="29"/>
  <c r="M38" i="29" s="1"/>
  <c r="M32" i="29"/>
  <c r="B32" i="31"/>
  <c r="R26" i="29"/>
  <c r="C18" i="29"/>
  <c r="L43" i="29"/>
  <c r="M32" i="30"/>
  <c r="M33" i="30"/>
  <c r="M38" i="30" s="1"/>
  <c r="M32" i="32"/>
  <c r="M33" i="32"/>
  <c r="M38" i="32" s="1"/>
  <c r="L43" i="31"/>
  <c r="C18" i="31"/>
  <c r="R26" i="31"/>
  <c r="B32" i="32"/>
  <c r="M33" i="28"/>
  <c r="M38" i="28" s="1"/>
  <c r="M32" i="28"/>
  <c r="W16" i="30"/>
  <c r="W15" i="30" s="1"/>
  <c r="W18" i="30"/>
  <c r="W16" i="32"/>
  <c r="W15" i="32" s="1"/>
  <c r="W18" i="32"/>
  <c r="B33" i="29"/>
  <c r="B32" i="30"/>
  <c r="AB16" i="31"/>
  <c r="AJ308" i="31" s="1"/>
  <c r="AB6" i="31"/>
  <c r="AJ409" i="31" s="1"/>
  <c r="AB18" i="31"/>
  <c r="AF16" i="31"/>
  <c r="L43" i="32"/>
  <c r="C18" i="32"/>
  <c r="R26" i="32"/>
  <c r="B32" i="28"/>
  <c r="M33" i="26"/>
  <c r="M38" i="26" s="1"/>
  <c r="M32" i="26"/>
  <c r="R26" i="27"/>
  <c r="L43" i="27"/>
  <c r="O45" i="27" s="1"/>
  <c r="C18" i="27"/>
  <c r="W16" i="29"/>
  <c r="W15" i="29" s="1"/>
  <c r="W18" i="29"/>
  <c r="AG16" i="27"/>
  <c r="AG17" i="27" s="1"/>
  <c r="AC16" i="27"/>
  <c r="AC9" i="27"/>
  <c r="AS913" i="27" s="1"/>
  <c r="AC16" i="28"/>
  <c r="AC9" i="28"/>
  <c r="AS913" i="28" s="1"/>
  <c r="AG16" i="28"/>
  <c r="AG17" i="28" s="1"/>
  <c r="B33" i="28"/>
  <c r="W18" i="28"/>
  <c r="W16" i="28"/>
  <c r="W15" i="28" s="1"/>
  <c r="AB6" i="28"/>
  <c r="AB18" i="28"/>
  <c r="AF16" i="28"/>
  <c r="AB16" i="28"/>
  <c r="AJ308" i="28" s="1"/>
  <c r="B33" i="27"/>
  <c r="C18" i="30"/>
  <c r="L43" i="30"/>
  <c r="O45" i="30" s="1"/>
  <c r="R26" i="30"/>
  <c r="AB6" i="27"/>
  <c r="AB16" i="27"/>
  <c r="AJ308" i="27" s="1"/>
  <c r="AF16" i="27"/>
  <c r="AB18" i="27"/>
  <c r="B33" i="26"/>
  <c r="B32" i="33"/>
  <c r="B32" i="27"/>
  <c r="AC9" i="26"/>
  <c r="AS913" i="26" s="1"/>
  <c r="AC16" i="26"/>
  <c r="AG16" i="26"/>
  <c r="AG17" i="26" s="1"/>
  <c r="AF16" i="33"/>
  <c r="AB16" i="33"/>
  <c r="AJ308" i="33" s="1"/>
  <c r="AB6" i="33"/>
  <c r="AB18" i="33"/>
  <c r="M33" i="5"/>
  <c r="M38" i="5" s="1"/>
  <c r="M32" i="5"/>
  <c r="AC16" i="5"/>
  <c r="AC9" i="5"/>
  <c r="AS913" i="5" s="1"/>
  <c r="AG16" i="5"/>
  <c r="AG17" i="5" s="1"/>
  <c r="C18" i="5"/>
  <c r="L43" i="5"/>
  <c r="R26" i="5"/>
  <c r="B33" i="5"/>
  <c r="AC16" i="3"/>
  <c r="AC9" i="3"/>
  <c r="AS913" i="3" s="1"/>
  <c r="AG16" i="3"/>
  <c r="AG17" i="3" s="1"/>
  <c r="W18" i="3"/>
  <c r="W16" i="3"/>
  <c r="W15" i="3" s="1"/>
  <c r="L44" i="3"/>
  <c r="AF16" i="5"/>
  <c r="AB16" i="5"/>
  <c r="AJ308" i="5" s="1"/>
  <c r="AB6" i="5"/>
  <c r="AB18" i="5"/>
  <c r="B33" i="3"/>
  <c r="B32" i="5"/>
  <c r="C18" i="3"/>
  <c r="L43" i="3"/>
  <c r="R26" i="3"/>
  <c r="B32" i="3"/>
  <c r="W5" i="5"/>
  <c r="F10" i="2"/>
  <c r="AF16" i="3"/>
  <c r="AB16" i="3"/>
  <c r="AJ308" i="3" s="1"/>
  <c r="AB18" i="3"/>
  <c r="AB6" i="3"/>
  <c r="W16" i="26" l="1"/>
  <c r="W15" i="26" s="1"/>
  <c r="W18" i="33"/>
  <c r="W16" i="31"/>
  <c r="W15" i="31" s="1"/>
  <c r="AF3" i="32"/>
  <c r="C19" i="32"/>
  <c r="D22" i="2" s="1"/>
  <c r="C19" i="29"/>
  <c r="D19" i="2" s="1"/>
  <c r="AF3" i="29"/>
  <c r="AN308" i="28"/>
  <c r="AC17" i="28"/>
  <c r="AN408" i="28" s="1"/>
  <c r="O45" i="32"/>
  <c r="AN308" i="30"/>
  <c r="AC17" i="30"/>
  <c r="AN408" i="30" s="1"/>
  <c r="O45" i="33"/>
  <c r="R18" i="28"/>
  <c r="L20" i="28" s="1"/>
  <c r="L44" i="28"/>
  <c r="L45" i="28" s="1"/>
  <c r="L46" i="28" s="1"/>
  <c r="R18" i="29"/>
  <c r="L20" i="29" s="1"/>
  <c r="L44" i="29"/>
  <c r="AF3" i="33"/>
  <c r="C19" i="33"/>
  <c r="D23" i="2" s="1"/>
  <c r="AJ207" i="32"/>
  <c r="AB19" i="32"/>
  <c r="AJ307" i="32" s="1"/>
  <c r="AN308" i="33"/>
  <c r="AC17" i="33"/>
  <c r="AN408" i="33" s="1"/>
  <c r="R18" i="31"/>
  <c r="L20" i="31" s="1"/>
  <c r="L44" i="31"/>
  <c r="AJ207" i="31"/>
  <c r="AB19" i="31"/>
  <c r="AJ307" i="31" s="1"/>
  <c r="C19" i="31"/>
  <c r="D21" i="2" s="1"/>
  <c r="AF3" i="31"/>
  <c r="AC17" i="29"/>
  <c r="AN408" i="29" s="1"/>
  <c r="AN308" i="29"/>
  <c r="AJ207" i="28"/>
  <c r="AJ208" i="28" s="1"/>
  <c r="AJ209" i="28" s="1"/>
  <c r="AJ210" i="28" s="1"/>
  <c r="AJ211" i="28" s="1"/>
  <c r="AJ212" i="28" s="1"/>
  <c r="AJ213" i="28" s="1"/>
  <c r="AJ214" i="28" s="1"/>
  <c r="AJ215" i="28" s="1"/>
  <c r="AJ216" i="28" s="1"/>
  <c r="AJ217" i="28" s="1"/>
  <c r="AJ218" i="28" s="1"/>
  <c r="AJ219" i="28" s="1"/>
  <c r="AJ220" i="28" s="1"/>
  <c r="AJ221" i="28" s="1"/>
  <c r="AJ222" i="28" s="1"/>
  <c r="AJ223" i="28" s="1"/>
  <c r="AJ224" i="28" s="1"/>
  <c r="AJ225" i="28" s="1"/>
  <c r="AJ226" i="28" s="1"/>
  <c r="AJ227" i="28" s="1"/>
  <c r="AJ228" i="28" s="1"/>
  <c r="AJ229" i="28" s="1"/>
  <c r="AJ230" i="28" s="1"/>
  <c r="AJ231" i="28" s="1"/>
  <c r="AJ232" i="28" s="1"/>
  <c r="AJ233" i="28" s="1"/>
  <c r="AJ234" i="28" s="1"/>
  <c r="AJ235" i="28" s="1"/>
  <c r="AJ236" i="28" s="1"/>
  <c r="AJ237" i="28" s="1"/>
  <c r="AJ238" i="28" s="1"/>
  <c r="AJ239" i="28" s="1"/>
  <c r="AJ240" i="28" s="1"/>
  <c r="AJ241" i="28" s="1"/>
  <c r="AJ242" i="28" s="1"/>
  <c r="AJ243" i="28" s="1"/>
  <c r="AJ244" i="28" s="1"/>
  <c r="AJ245" i="28" s="1"/>
  <c r="AJ246" i="28" s="1"/>
  <c r="AJ247" i="28" s="1"/>
  <c r="AJ248" i="28" s="1"/>
  <c r="AJ249" i="28" s="1"/>
  <c r="AJ250" i="28" s="1"/>
  <c r="AJ251" i="28" s="1"/>
  <c r="AJ252" i="28" s="1"/>
  <c r="AJ253" i="28" s="1"/>
  <c r="AJ254" i="28" s="1"/>
  <c r="AJ255" i="28" s="1"/>
  <c r="AJ256" i="28" s="1"/>
  <c r="AJ257" i="28" s="1"/>
  <c r="AJ258" i="28" s="1"/>
  <c r="AJ259" i="28" s="1"/>
  <c r="AJ260" i="28" s="1"/>
  <c r="AJ261" i="28" s="1"/>
  <c r="AJ262" i="28" s="1"/>
  <c r="AJ263" i="28" s="1"/>
  <c r="AJ264" i="28" s="1"/>
  <c r="AJ265" i="28" s="1"/>
  <c r="AJ266" i="28" s="1"/>
  <c r="AJ267" i="28" s="1"/>
  <c r="AJ268" i="28" s="1"/>
  <c r="AJ269" i="28" s="1"/>
  <c r="AJ270" i="28" s="1"/>
  <c r="AJ271" i="28" s="1"/>
  <c r="AJ272" i="28" s="1"/>
  <c r="AJ273" i="28" s="1"/>
  <c r="AJ274" i="28" s="1"/>
  <c r="AJ275" i="28" s="1"/>
  <c r="AJ276" i="28" s="1"/>
  <c r="AJ277" i="28" s="1"/>
  <c r="AJ278" i="28" s="1"/>
  <c r="AJ279" i="28" s="1"/>
  <c r="AJ280" i="28" s="1"/>
  <c r="AJ281" i="28" s="1"/>
  <c r="AJ282" i="28" s="1"/>
  <c r="AJ283" i="28" s="1"/>
  <c r="AJ284" i="28" s="1"/>
  <c r="AJ285" i="28" s="1"/>
  <c r="AJ286" i="28" s="1"/>
  <c r="AJ287" i="28" s="1"/>
  <c r="AJ288" i="28" s="1"/>
  <c r="AJ289" i="28" s="1"/>
  <c r="AJ290" i="28" s="1"/>
  <c r="AJ291" i="28" s="1"/>
  <c r="AJ292" i="28" s="1"/>
  <c r="AJ293" i="28" s="1"/>
  <c r="AJ294" i="28" s="1"/>
  <c r="AJ295" i="28" s="1"/>
  <c r="AJ296" i="28" s="1"/>
  <c r="AJ297" i="28" s="1"/>
  <c r="AJ298" i="28" s="1"/>
  <c r="AJ299" i="28" s="1"/>
  <c r="AJ300" i="28" s="1"/>
  <c r="AJ301" i="28" s="1"/>
  <c r="AJ302" i="28" s="1"/>
  <c r="AJ303" i="28" s="1"/>
  <c r="AJ304" i="28" s="1"/>
  <c r="AJ305" i="28" s="1"/>
  <c r="AJ306" i="28" s="1"/>
  <c r="AB19" i="28"/>
  <c r="AJ307" i="28" s="1"/>
  <c r="AJ409" i="29"/>
  <c r="AJ207" i="33"/>
  <c r="AB19" i="33"/>
  <c r="AJ307" i="33" s="1"/>
  <c r="AJ409" i="28"/>
  <c r="O45" i="31"/>
  <c r="AN308" i="31"/>
  <c r="AC17" i="31"/>
  <c r="AN408" i="31" s="1"/>
  <c r="L44" i="32"/>
  <c r="R18" i="32"/>
  <c r="L20" i="32" s="1"/>
  <c r="C19" i="28"/>
  <c r="D18" i="2" s="1"/>
  <c r="AF3" i="28"/>
  <c r="R18" i="33"/>
  <c r="L20" i="33" s="1"/>
  <c r="L44" i="33"/>
  <c r="AJ207" i="29"/>
  <c r="AB19" i="29"/>
  <c r="AJ307" i="29" s="1"/>
  <c r="AF3" i="27"/>
  <c r="C19" i="27"/>
  <c r="D17" i="2" s="1"/>
  <c r="R18" i="30"/>
  <c r="L20" i="30" s="1"/>
  <c r="L44" i="30"/>
  <c r="L45" i="30" s="1"/>
  <c r="L46" i="30" s="1"/>
  <c r="AB19" i="26"/>
  <c r="AJ307" i="26" s="1"/>
  <c r="AJ207" i="26"/>
  <c r="AJ208" i="26" s="1"/>
  <c r="AJ209" i="26" s="1"/>
  <c r="AJ210" i="26" s="1"/>
  <c r="AJ211" i="26" s="1"/>
  <c r="AJ212" i="26" s="1"/>
  <c r="AJ213" i="26" s="1"/>
  <c r="AJ214" i="26" s="1"/>
  <c r="AJ215" i="26" s="1"/>
  <c r="AJ216" i="26" s="1"/>
  <c r="AJ217" i="26" s="1"/>
  <c r="AJ218" i="26" s="1"/>
  <c r="AJ219" i="26" s="1"/>
  <c r="AJ220" i="26" s="1"/>
  <c r="AJ221" i="26" s="1"/>
  <c r="AJ222" i="26" s="1"/>
  <c r="AJ223" i="26" s="1"/>
  <c r="AJ224" i="26" s="1"/>
  <c r="AJ225" i="26" s="1"/>
  <c r="AJ226" i="26" s="1"/>
  <c r="AJ227" i="26" s="1"/>
  <c r="AJ228" i="26" s="1"/>
  <c r="AJ229" i="26" s="1"/>
  <c r="AJ230" i="26" s="1"/>
  <c r="AJ231" i="26" s="1"/>
  <c r="AJ232" i="26" s="1"/>
  <c r="AJ233" i="26" s="1"/>
  <c r="AJ234" i="26" s="1"/>
  <c r="AJ235" i="26" s="1"/>
  <c r="AJ236" i="26" s="1"/>
  <c r="AJ237" i="26" s="1"/>
  <c r="AJ238" i="26" s="1"/>
  <c r="AJ239" i="26" s="1"/>
  <c r="AJ240" i="26" s="1"/>
  <c r="AJ241" i="26" s="1"/>
  <c r="AJ242" i="26" s="1"/>
  <c r="AJ243" i="26" s="1"/>
  <c r="AJ244" i="26" s="1"/>
  <c r="AJ245" i="26" s="1"/>
  <c r="AJ246" i="26" s="1"/>
  <c r="AJ247" i="26" s="1"/>
  <c r="AJ248" i="26" s="1"/>
  <c r="AJ249" i="26" s="1"/>
  <c r="AJ250" i="26" s="1"/>
  <c r="AJ251" i="26" s="1"/>
  <c r="AJ252" i="26" s="1"/>
  <c r="AJ253" i="26" s="1"/>
  <c r="AJ254" i="26" s="1"/>
  <c r="AJ255" i="26" s="1"/>
  <c r="AJ256" i="26" s="1"/>
  <c r="AJ257" i="26" s="1"/>
  <c r="AJ258" i="26" s="1"/>
  <c r="AJ259" i="26" s="1"/>
  <c r="AJ260" i="26" s="1"/>
  <c r="AJ261" i="26" s="1"/>
  <c r="AJ262" i="26" s="1"/>
  <c r="AJ263" i="26" s="1"/>
  <c r="AJ264" i="26" s="1"/>
  <c r="AJ265" i="26" s="1"/>
  <c r="AJ266" i="26" s="1"/>
  <c r="AJ267" i="26" s="1"/>
  <c r="AJ268" i="26" s="1"/>
  <c r="AJ269" i="26" s="1"/>
  <c r="AJ270" i="26" s="1"/>
  <c r="AJ271" i="26" s="1"/>
  <c r="AJ272" i="26" s="1"/>
  <c r="AJ273" i="26" s="1"/>
  <c r="AJ274" i="26" s="1"/>
  <c r="AJ275" i="26" s="1"/>
  <c r="AJ276" i="26" s="1"/>
  <c r="AJ277" i="26" s="1"/>
  <c r="AJ278" i="26" s="1"/>
  <c r="AJ279" i="26" s="1"/>
  <c r="AJ280" i="26" s="1"/>
  <c r="AJ281" i="26" s="1"/>
  <c r="AJ282" i="26" s="1"/>
  <c r="AJ283" i="26" s="1"/>
  <c r="AJ284" i="26" s="1"/>
  <c r="AJ285" i="26" s="1"/>
  <c r="AJ286" i="26" s="1"/>
  <c r="AJ287" i="26" s="1"/>
  <c r="AJ288" i="26" s="1"/>
  <c r="AJ289" i="26" s="1"/>
  <c r="AJ290" i="26" s="1"/>
  <c r="AJ291" i="26" s="1"/>
  <c r="AJ292" i="26" s="1"/>
  <c r="AJ293" i="26" s="1"/>
  <c r="AJ294" i="26" s="1"/>
  <c r="AJ295" i="26" s="1"/>
  <c r="AJ296" i="26" s="1"/>
  <c r="AJ297" i="26" s="1"/>
  <c r="AJ298" i="26" s="1"/>
  <c r="AJ299" i="26" s="1"/>
  <c r="AJ300" i="26" s="1"/>
  <c r="AJ301" i="26" s="1"/>
  <c r="AJ302" i="26" s="1"/>
  <c r="AJ303" i="26" s="1"/>
  <c r="AJ304" i="26" s="1"/>
  <c r="AJ305" i="26" s="1"/>
  <c r="AJ306" i="26" s="1"/>
  <c r="R18" i="27"/>
  <c r="L20" i="27" s="1"/>
  <c r="L44" i="27"/>
  <c r="L45" i="27" s="1"/>
  <c r="L46" i="27" s="1"/>
  <c r="AJ409" i="33"/>
  <c r="AB19" i="27"/>
  <c r="AJ307" i="27" s="1"/>
  <c r="AJ207" i="27"/>
  <c r="AJ208" i="27" s="1"/>
  <c r="AJ209" i="27" s="1"/>
  <c r="AJ210" i="27" s="1"/>
  <c r="AJ211" i="27" s="1"/>
  <c r="AJ212" i="27" s="1"/>
  <c r="AJ213" i="27" s="1"/>
  <c r="AJ214" i="27" s="1"/>
  <c r="AJ215" i="27" s="1"/>
  <c r="AJ216" i="27" s="1"/>
  <c r="AJ217" i="27" s="1"/>
  <c r="AJ218" i="27" s="1"/>
  <c r="AJ219" i="27" s="1"/>
  <c r="AJ220" i="27" s="1"/>
  <c r="AJ221" i="27" s="1"/>
  <c r="AJ222" i="27" s="1"/>
  <c r="AJ223" i="27" s="1"/>
  <c r="AJ224" i="27" s="1"/>
  <c r="AJ225" i="27" s="1"/>
  <c r="AJ226" i="27" s="1"/>
  <c r="AJ227" i="27" s="1"/>
  <c r="AJ228" i="27" s="1"/>
  <c r="AJ229" i="27" s="1"/>
  <c r="AJ230" i="27" s="1"/>
  <c r="AJ231" i="27" s="1"/>
  <c r="AJ232" i="27" s="1"/>
  <c r="AJ233" i="27" s="1"/>
  <c r="AJ234" i="27" s="1"/>
  <c r="AJ235" i="27" s="1"/>
  <c r="AJ236" i="27" s="1"/>
  <c r="AJ237" i="27" s="1"/>
  <c r="AJ238" i="27" s="1"/>
  <c r="AJ239" i="27" s="1"/>
  <c r="AJ240" i="27" s="1"/>
  <c r="AJ241" i="27" s="1"/>
  <c r="AJ242" i="27" s="1"/>
  <c r="AJ243" i="27" s="1"/>
  <c r="AJ244" i="27" s="1"/>
  <c r="AJ245" i="27" s="1"/>
  <c r="AJ246" i="27" s="1"/>
  <c r="AJ247" i="27" s="1"/>
  <c r="AJ248" i="27" s="1"/>
  <c r="AJ249" i="27" s="1"/>
  <c r="AJ250" i="27" s="1"/>
  <c r="AJ251" i="27" s="1"/>
  <c r="AJ252" i="27" s="1"/>
  <c r="AJ253" i="27" s="1"/>
  <c r="AJ254" i="27" s="1"/>
  <c r="AJ255" i="27" s="1"/>
  <c r="AJ256" i="27" s="1"/>
  <c r="AJ257" i="27" s="1"/>
  <c r="AJ258" i="27" s="1"/>
  <c r="AJ259" i="27" s="1"/>
  <c r="AJ260" i="27" s="1"/>
  <c r="AJ261" i="27" s="1"/>
  <c r="AJ262" i="27" s="1"/>
  <c r="AJ263" i="27" s="1"/>
  <c r="AJ264" i="27" s="1"/>
  <c r="AJ265" i="27" s="1"/>
  <c r="AJ266" i="27" s="1"/>
  <c r="AJ267" i="27" s="1"/>
  <c r="AJ268" i="27" s="1"/>
  <c r="AJ269" i="27" s="1"/>
  <c r="AJ270" i="27" s="1"/>
  <c r="AJ271" i="27" s="1"/>
  <c r="AJ272" i="27" s="1"/>
  <c r="AJ273" i="27" s="1"/>
  <c r="AJ274" i="27" s="1"/>
  <c r="AJ275" i="27" s="1"/>
  <c r="AJ276" i="27" s="1"/>
  <c r="AJ277" i="27" s="1"/>
  <c r="AJ278" i="27" s="1"/>
  <c r="AJ279" i="27" s="1"/>
  <c r="AJ280" i="27" s="1"/>
  <c r="AJ281" i="27" s="1"/>
  <c r="AJ282" i="27" s="1"/>
  <c r="AJ283" i="27" s="1"/>
  <c r="AJ284" i="27" s="1"/>
  <c r="AJ285" i="27" s="1"/>
  <c r="AJ286" i="27" s="1"/>
  <c r="AJ287" i="27" s="1"/>
  <c r="AJ288" i="27" s="1"/>
  <c r="AJ289" i="27" s="1"/>
  <c r="AJ290" i="27" s="1"/>
  <c r="AJ291" i="27" s="1"/>
  <c r="AJ292" i="27" s="1"/>
  <c r="AJ293" i="27" s="1"/>
  <c r="AJ294" i="27" s="1"/>
  <c r="AJ295" i="27" s="1"/>
  <c r="AJ296" i="27" s="1"/>
  <c r="AJ297" i="27" s="1"/>
  <c r="AJ298" i="27" s="1"/>
  <c r="AJ299" i="27" s="1"/>
  <c r="AJ300" i="27" s="1"/>
  <c r="AJ301" i="27" s="1"/>
  <c r="AJ302" i="27" s="1"/>
  <c r="AJ303" i="27" s="1"/>
  <c r="AJ304" i="27" s="1"/>
  <c r="AJ305" i="27" s="1"/>
  <c r="AJ306" i="27" s="1"/>
  <c r="AB19" i="30"/>
  <c r="AJ307" i="30" s="1"/>
  <c r="AJ207" i="30"/>
  <c r="AJ409" i="26"/>
  <c r="O45" i="26"/>
  <c r="AJ409" i="27"/>
  <c r="O45" i="29"/>
  <c r="AN308" i="32"/>
  <c r="AC17" i="32"/>
  <c r="AN408" i="32" s="1"/>
  <c r="AC17" i="27"/>
  <c r="AN408" i="27" s="1"/>
  <c r="AN308" i="27"/>
  <c r="AN309" i="27" s="1"/>
  <c r="AN310" i="27" s="1"/>
  <c r="AN311" i="27" s="1"/>
  <c r="AN312" i="27" s="1"/>
  <c r="AN313" i="27" s="1"/>
  <c r="AN314" i="27" s="1"/>
  <c r="AN315" i="27" s="1"/>
  <c r="AN316" i="27" s="1"/>
  <c r="AN317" i="27" s="1"/>
  <c r="AN318" i="27" s="1"/>
  <c r="AN319" i="27" s="1"/>
  <c r="AN320" i="27" s="1"/>
  <c r="AN321" i="27" s="1"/>
  <c r="AN322" i="27" s="1"/>
  <c r="AN323" i="27" s="1"/>
  <c r="AN324" i="27" s="1"/>
  <c r="AN325" i="27" s="1"/>
  <c r="AN326" i="27" s="1"/>
  <c r="AN327" i="27" s="1"/>
  <c r="AN328" i="27" s="1"/>
  <c r="AN329" i="27" s="1"/>
  <c r="AN330" i="27" s="1"/>
  <c r="AN331" i="27" s="1"/>
  <c r="AN332" i="27" s="1"/>
  <c r="AN333" i="27" s="1"/>
  <c r="AN334" i="27" s="1"/>
  <c r="AN335" i="27" s="1"/>
  <c r="AN336" i="27" s="1"/>
  <c r="AN337" i="27" s="1"/>
  <c r="AN338" i="27" s="1"/>
  <c r="AN339" i="27" s="1"/>
  <c r="AN340" i="27" s="1"/>
  <c r="AN341" i="27" s="1"/>
  <c r="AN342" i="27" s="1"/>
  <c r="AN343" i="27" s="1"/>
  <c r="AN344" i="27" s="1"/>
  <c r="AN345" i="27" s="1"/>
  <c r="AN346" i="27" s="1"/>
  <c r="AN347" i="27" s="1"/>
  <c r="AN348" i="27" s="1"/>
  <c r="AN349" i="27" s="1"/>
  <c r="AN350" i="27" s="1"/>
  <c r="AN351" i="27" s="1"/>
  <c r="AN352" i="27" s="1"/>
  <c r="AN353" i="27" s="1"/>
  <c r="AN354" i="27" s="1"/>
  <c r="AN355" i="27" s="1"/>
  <c r="AN356" i="27" s="1"/>
  <c r="AN357" i="27" s="1"/>
  <c r="AN358" i="27" s="1"/>
  <c r="AN359" i="27" s="1"/>
  <c r="AN360" i="27" s="1"/>
  <c r="AN361" i="27" s="1"/>
  <c r="AN362" i="27" s="1"/>
  <c r="AN363" i="27" s="1"/>
  <c r="AN364" i="27" s="1"/>
  <c r="AN365" i="27" s="1"/>
  <c r="AN366" i="27" s="1"/>
  <c r="AN367" i="27" s="1"/>
  <c r="AN368" i="27" s="1"/>
  <c r="AN369" i="27" s="1"/>
  <c r="AN370" i="27" s="1"/>
  <c r="AN371" i="27" s="1"/>
  <c r="AN372" i="27" s="1"/>
  <c r="AN373" i="27" s="1"/>
  <c r="AN374" i="27" s="1"/>
  <c r="AN375" i="27" s="1"/>
  <c r="AN376" i="27" s="1"/>
  <c r="AN377" i="27" s="1"/>
  <c r="AN378" i="27" s="1"/>
  <c r="AN379" i="27" s="1"/>
  <c r="AN380" i="27" s="1"/>
  <c r="AN381" i="27" s="1"/>
  <c r="AN382" i="27" s="1"/>
  <c r="AN383" i="27" s="1"/>
  <c r="AN384" i="27" s="1"/>
  <c r="AN385" i="27" s="1"/>
  <c r="AN386" i="27" s="1"/>
  <c r="AN387" i="27" s="1"/>
  <c r="AN388" i="27" s="1"/>
  <c r="AN389" i="27" s="1"/>
  <c r="AN390" i="27" s="1"/>
  <c r="AN391" i="27" s="1"/>
  <c r="AN392" i="27" s="1"/>
  <c r="AN393" i="27" s="1"/>
  <c r="AN394" i="27" s="1"/>
  <c r="AN395" i="27" s="1"/>
  <c r="AN396" i="27" s="1"/>
  <c r="AN397" i="27" s="1"/>
  <c r="AN398" i="27" s="1"/>
  <c r="AN399" i="27" s="1"/>
  <c r="AN400" i="27" s="1"/>
  <c r="AN401" i="27" s="1"/>
  <c r="AN402" i="27" s="1"/>
  <c r="AN403" i="27" s="1"/>
  <c r="AN404" i="27" s="1"/>
  <c r="AN405" i="27" s="1"/>
  <c r="AN406" i="27" s="1"/>
  <c r="AN407" i="27" s="1"/>
  <c r="R18" i="26"/>
  <c r="L20" i="26" s="1"/>
  <c r="L44" i="26"/>
  <c r="AN308" i="26"/>
  <c r="AC17" i="26"/>
  <c r="AN408" i="26" s="1"/>
  <c r="AF3" i="30"/>
  <c r="C19" i="30"/>
  <c r="D20" i="2" s="1"/>
  <c r="AF3" i="26"/>
  <c r="C19" i="26"/>
  <c r="D16" i="2" s="1"/>
  <c r="AJ207" i="3"/>
  <c r="AB19" i="3"/>
  <c r="AJ307" i="3" s="1"/>
  <c r="AN308" i="3"/>
  <c r="AC17" i="3"/>
  <c r="AN408" i="3" s="1"/>
  <c r="O45" i="5"/>
  <c r="W16" i="5"/>
  <c r="W15" i="5" s="1"/>
  <c r="W18" i="5"/>
  <c r="AB19" i="5"/>
  <c r="AJ307" i="5" s="1"/>
  <c r="AJ207" i="5"/>
  <c r="AJ208" i="5" s="1"/>
  <c r="AJ209" i="5" s="1"/>
  <c r="AJ210" i="5" s="1"/>
  <c r="AJ211" i="5" s="1"/>
  <c r="AJ212" i="5" s="1"/>
  <c r="AJ213" i="5" s="1"/>
  <c r="AJ214" i="5" s="1"/>
  <c r="AJ215" i="5" s="1"/>
  <c r="AJ216" i="5" s="1"/>
  <c r="AJ217" i="5" s="1"/>
  <c r="AJ218" i="5" s="1"/>
  <c r="AJ219" i="5" s="1"/>
  <c r="AJ220" i="5" s="1"/>
  <c r="AJ221" i="5" s="1"/>
  <c r="AJ222" i="5" s="1"/>
  <c r="AJ223" i="5" s="1"/>
  <c r="AJ224" i="5" s="1"/>
  <c r="AJ225" i="5" s="1"/>
  <c r="AJ226" i="5" s="1"/>
  <c r="AJ227" i="5" s="1"/>
  <c r="AJ228" i="5" s="1"/>
  <c r="AJ229" i="5" s="1"/>
  <c r="AJ230" i="5" s="1"/>
  <c r="AJ231" i="5" s="1"/>
  <c r="AJ232" i="5" s="1"/>
  <c r="AJ233" i="5" s="1"/>
  <c r="AJ234" i="5" s="1"/>
  <c r="AJ235" i="5" s="1"/>
  <c r="AJ236" i="5" s="1"/>
  <c r="AJ237" i="5" s="1"/>
  <c r="AJ238" i="5" s="1"/>
  <c r="AJ239" i="5" s="1"/>
  <c r="AJ240" i="5" s="1"/>
  <c r="AJ241" i="5" s="1"/>
  <c r="AJ242" i="5" s="1"/>
  <c r="AJ243" i="5" s="1"/>
  <c r="AJ244" i="5" s="1"/>
  <c r="AJ245" i="5" s="1"/>
  <c r="AJ246" i="5" s="1"/>
  <c r="AJ247" i="5" s="1"/>
  <c r="AJ248" i="5" s="1"/>
  <c r="AJ249" i="5" s="1"/>
  <c r="AJ250" i="5" s="1"/>
  <c r="AJ251" i="5" s="1"/>
  <c r="AJ252" i="5" s="1"/>
  <c r="AJ253" i="5" s="1"/>
  <c r="AJ254" i="5" s="1"/>
  <c r="AJ255" i="5" s="1"/>
  <c r="AJ256" i="5" s="1"/>
  <c r="AJ257" i="5" s="1"/>
  <c r="AJ258" i="5" s="1"/>
  <c r="AJ259" i="5" s="1"/>
  <c r="AJ260" i="5" s="1"/>
  <c r="AJ261" i="5" s="1"/>
  <c r="AJ262" i="5" s="1"/>
  <c r="AJ263" i="5" s="1"/>
  <c r="AJ264" i="5" s="1"/>
  <c r="AJ265" i="5" s="1"/>
  <c r="AJ266" i="5" s="1"/>
  <c r="AJ267" i="5" s="1"/>
  <c r="AJ268" i="5" s="1"/>
  <c r="AJ269" i="5" s="1"/>
  <c r="AJ270" i="5" s="1"/>
  <c r="AJ271" i="5" s="1"/>
  <c r="AJ272" i="5" s="1"/>
  <c r="AJ273" i="5" s="1"/>
  <c r="AJ274" i="5" s="1"/>
  <c r="AJ275" i="5" s="1"/>
  <c r="AJ276" i="5" s="1"/>
  <c r="AJ277" i="5" s="1"/>
  <c r="AJ278" i="5" s="1"/>
  <c r="AJ279" i="5" s="1"/>
  <c r="AJ280" i="5" s="1"/>
  <c r="AJ281" i="5" s="1"/>
  <c r="AJ282" i="5" s="1"/>
  <c r="AJ283" i="5" s="1"/>
  <c r="AJ284" i="5" s="1"/>
  <c r="AJ285" i="5" s="1"/>
  <c r="AJ286" i="5" s="1"/>
  <c r="AJ287" i="5" s="1"/>
  <c r="AJ288" i="5" s="1"/>
  <c r="AJ289" i="5" s="1"/>
  <c r="AJ290" i="5" s="1"/>
  <c r="AJ291" i="5" s="1"/>
  <c r="AJ292" i="5" s="1"/>
  <c r="AJ293" i="5" s="1"/>
  <c r="AJ294" i="5" s="1"/>
  <c r="AJ295" i="5" s="1"/>
  <c r="AJ296" i="5" s="1"/>
  <c r="AJ297" i="5" s="1"/>
  <c r="AJ298" i="5" s="1"/>
  <c r="AJ299" i="5" s="1"/>
  <c r="AJ300" i="5" s="1"/>
  <c r="AJ301" i="5" s="1"/>
  <c r="AJ302" i="5" s="1"/>
  <c r="AJ303" i="5" s="1"/>
  <c r="AJ304" i="5" s="1"/>
  <c r="AJ305" i="5" s="1"/>
  <c r="AJ306" i="5" s="1"/>
  <c r="AJ409" i="5"/>
  <c r="D29" i="2"/>
  <c r="R18" i="5"/>
  <c r="L20" i="5" s="1"/>
  <c r="L44" i="5"/>
  <c r="AF3" i="3"/>
  <c r="C19" i="3"/>
  <c r="D8" i="2" s="1"/>
  <c r="AN308" i="5"/>
  <c r="AC17" i="5"/>
  <c r="AN408" i="5" s="1"/>
  <c r="F32" i="3"/>
  <c r="L41" i="3"/>
  <c r="K78" i="3" s="1"/>
  <c r="O45" i="3"/>
  <c r="L45" i="3" s="1"/>
  <c r="L46" i="3" s="1"/>
  <c r="AJ409" i="3"/>
  <c r="AF3" i="5"/>
  <c r="C19" i="5"/>
  <c r="D10" i="2" s="1"/>
  <c r="L45" i="31" l="1"/>
  <c r="L46" i="31" s="1"/>
  <c r="L45" i="29"/>
  <c r="L46" i="29" s="1"/>
  <c r="AN309" i="30"/>
  <c r="AN310" i="30" s="1"/>
  <c r="AN311" i="30" s="1"/>
  <c r="AN312" i="30" s="1"/>
  <c r="AN313" i="30" s="1"/>
  <c r="AN314" i="30" s="1"/>
  <c r="AN315" i="30" s="1"/>
  <c r="AN316" i="30" s="1"/>
  <c r="AN317" i="30" s="1"/>
  <c r="AN318" i="30" s="1"/>
  <c r="AN319" i="30" s="1"/>
  <c r="AN320" i="30" s="1"/>
  <c r="AN321" i="30" s="1"/>
  <c r="AN322" i="30" s="1"/>
  <c r="AN323" i="30" s="1"/>
  <c r="AN324" i="30" s="1"/>
  <c r="AN325" i="30" s="1"/>
  <c r="AN326" i="30" s="1"/>
  <c r="AN327" i="30" s="1"/>
  <c r="AN328" i="30" s="1"/>
  <c r="AN329" i="30" s="1"/>
  <c r="AN330" i="30" s="1"/>
  <c r="AN331" i="30" s="1"/>
  <c r="AN332" i="30" s="1"/>
  <c r="AN333" i="30" s="1"/>
  <c r="AN334" i="30" s="1"/>
  <c r="AN335" i="30" s="1"/>
  <c r="AN336" i="30" s="1"/>
  <c r="AN337" i="30" s="1"/>
  <c r="AN338" i="30" s="1"/>
  <c r="AN339" i="30" s="1"/>
  <c r="AN340" i="30" s="1"/>
  <c r="AN341" i="30" s="1"/>
  <c r="AN342" i="30" s="1"/>
  <c r="AN343" i="30" s="1"/>
  <c r="AN344" i="30" s="1"/>
  <c r="AN345" i="30" s="1"/>
  <c r="AN346" i="30" s="1"/>
  <c r="AN347" i="30" s="1"/>
  <c r="AN348" i="30" s="1"/>
  <c r="AN349" i="30" s="1"/>
  <c r="AN350" i="30" s="1"/>
  <c r="AN351" i="30" s="1"/>
  <c r="AN352" i="30" s="1"/>
  <c r="AN353" i="30" s="1"/>
  <c r="AN354" i="30" s="1"/>
  <c r="AN355" i="30" s="1"/>
  <c r="AN356" i="30" s="1"/>
  <c r="AN357" i="30" s="1"/>
  <c r="AN358" i="30" s="1"/>
  <c r="AN359" i="30" s="1"/>
  <c r="AN360" i="30" s="1"/>
  <c r="AN361" i="30" s="1"/>
  <c r="AN362" i="30" s="1"/>
  <c r="AN363" i="30" s="1"/>
  <c r="AN364" i="30" s="1"/>
  <c r="AN365" i="30" s="1"/>
  <c r="AN366" i="30" s="1"/>
  <c r="AN367" i="30" s="1"/>
  <c r="AN368" i="30" s="1"/>
  <c r="AN369" i="30" s="1"/>
  <c r="AN370" i="30" s="1"/>
  <c r="AN371" i="30" s="1"/>
  <c r="AN372" i="30" s="1"/>
  <c r="AN373" i="30" s="1"/>
  <c r="AN374" i="30" s="1"/>
  <c r="AN375" i="30" s="1"/>
  <c r="AN376" i="30" s="1"/>
  <c r="AN377" i="30" s="1"/>
  <c r="AN378" i="30" s="1"/>
  <c r="AN379" i="30" s="1"/>
  <c r="AN380" i="30" s="1"/>
  <c r="AN381" i="30" s="1"/>
  <c r="AN382" i="30" s="1"/>
  <c r="AN383" i="30" s="1"/>
  <c r="AN384" i="30" s="1"/>
  <c r="AN385" i="30" s="1"/>
  <c r="AN386" i="30" s="1"/>
  <c r="AN387" i="30" s="1"/>
  <c r="AN388" i="30" s="1"/>
  <c r="AN389" i="30" s="1"/>
  <c r="AN390" i="30" s="1"/>
  <c r="AN391" i="30" s="1"/>
  <c r="AN392" i="30" s="1"/>
  <c r="AN393" i="30" s="1"/>
  <c r="AN394" i="30" s="1"/>
  <c r="AN395" i="30" s="1"/>
  <c r="AN396" i="30" s="1"/>
  <c r="AN397" i="30" s="1"/>
  <c r="AN398" i="30" s="1"/>
  <c r="AN399" i="30" s="1"/>
  <c r="AN400" i="30" s="1"/>
  <c r="AN401" i="30" s="1"/>
  <c r="AN402" i="30" s="1"/>
  <c r="AN403" i="30" s="1"/>
  <c r="AN404" i="30" s="1"/>
  <c r="AN405" i="30" s="1"/>
  <c r="AN406" i="30" s="1"/>
  <c r="AN407" i="30" s="1"/>
  <c r="AN309" i="28"/>
  <c r="AN310" i="28" s="1"/>
  <c r="AN311" i="28" s="1"/>
  <c r="AN312" i="28" s="1"/>
  <c r="AN313" i="28" s="1"/>
  <c r="AN314" i="28" s="1"/>
  <c r="AN315" i="28" s="1"/>
  <c r="AN316" i="28" s="1"/>
  <c r="AN317" i="28" s="1"/>
  <c r="AN318" i="28" s="1"/>
  <c r="AN319" i="28" s="1"/>
  <c r="AN320" i="28" s="1"/>
  <c r="AN321" i="28" s="1"/>
  <c r="AN322" i="28" s="1"/>
  <c r="AN323" i="28" s="1"/>
  <c r="AN324" i="28" s="1"/>
  <c r="AN325" i="28" s="1"/>
  <c r="AN326" i="28" s="1"/>
  <c r="AN327" i="28" s="1"/>
  <c r="AN328" i="28" s="1"/>
  <c r="AN329" i="28" s="1"/>
  <c r="AN330" i="28" s="1"/>
  <c r="AN331" i="28" s="1"/>
  <c r="AN332" i="28" s="1"/>
  <c r="AN333" i="28" s="1"/>
  <c r="AN334" i="28" s="1"/>
  <c r="AN335" i="28" s="1"/>
  <c r="AN336" i="28" s="1"/>
  <c r="AN337" i="28" s="1"/>
  <c r="AN338" i="28" s="1"/>
  <c r="AN339" i="28" s="1"/>
  <c r="AN340" i="28" s="1"/>
  <c r="AN341" i="28" s="1"/>
  <c r="AN342" i="28" s="1"/>
  <c r="AN343" i="28" s="1"/>
  <c r="AN344" i="28" s="1"/>
  <c r="AN345" i="28" s="1"/>
  <c r="AN346" i="28" s="1"/>
  <c r="AN347" i="28" s="1"/>
  <c r="AN348" i="28" s="1"/>
  <c r="AN349" i="28" s="1"/>
  <c r="AN350" i="28" s="1"/>
  <c r="AN351" i="28" s="1"/>
  <c r="AN352" i="28" s="1"/>
  <c r="AN353" i="28" s="1"/>
  <c r="AN354" i="28" s="1"/>
  <c r="AN355" i="28" s="1"/>
  <c r="AN356" i="28" s="1"/>
  <c r="AN357" i="28" s="1"/>
  <c r="AN358" i="28" s="1"/>
  <c r="AN359" i="28" s="1"/>
  <c r="AN360" i="28" s="1"/>
  <c r="AN361" i="28" s="1"/>
  <c r="AN362" i="28" s="1"/>
  <c r="AN363" i="28" s="1"/>
  <c r="AN364" i="28" s="1"/>
  <c r="AN365" i="28" s="1"/>
  <c r="AN366" i="28" s="1"/>
  <c r="AN367" i="28" s="1"/>
  <c r="AN368" i="28" s="1"/>
  <c r="AN369" i="28" s="1"/>
  <c r="AN370" i="28" s="1"/>
  <c r="AN371" i="28" s="1"/>
  <c r="AN372" i="28" s="1"/>
  <c r="AN373" i="28" s="1"/>
  <c r="AN374" i="28" s="1"/>
  <c r="AN375" i="28" s="1"/>
  <c r="AN376" i="28" s="1"/>
  <c r="AN377" i="28" s="1"/>
  <c r="AN378" i="28" s="1"/>
  <c r="AN379" i="28" s="1"/>
  <c r="AN380" i="28" s="1"/>
  <c r="AN381" i="28" s="1"/>
  <c r="AN382" i="28" s="1"/>
  <c r="AN383" i="28" s="1"/>
  <c r="AN384" i="28" s="1"/>
  <c r="AN385" i="28" s="1"/>
  <c r="AN386" i="28" s="1"/>
  <c r="AN387" i="28" s="1"/>
  <c r="AN388" i="28" s="1"/>
  <c r="AN389" i="28" s="1"/>
  <c r="AN390" i="28" s="1"/>
  <c r="AN391" i="28" s="1"/>
  <c r="AN392" i="28" s="1"/>
  <c r="AN393" i="28" s="1"/>
  <c r="AN394" i="28" s="1"/>
  <c r="AN395" i="28" s="1"/>
  <c r="AN396" i="28" s="1"/>
  <c r="AN397" i="28" s="1"/>
  <c r="AN398" i="28" s="1"/>
  <c r="AN399" i="28" s="1"/>
  <c r="AN400" i="28" s="1"/>
  <c r="AN401" i="28" s="1"/>
  <c r="AN402" i="28" s="1"/>
  <c r="AN403" i="28" s="1"/>
  <c r="AN404" i="28" s="1"/>
  <c r="AN405" i="28" s="1"/>
  <c r="AN406" i="28" s="1"/>
  <c r="AN407" i="28" s="1"/>
  <c r="L45" i="32"/>
  <c r="L46" i="32" s="1"/>
  <c r="K74" i="32" s="1"/>
  <c r="AJ208" i="3"/>
  <c r="AJ209" i="3" s="1"/>
  <c r="AJ210" i="3" s="1"/>
  <c r="AJ211" i="3" s="1"/>
  <c r="AJ212" i="3" s="1"/>
  <c r="AJ213" i="3" s="1"/>
  <c r="AJ214" i="3" s="1"/>
  <c r="AJ215" i="3" s="1"/>
  <c r="AJ216" i="3" s="1"/>
  <c r="AJ217" i="3" s="1"/>
  <c r="AJ218" i="3" s="1"/>
  <c r="AJ219" i="3" s="1"/>
  <c r="AJ220" i="3" s="1"/>
  <c r="AJ221" i="3" s="1"/>
  <c r="AJ222" i="3" s="1"/>
  <c r="AJ223" i="3" s="1"/>
  <c r="AJ224" i="3" s="1"/>
  <c r="AJ225" i="3" s="1"/>
  <c r="AJ226" i="3" s="1"/>
  <c r="AJ227" i="3" s="1"/>
  <c r="AJ228" i="3" s="1"/>
  <c r="AJ229" i="3" s="1"/>
  <c r="AJ230" i="3" s="1"/>
  <c r="AJ231" i="3" s="1"/>
  <c r="AJ232" i="3" s="1"/>
  <c r="AJ233" i="3" s="1"/>
  <c r="AJ234" i="3" s="1"/>
  <c r="AJ235" i="3" s="1"/>
  <c r="AJ236" i="3" s="1"/>
  <c r="AJ237" i="3" s="1"/>
  <c r="AJ238" i="3" s="1"/>
  <c r="AJ239" i="3" s="1"/>
  <c r="AJ240" i="3" s="1"/>
  <c r="AJ241" i="3" s="1"/>
  <c r="AJ242" i="3" s="1"/>
  <c r="AJ243" i="3" s="1"/>
  <c r="AJ244" i="3" s="1"/>
  <c r="AJ245" i="3" s="1"/>
  <c r="AJ246" i="3" s="1"/>
  <c r="AJ247" i="3" s="1"/>
  <c r="AJ248" i="3" s="1"/>
  <c r="AJ249" i="3" s="1"/>
  <c r="AJ250" i="3" s="1"/>
  <c r="AJ251" i="3" s="1"/>
  <c r="AJ252" i="3" s="1"/>
  <c r="AJ253" i="3" s="1"/>
  <c r="AJ254" i="3" s="1"/>
  <c r="AJ255" i="3" s="1"/>
  <c r="AJ256" i="3" s="1"/>
  <c r="AJ257" i="3" s="1"/>
  <c r="AJ258" i="3" s="1"/>
  <c r="AJ259" i="3" s="1"/>
  <c r="AJ260" i="3" s="1"/>
  <c r="AJ261" i="3" s="1"/>
  <c r="AJ262" i="3" s="1"/>
  <c r="AJ263" i="3" s="1"/>
  <c r="AJ264" i="3" s="1"/>
  <c r="AJ265" i="3" s="1"/>
  <c r="AJ266" i="3" s="1"/>
  <c r="AJ267" i="3" s="1"/>
  <c r="AJ268" i="3" s="1"/>
  <c r="AJ269" i="3" s="1"/>
  <c r="AJ270" i="3" s="1"/>
  <c r="AJ271" i="3" s="1"/>
  <c r="AJ272" i="3" s="1"/>
  <c r="AJ273" i="3" s="1"/>
  <c r="AJ274" i="3" s="1"/>
  <c r="AJ275" i="3" s="1"/>
  <c r="AJ276" i="3" s="1"/>
  <c r="AJ277" i="3" s="1"/>
  <c r="AJ278" i="3" s="1"/>
  <c r="AJ279" i="3" s="1"/>
  <c r="AJ280" i="3" s="1"/>
  <c r="AJ281" i="3" s="1"/>
  <c r="AJ282" i="3" s="1"/>
  <c r="AJ283" i="3" s="1"/>
  <c r="AJ284" i="3" s="1"/>
  <c r="AJ285" i="3" s="1"/>
  <c r="AJ286" i="3" s="1"/>
  <c r="AJ287" i="3" s="1"/>
  <c r="AJ288" i="3" s="1"/>
  <c r="AJ289" i="3" s="1"/>
  <c r="AJ290" i="3" s="1"/>
  <c r="AJ291" i="3" s="1"/>
  <c r="AJ292" i="3" s="1"/>
  <c r="AJ293" i="3" s="1"/>
  <c r="AJ294" i="3" s="1"/>
  <c r="AJ295" i="3" s="1"/>
  <c r="AJ296" i="3" s="1"/>
  <c r="AJ297" i="3" s="1"/>
  <c r="AJ298" i="3" s="1"/>
  <c r="AJ299" i="3" s="1"/>
  <c r="AJ300" i="3" s="1"/>
  <c r="AJ301" i="3" s="1"/>
  <c r="AJ302" i="3" s="1"/>
  <c r="AJ303" i="3" s="1"/>
  <c r="AJ304" i="3" s="1"/>
  <c r="AJ305" i="3" s="1"/>
  <c r="AJ306" i="3" s="1"/>
  <c r="L45" i="26"/>
  <c r="L46" i="26" s="1"/>
  <c r="L47" i="26" s="1"/>
  <c r="AN309" i="3"/>
  <c r="AN310" i="3" s="1"/>
  <c r="AN311" i="3" s="1"/>
  <c r="AN312" i="3" s="1"/>
  <c r="AN313" i="3" s="1"/>
  <c r="AN314" i="3" s="1"/>
  <c r="AN315" i="3" s="1"/>
  <c r="AN316" i="3" s="1"/>
  <c r="AN317" i="3" s="1"/>
  <c r="AN318" i="3" s="1"/>
  <c r="AN319" i="3" s="1"/>
  <c r="AN320" i="3" s="1"/>
  <c r="AN321" i="3" s="1"/>
  <c r="AN322" i="3" s="1"/>
  <c r="AN323" i="3" s="1"/>
  <c r="AN324" i="3" s="1"/>
  <c r="AN325" i="3" s="1"/>
  <c r="AN326" i="3" s="1"/>
  <c r="AN327" i="3" s="1"/>
  <c r="AN328" i="3" s="1"/>
  <c r="AN329" i="3" s="1"/>
  <c r="AN330" i="3" s="1"/>
  <c r="AN331" i="3" s="1"/>
  <c r="AN332" i="3" s="1"/>
  <c r="AN333" i="3" s="1"/>
  <c r="AN334" i="3" s="1"/>
  <c r="AN335" i="3" s="1"/>
  <c r="AN336" i="3" s="1"/>
  <c r="AN337" i="3" s="1"/>
  <c r="AN338" i="3" s="1"/>
  <c r="AN339" i="3" s="1"/>
  <c r="AN340" i="3" s="1"/>
  <c r="AN341" i="3" s="1"/>
  <c r="AN342" i="3" s="1"/>
  <c r="AN343" i="3" s="1"/>
  <c r="AN344" i="3" s="1"/>
  <c r="AN345" i="3" s="1"/>
  <c r="AN346" i="3" s="1"/>
  <c r="AN347" i="3" s="1"/>
  <c r="AN348" i="3" s="1"/>
  <c r="AN349" i="3" s="1"/>
  <c r="AN350" i="3" s="1"/>
  <c r="AN351" i="3" s="1"/>
  <c r="AN352" i="3" s="1"/>
  <c r="AN353" i="3" s="1"/>
  <c r="AN354" i="3" s="1"/>
  <c r="AN355" i="3" s="1"/>
  <c r="AN356" i="3" s="1"/>
  <c r="AN357" i="3" s="1"/>
  <c r="AN358" i="3" s="1"/>
  <c r="AN359" i="3" s="1"/>
  <c r="AN360" i="3" s="1"/>
  <c r="AN361" i="3" s="1"/>
  <c r="AN362" i="3" s="1"/>
  <c r="AN363" i="3" s="1"/>
  <c r="AN364" i="3" s="1"/>
  <c r="AN365" i="3" s="1"/>
  <c r="AN366" i="3" s="1"/>
  <c r="AN367" i="3" s="1"/>
  <c r="AN368" i="3" s="1"/>
  <c r="AN369" i="3" s="1"/>
  <c r="AN370" i="3" s="1"/>
  <c r="AN371" i="3" s="1"/>
  <c r="AN372" i="3" s="1"/>
  <c r="AN373" i="3" s="1"/>
  <c r="AN374" i="3" s="1"/>
  <c r="AN375" i="3" s="1"/>
  <c r="AN376" i="3" s="1"/>
  <c r="AN377" i="3" s="1"/>
  <c r="AN378" i="3" s="1"/>
  <c r="AN379" i="3" s="1"/>
  <c r="AN380" i="3" s="1"/>
  <c r="AN381" i="3" s="1"/>
  <c r="AN382" i="3" s="1"/>
  <c r="AN383" i="3" s="1"/>
  <c r="AN384" i="3" s="1"/>
  <c r="AN385" i="3" s="1"/>
  <c r="AN386" i="3" s="1"/>
  <c r="AN387" i="3" s="1"/>
  <c r="AN388" i="3" s="1"/>
  <c r="AN389" i="3" s="1"/>
  <c r="AN390" i="3" s="1"/>
  <c r="AN391" i="3" s="1"/>
  <c r="AN392" i="3" s="1"/>
  <c r="AN393" i="3" s="1"/>
  <c r="AN394" i="3" s="1"/>
  <c r="AN395" i="3" s="1"/>
  <c r="AN396" i="3" s="1"/>
  <c r="AN397" i="3" s="1"/>
  <c r="AN398" i="3" s="1"/>
  <c r="AN399" i="3" s="1"/>
  <c r="AN400" i="3" s="1"/>
  <c r="AN401" i="3" s="1"/>
  <c r="AN402" i="3" s="1"/>
  <c r="AN403" i="3" s="1"/>
  <c r="AN404" i="3" s="1"/>
  <c r="AN405" i="3" s="1"/>
  <c r="AN406" i="3" s="1"/>
  <c r="AN407" i="3" s="1"/>
  <c r="AN309" i="29"/>
  <c r="AN310" i="29" s="1"/>
  <c r="AN311" i="29" s="1"/>
  <c r="AN312" i="29" s="1"/>
  <c r="AN313" i="29" s="1"/>
  <c r="AN314" i="29" s="1"/>
  <c r="AN315" i="29" s="1"/>
  <c r="AN316" i="29" s="1"/>
  <c r="AN317" i="29" s="1"/>
  <c r="AN318" i="29" s="1"/>
  <c r="AN319" i="29" s="1"/>
  <c r="AN320" i="29" s="1"/>
  <c r="AN321" i="29" s="1"/>
  <c r="AN322" i="29" s="1"/>
  <c r="AN323" i="29" s="1"/>
  <c r="AN324" i="29" s="1"/>
  <c r="AN325" i="29" s="1"/>
  <c r="AN326" i="29" s="1"/>
  <c r="AN327" i="29" s="1"/>
  <c r="AN328" i="29" s="1"/>
  <c r="AN329" i="29" s="1"/>
  <c r="AN330" i="29" s="1"/>
  <c r="AN331" i="29" s="1"/>
  <c r="AN332" i="29" s="1"/>
  <c r="AN333" i="29" s="1"/>
  <c r="AN334" i="29" s="1"/>
  <c r="AN335" i="29" s="1"/>
  <c r="AN336" i="29" s="1"/>
  <c r="AN337" i="29" s="1"/>
  <c r="AN338" i="29" s="1"/>
  <c r="AN339" i="29" s="1"/>
  <c r="AN340" i="29" s="1"/>
  <c r="AN341" i="29" s="1"/>
  <c r="AN342" i="29" s="1"/>
  <c r="AN343" i="29" s="1"/>
  <c r="AN344" i="29" s="1"/>
  <c r="AN345" i="29" s="1"/>
  <c r="AN346" i="29" s="1"/>
  <c r="AN347" i="29" s="1"/>
  <c r="AN348" i="29" s="1"/>
  <c r="AN349" i="29" s="1"/>
  <c r="AN350" i="29" s="1"/>
  <c r="AN351" i="29" s="1"/>
  <c r="AN352" i="29" s="1"/>
  <c r="AN353" i="29" s="1"/>
  <c r="AN354" i="29" s="1"/>
  <c r="AN355" i="29" s="1"/>
  <c r="AN356" i="29" s="1"/>
  <c r="AN357" i="29" s="1"/>
  <c r="AN358" i="29" s="1"/>
  <c r="AN359" i="29" s="1"/>
  <c r="AN360" i="29" s="1"/>
  <c r="AN361" i="29" s="1"/>
  <c r="AN362" i="29" s="1"/>
  <c r="AN363" i="29" s="1"/>
  <c r="AN364" i="29" s="1"/>
  <c r="AN365" i="29" s="1"/>
  <c r="AN366" i="29" s="1"/>
  <c r="AN367" i="29" s="1"/>
  <c r="AN368" i="29" s="1"/>
  <c r="AN369" i="29" s="1"/>
  <c r="AN370" i="29" s="1"/>
  <c r="AN371" i="29" s="1"/>
  <c r="AN372" i="29" s="1"/>
  <c r="AN373" i="29" s="1"/>
  <c r="AN374" i="29" s="1"/>
  <c r="AN375" i="29" s="1"/>
  <c r="AN376" i="29" s="1"/>
  <c r="AN377" i="29" s="1"/>
  <c r="AN378" i="29" s="1"/>
  <c r="AN379" i="29" s="1"/>
  <c r="AN380" i="29" s="1"/>
  <c r="AN381" i="29" s="1"/>
  <c r="AN382" i="29" s="1"/>
  <c r="AN383" i="29" s="1"/>
  <c r="AN384" i="29" s="1"/>
  <c r="AN385" i="29" s="1"/>
  <c r="AN386" i="29" s="1"/>
  <c r="AN387" i="29" s="1"/>
  <c r="AN388" i="29" s="1"/>
  <c r="AN389" i="29" s="1"/>
  <c r="AN390" i="29" s="1"/>
  <c r="AN391" i="29" s="1"/>
  <c r="AN392" i="29" s="1"/>
  <c r="AN393" i="29" s="1"/>
  <c r="AN394" i="29" s="1"/>
  <c r="AN395" i="29" s="1"/>
  <c r="AN396" i="29" s="1"/>
  <c r="AN397" i="29" s="1"/>
  <c r="AN398" i="29" s="1"/>
  <c r="AN399" i="29" s="1"/>
  <c r="AN400" i="29" s="1"/>
  <c r="AN401" i="29" s="1"/>
  <c r="AN402" i="29" s="1"/>
  <c r="AN403" i="29" s="1"/>
  <c r="AN404" i="29" s="1"/>
  <c r="AN405" i="29" s="1"/>
  <c r="AN406" i="29" s="1"/>
  <c r="AN407" i="29" s="1"/>
  <c r="AN309" i="33"/>
  <c r="AN310" i="33" s="1"/>
  <c r="AN311" i="33" s="1"/>
  <c r="AN312" i="33" s="1"/>
  <c r="AN313" i="33" s="1"/>
  <c r="AN314" i="33" s="1"/>
  <c r="AN315" i="33" s="1"/>
  <c r="AN316" i="33" s="1"/>
  <c r="AN317" i="33" s="1"/>
  <c r="AN318" i="33" s="1"/>
  <c r="AN319" i="33" s="1"/>
  <c r="AN320" i="33" s="1"/>
  <c r="AN321" i="33" s="1"/>
  <c r="AN322" i="33" s="1"/>
  <c r="AN323" i="33" s="1"/>
  <c r="AN324" i="33" s="1"/>
  <c r="AN325" i="33" s="1"/>
  <c r="AN326" i="33" s="1"/>
  <c r="AN327" i="33" s="1"/>
  <c r="AN328" i="33" s="1"/>
  <c r="AN329" i="33" s="1"/>
  <c r="AN330" i="33" s="1"/>
  <c r="AN331" i="33" s="1"/>
  <c r="AN332" i="33" s="1"/>
  <c r="AN333" i="33" s="1"/>
  <c r="AN334" i="33" s="1"/>
  <c r="AN335" i="33" s="1"/>
  <c r="AN336" i="33" s="1"/>
  <c r="AN337" i="33" s="1"/>
  <c r="AN338" i="33" s="1"/>
  <c r="AN339" i="33" s="1"/>
  <c r="AN340" i="33" s="1"/>
  <c r="AN341" i="33" s="1"/>
  <c r="AN342" i="33" s="1"/>
  <c r="AN343" i="33" s="1"/>
  <c r="AN344" i="33" s="1"/>
  <c r="AN345" i="33" s="1"/>
  <c r="AN346" i="33" s="1"/>
  <c r="AN347" i="33" s="1"/>
  <c r="AN348" i="33" s="1"/>
  <c r="AN349" i="33" s="1"/>
  <c r="AN350" i="33" s="1"/>
  <c r="AN351" i="33" s="1"/>
  <c r="AN352" i="33" s="1"/>
  <c r="AN353" i="33" s="1"/>
  <c r="AN354" i="33" s="1"/>
  <c r="AN355" i="33" s="1"/>
  <c r="AN356" i="33" s="1"/>
  <c r="AN357" i="33" s="1"/>
  <c r="AN358" i="33" s="1"/>
  <c r="AN359" i="33" s="1"/>
  <c r="AN360" i="33" s="1"/>
  <c r="AN361" i="33" s="1"/>
  <c r="AN362" i="33" s="1"/>
  <c r="AN363" i="33" s="1"/>
  <c r="AN364" i="33" s="1"/>
  <c r="AN365" i="33" s="1"/>
  <c r="AN366" i="33" s="1"/>
  <c r="AN367" i="33" s="1"/>
  <c r="AN368" i="33" s="1"/>
  <c r="AN369" i="33" s="1"/>
  <c r="AN370" i="33" s="1"/>
  <c r="AN371" i="33" s="1"/>
  <c r="AN372" i="33" s="1"/>
  <c r="AN373" i="33" s="1"/>
  <c r="AN374" i="33" s="1"/>
  <c r="AN375" i="33" s="1"/>
  <c r="AN376" i="33" s="1"/>
  <c r="AN377" i="33" s="1"/>
  <c r="AN378" i="33" s="1"/>
  <c r="AN379" i="33" s="1"/>
  <c r="AN380" i="33" s="1"/>
  <c r="AN381" i="33" s="1"/>
  <c r="AN382" i="33" s="1"/>
  <c r="AN383" i="33" s="1"/>
  <c r="AN384" i="33" s="1"/>
  <c r="AN385" i="33" s="1"/>
  <c r="AN386" i="33" s="1"/>
  <c r="AN387" i="33" s="1"/>
  <c r="AN388" i="33" s="1"/>
  <c r="AN389" i="33" s="1"/>
  <c r="AN390" i="33" s="1"/>
  <c r="AN391" i="33" s="1"/>
  <c r="AN392" i="33" s="1"/>
  <c r="AN393" i="33" s="1"/>
  <c r="AN394" i="33" s="1"/>
  <c r="AN395" i="33" s="1"/>
  <c r="AN396" i="33" s="1"/>
  <c r="AN397" i="33" s="1"/>
  <c r="AN398" i="33" s="1"/>
  <c r="AN399" i="33" s="1"/>
  <c r="AN400" i="33" s="1"/>
  <c r="AN401" i="33" s="1"/>
  <c r="AN402" i="33" s="1"/>
  <c r="AN403" i="33" s="1"/>
  <c r="AN404" i="33" s="1"/>
  <c r="AN405" i="33" s="1"/>
  <c r="AN406" i="33" s="1"/>
  <c r="AN407" i="33" s="1"/>
  <c r="AJ208" i="32"/>
  <c r="AJ209" i="32" s="1"/>
  <c r="AJ210" i="32" s="1"/>
  <c r="AJ211" i="32" s="1"/>
  <c r="AJ212" i="32" s="1"/>
  <c r="AJ213" i="32" s="1"/>
  <c r="AJ214" i="32" s="1"/>
  <c r="AJ215" i="32" s="1"/>
  <c r="AJ216" i="32" s="1"/>
  <c r="AJ217" i="32" s="1"/>
  <c r="AJ218" i="32" s="1"/>
  <c r="AJ219" i="32" s="1"/>
  <c r="AJ220" i="32" s="1"/>
  <c r="AJ221" i="32" s="1"/>
  <c r="AJ222" i="32" s="1"/>
  <c r="AJ223" i="32" s="1"/>
  <c r="AJ224" i="32" s="1"/>
  <c r="AJ225" i="32" s="1"/>
  <c r="AJ226" i="32" s="1"/>
  <c r="AJ227" i="32" s="1"/>
  <c r="AJ228" i="32" s="1"/>
  <c r="AJ229" i="32" s="1"/>
  <c r="AJ230" i="32" s="1"/>
  <c r="AJ231" i="32" s="1"/>
  <c r="AJ232" i="32" s="1"/>
  <c r="AJ233" i="32" s="1"/>
  <c r="AJ234" i="32" s="1"/>
  <c r="AJ235" i="32" s="1"/>
  <c r="AJ236" i="32" s="1"/>
  <c r="AJ237" i="32" s="1"/>
  <c r="AJ238" i="32" s="1"/>
  <c r="AJ239" i="32" s="1"/>
  <c r="AJ240" i="32" s="1"/>
  <c r="AJ241" i="32" s="1"/>
  <c r="AJ242" i="32" s="1"/>
  <c r="AJ243" i="32" s="1"/>
  <c r="AJ244" i="32" s="1"/>
  <c r="AJ245" i="32" s="1"/>
  <c r="AJ246" i="32" s="1"/>
  <c r="AJ247" i="32" s="1"/>
  <c r="AJ248" i="32" s="1"/>
  <c r="AJ249" i="32" s="1"/>
  <c r="AJ250" i="32" s="1"/>
  <c r="AJ251" i="32" s="1"/>
  <c r="AJ252" i="32" s="1"/>
  <c r="AJ253" i="32" s="1"/>
  <c r="AJ254" i="32" s="1"/>
  <c r="AJ255" i="32" s="1"/>
  <c r="AJ256" i="32" s="1"/>
  <c r="AJ257" i="32" s="1"/>
  <c r="AJ258" i="32" s="1"/>
  <c r="AJ259" i="32" s="1"/>
  <c r="AJ260" i="32" s="1"/>
  <c r="AJ261" i="32" s="1"/>
  <c r="AJ262" i="32" s="1"/>
  <c r="AJ263" i="32" s="1"/>
  <c r="AJ264" i="32" s="1"/>
  <c r="AJ265" i="32" s="1"/>
  <c r="AJ266" i="32" s="1"/>
  <c r="AJ267" i="32" s="1"/>
  <c r="AJ268" i="32" s="1"/>
  <c r="AJ269" i="32" s="1"/>
  <c r="AJ270" i="32" s="1"/>
  <c r="AJ271" i="32" s="1"/>
  <c r="AJ272" i="32" s="1"/>
  <c r="AJ273" i="32" s="1"/>
  <c r="AJ274" i="32" s="1"/>
  <c r="AJ275" i="32" s="1"/>
  <c r="AJ276" i="32" s="1"/>
  <c r="AJ277" i="32" s="1"/>
  <c r="AJ278" i="32" s="1"/>
  <c r="AJ279" i="32" s="1"/>
  <c r="AJ280" i="32" s="1"/>
  <c r="AJ281" i="32" s="1"/>
  <c r="AJ282" i="32" s="1"/>
  <c r="AJ283" i="32" s="1"/>
  <c r="AJ284" i="32" s="1"/>
  <c r="AJ285" i="32" s="1"/>
  <c r="AJ286" i="32" s="1"/>
  <c r="AJ287" i="32" s="1"/>
  <c r="AJ288" i="32" s="1"/>
  <c r="AJ289" i="32" s="1"/>
  <c r="AJ290" i="32" s="1"/>
  <c r="AJ291" i="32" s="1"/>
  <c r="AJ292" i="32" s="1"/>
  <c r="AJ293" i="32" s="1"/>
  <c r="AJ294" i="32" s="1"/>
  <c r="AJ295" i="32" s="1"/>
  <c r="AJ296" i="32" s="1"/>
  <c r="AJ297" i="32" s="1"/>
  <c r="AJ298" i="32" s="1"/>
  <c r="AJ299" i="32" s="1"/>
  <c r="AJ300" i="32" s="1"/>
  <c r="AJ301" i="32" s="1"/>
  <c r="AJ302" i="32" s="1"/>
  <c r="AJ303" i="32" s="1"/>
  <c r="AJ304" i="32" s="1"/>
  <c r="AJ305" i="32" s="1"/>
  <c r="AJ306" i="32" s="1"/>
  <c r="L45" i="33"/>
  <c r="L46" i="33" s="1"/>
  <c r="L47" i="33" s="1"/>
  <c r="L47" i="27"/>
  <c r="K74" i="27"/>
  <c r="K74" i="30"/>
  <c r="L47" i="30"/>
  <c r="L26" i="28"/>
  <c r="F32" i="28"/>
  <c r="L41" i="28"/>
  <c r="K78" i="28" s="1"/>
  <c r="AN309" i="31"/>
  <c r="AN310" i="31" s="1"/>
  <c r="AN311" i="31" s="1"/>
  <c r="AN312" i="31" s="1"/>
  <c r="AN313" i="31" s="1"/>
  <c r="AN314" i="31" s="1"/>
  <c r="AN315" i="31" s="1"/>
  <c r="AN316" i="31" s="1"/>
  <c r="AN317" i="31" s="1"/>
  <c r="AN318" i="31" s="1"/>
  <c r="AN319" i="31" s="1"/>
  <c r="AN320" i="31" s="1"/>
  <c r="AN321" i="31" s="1"/>
  <c r="AN322" i="31" s="1"/>
  <c r="AN323" i="31" s="1"/>
  <c r="AN324" i="31" s="1"/>
  <c r="AN325" i="31" s="1"/>
  <c r="AN326" i="31" s="1"/>
  <c r="AN327" i="31" s="1"/>
  <c r="AN328" i="31" s="1"/>
  <c r="AN329" i="31" s="1"/>
  <c r="AN330" i="31" s="1"/>
  <c r="AN331" i="31" s="1"/>
  <c r="AN332" i="31" s="1"/>
  <c r="AN333" i="31" s="1"/>
  <c r="AN334" i="31" s="1"/>
  <c r="AN335" i="31" s="1"/>
  <c r="AN336" i="31" s="1"/>
  <c r="AN337" i="31" s="1"/>
  <c r="AN338" i="31" s="1"/>
  <c r="AN339" i="31" s="1"/>
  <c r="AN340" i="31" s="1"/>
  <c r="AN341" i="31" s="1"/>
  <c r="AN342" i="31" s="1"/>
  <c r="AN343" i="31" s="1"/>
  <c r="AN344" i="31" s="1"/>
  <c r="AN345" i="31" s="1"/>
  <c r="AN346" i="31" s="1"/>
  <c r="AN347" i="31" s="1"/>
  <c r="AN348" i="31" s="1"/>
  <c r="AN349" i="31" s="1"/>
  <c r="AN350" i="31" s="1"/>
  <c r="AN351" i="31" s="1"/>
  <c r="AN352" i="31" s="1"/>
  <c r="AN353" i="31" s="1"/>
  <c r="AN354" i="31" s="1"/>
  <c r="AN355" i="31" s="1"/>
  <c r="AN356" i="31" s="1"/>
  <c r="AN357" i="31" s="1"/>
  <c r="AN358" i="31" s="1"/>
  <c r="AN359" i="31" s="1"/>
  <c r="AN360" i="31" s="1"/>
  <c r="AN361" i="31" s="1"/>
  <c r="AN362" i="31" s="1"/>
  <c r="AN363" i="31" s="1"/>
  <c r="AN364" i="31" s="1"/>
  <c r="AN365" i="31" s="1"/>
  <c r="AN366" i="31" s="1"/>
  <c r="AN367" i="31" s="1"/>
  <c r="AN368" i="31" s="1"/>
  <c r="AN369" i="31" s="1"/>
  <c r="AN370" i="31" s="1"/>
  <c r="AN371" i="31" s="1"/>
  <c r="AN372" i="31" s="1"/>
  <c r="AN373" i="31" s="1"/>
  <c r="AN374" i="31" s="1"/>
  <c r="AN375" i="31" s="1"/>
  <c r="AN376" i="31" s="1"/>
  <c r="AN377" i="31" s="1"/>
  <c r="AN378" i="31" s="1"/>
  <c r="AN379" i="31" s="1"/>
  <c r="AN380" i="31" s="1"/>
  <c r="AN381" i="31" s="1"/>
  <c r="AN382" i="31" s="1"/>
  <c r="AN383" i="31" s="1"/>
  <c r="AN384" i="31" s="1"/>
  <c r="AN385" i="31" s="1"/>
  <c r="AN386" i="31" s="1"/>
  <c r="AN387" i="31" s="1"/>
  <c r="AN388" i="31" s="1"/>
  <c r="AN389" i="31" s="1"/>
  <c r="AN390" i="31" s="1"/>
  <c r="AN391" i="31" s="1"/>
  <c r="AN392" i="31" s="1"/>
  <c r="AN393" i="31" s="1"/>
  <c r="AN394" i="31" s="1"/>
  <c r="AN395" i="31" s="1"/>
  <c r="AN396" i="31" s="1"/>
  <c r="AN397" i="31" s="1"/>
  <c r="AN398" i="31" s="1"/>
  <c r="AN399" i="31" s="1"/>
  <c r="AN400" i="31" s="1"/>
  <c r="AN401" i="31" s="1"/>
  <c r="AN402" i="31" s="1"/>
  <c r="AN403" i="31" s="1"/>
  <c r="AN404" i="31" s="1"/>
  <c r="AN405" i="31" s="1"/>
  <c r="AN406" i="31" s="1"/>
  <c r="AN407" i="31" s="1"/>
  <c r="AJ208" i="31"/>
  <c r="AJ209" i="31" s="1"/>
  <c r="AJ210" i="31" s="1"/>
  <c r="AJ211" i="31" s="1"/>
  <c r="AJ212" i="31" s="1"/>
  <c r="AJ213" i="31" s="1"/>
  <c r="AJ214" i="31" s="1"/>
  <c r="AJ215" i="31" s="1"/>
  <c r="AJ216" i="31" s="1"/>
  <c r="AJ217" i="31" s="1"/>
  <c r="AJ218" i="31" s="1"/>
  <c r="AJ219" i="31" s="1"/>
  <c r="AJ220" i="31" s="1"/>
  <c r="AJ221" i="31" s="1"/>
  <c r="AJ222" i="31" s="1"/>
  <c r="AJ223" i="31" s="1"/>
  <c r="AJ224" i="31" s="1"/>
  <c r="AJ225" i="31" s="1"/>
  <c r="AJ226" i="31" s="1"/>
  <c r="AJ227" i="31" s="1"/>
  <c r="AJ228" i="31" s="1"/>
  <c r="AJ229" i="31" s="1"/>
  <c r="AJ230" i="31" s="1"/>
  <c r="AJ231" i="31" s="1"/>
  <c r="AJ232" i="31" s="1"/>
  <c r="AJ233" i="31" s="1"/>
  <c r="AJ234" i="31" s="1"/>
  <c r="AJ235" i="31" s="1"/>
  <c r="AJ236" i="31" s="1"/>
  <c r="AJ237" i="31" s="1"/>
  <c r="AJ238" i="31" s="1"/>
  <c r="AJ239" i="31" s="1"/>
  <c r="AJ240" i="31" s="1"/>
  <c r="AJ241" i="31" s="1"/>
  <c r="AJ242" i="31" s="1"/>
  <c r="AJ243" i="31" s="1"/>
  <c r="AJ244" i="31" s="1"/>
  <c r="AJ245" i="31" s="1"/>
  <c r="AJ246" i="31" s="1"/>
  <c r="AJ247" i="31" s="1"/>
  <c r="AJ248" i="31" s="1"/>
  <c r="AJ249" i="31" s="1"/>
  <c r="AJ250" i="31" s="1"/>
  <c r="AJ251" i="31" s="1"/>
  <c r="AJ252" i="31" s="1"/>
  <c r="AJ253" i="31" s="1"/>
  <c r="AJ254" i="31" s="1"/>
  <c r="AJ255" i="31" s="1"/>
  <c r="AJ256" i="31" s="1"/>
  <c r="AJ257" i="31" s="1"/>
  <c r="AJ258" i="31" s="1"/>
  <c r="AJ259" i="31" s="1"/>
  <c r="AJ260" i="31" s="1"/>
  <c r="AJ261" i="31" s="1"/>
  <c r="AJ262" i="31" s="1"/>
  <c r="AJ263" i="31" s="1"/>
  <c r="AJ264" i="31" s="1"/>
  <c r="AJ265" i="31" s="1"/>
  <c r="AJ266" i="31" s="1"/>
  <c r="AJ267" i="31" s="1"/>
  <c r="AJ268" i="31" s="1"/>
  <c r="AJ269" i="31" s="1"/>
  <c r="AJ270" i="31" s="1"/>
  <c r="AJ271" i="31" s="1"/>
  <c r="AJ272" i="31" s="1"/>
  <c r="AJ273" i="31" s="1"/>
  <c r="AJ274" i="31" s="1"/>
  <c r="AJ275" i="31" s="1"/>
  <c r="AJ276" i="31" s="1"/>
  <c r="AJ277" i="31" s="1"/>
  <c r="AJ278" i="31" s="1"/>
  <c r="AJ279" i="31" s="1"/>
  <c r="AJ280" i="31" s="1"/>
  <c r="AJ281" i="31" s="1"/>
  <c r="AJ282" i="31" s="1"/>
  <c r="AJ283" i="31" s="1"/>
  <c r="AJ284" i="31" s="1"/>
  <c r="AJ285" i="31" s="1"/>
  <c r="AJ286" i="31" s="1"/>
  <c r="AJ287" i="31" s="1"/>
  <c r="AJ288" i="31" s="1"/>
  <c r="AJ289" i="31" s="1"/>
  <c r="AJ290" i="31" s="1"/>
  <c r="AJ291" i="31" s="1"/>
  <c r="AJ292" i="31" s="1"/>
  <c r="AJ293" i="31" s="1"/>
  <c r="AJ294" i="31" s="1"/>
  <c r="AJ295" i="31" s="1"/>
  <c r="AJ296" i="31" s="1"/>
  <c r="AJ297" i="31" s="1"/>
  <c r="AJ298" i="31" s="1"/>
  <c r="AJ299" i="31" s="1"/>
  <c r="AJ300" i="31" s="1"/>
  <c r="AJ301" i="31" s="1"/>
  <c r="AJ302" i="31" s="1"/>
  <c r="AJ303" i="31" s="1"/>
  <c r="AJ304" i="31" s="1"/>
  <c r="AJ305" i="31" s="1"/>
  <c r="AJ306" i="31" s="1"/>
  <c r="L41" i="33"/>
  <c r="K78" i="33" s="1"/>
  <c r="L26" i="33"/>
  <c r="F32" i="33"/>
  <c r="L26" i="30"/>
  <c r="F32" i="30"/>
  <c r="L41" i="30"/>
  <c r="K78" i="30" s="1"/>
  <c r="L47" i="31"/>
  <c r="K74" i="31"/>
  <c r="K74" i="28"/>
  <c r="L47" i="28"/>
  <c r="F32" i="31"/>
  <c r="L26" i="31"/>
  <c r="L41" i="31"/>
  <c r="K78" i="31" s="1"/>
  <c r="AF8" i="26"/>
  <c r="AF4" i="26"/>
  <c r="Y5" i="26"/>
  <c r="AF6" i="26"/>
  <c r="W19" i="26" s="1"/>
  <c r="AF5" i="26"/>
  <c r="Y5" i="30"/>
  <c r="AF8" i="30"/>
  <c r="AF4" i="30"/>
  <c r="AF6" i="30"/>
  <c r="W19" i="30" s="1"/>
  <c r="AF5" i="30"/>
  <c r="AF5" i="27"/>
  <c r="AF8" i="27"/>
  <c r="AF6" i="27"/>
  <c r="W19" i="27" s="1"/>
  <c r="Y5" i="27"/>
  <c r="AF4" i="27"/>
  <c r="AJ208" i="29"/>
  <c r="AJ209" i="29" s="1"/>
  <c r="AJ210" i="29" s="1"/>
  <c r="AJ211" i="29" s="1"/>
  <c r="AJ212" i="29" s="1"/>
  <c r="AJ213" i="29" s="1"/>
  <c r="AJ214" i="29" s="1"/>
  <c r="AJ215" i="29" s="1"/>
  <c r="AJ216" i="29" s="1"/>
  <c r="AJ217" i="29" s="1"/>
  <c r="AJ218" i="29" s="1"/>
  <c r="AJ219" i="29" s="1"/>
  <c r="AJ220" i="29" s="1"/>
  <c r="AJ221" i="29" s="1"/>
  <c r="AJ222" i="29" s="1"/>
  <c r="AJ223" i="29" s="1"/>
  <c r="AJ224" i="29" s="1"/>
  <c r="AJ225" i="29" s="1"/>
  <c r="AJ226" i="29" s="1"/>
  <c r="AJ227" i="29" s="1"/>
  <c r="AJ228" i="29" s="1"/>
  <c r="AJ229" i="29" s="1"/>
  <c r="AJ230" i="29" s="1"/>
  <c r="AJ231" i="29" s="1"/>
  <c r="AJ232" i="29" s="1"/>
  <c r="AJ233" i="29" s="1"/>
  <c r="AJ234" i="29" s="1"/>
  <c r="AJ235" i="29" s="1"/>
  <c r="AJ236" i="29" s="1"/>
  <c r="AJ237" i="29" s="1"/>
  <c r="AJ238" i="29" s="1"/>
  <c r="AJ239" i="29" s="1"/>
  <c r="AJ240" i="29" s="1"/>
  <c r="AJ241" i="29" s="1"/>
  <c r="AJ242" i="29" s="1"/>
  <c r="AJ243" i="29" s="1"/>
  <c r="AJ244" i="29" s="1"/>
  <c r="AJ245" i="29" s="1"/>
  <c r="AJ246" i="29" s="1"/>
  <c r="AJ247" i="29" s="1"/>
  <c r="AJ248" i="29" s="1"/>
  <c r="AJ249" i="29" s="1"/>
  <c r="AJ250" i="29" s="1"/>
  <c r="AJ251" i="29" s="1"/>
  <c r="AJ252" i="29" s="1"/>
  <c r="AJ253" i="29" s="1"/>
  <c r="AJ254" i="29" s="1"/>
  <c r="AJ255" i="29" s="1"/>
  <c r="AJ256" i="29" s="1"/>
  <c r="AJ257" i="29" s="1"/>
  <c r="AJ258" i="29" s="1"/>
  <c r="AJ259" i="29" s="1"/>
  <c r="AJ260" i="29" s="1"/>
  <c r="AJ261" i="29" s="1"/>
  <c r="AJ262" i="29" s="1"/>
  <c r="AJ263" i="29" s="1"/>
  <c r="AJ264" i="29" s="1"/>
  <c r="AJ265" i="29" s="1"/>
  <c r="AJ266" i="29" s="1"/>
  <c r="AJ267" i="29" s="1"/>
  <c r="AJ268" i="29" s="1"/>
  <c r="AJ269" i="29" s="1"/>
  <c r="AJ270" i="29" s="1"/>
  <c r="AJ271" i="29" s="1"/>
  <c r="AJ272" i="29" s="1"/>
  <c r="AJ273" i="29" s="1"/>
  <c r="AJ274" i="29" s="1"/>
  <c r="AJ275" i="29" s="1"/>
  <c r="AJ276" i="29" s="1"/>
  <c r="AJ277" i="29" s="1"/>
  <c r="AJ278" i="29" s="1"/>
  <c r="AJ279" i="29" s="1"/>
  <c r="AJ280" i="29" s="1"/>
  <c r="AJ281" i="29" s="1"/>
  <c r="AJ282" i="29" s="1"/>
  <c r="AJ283" i="29" s="1"/>
  <c r="AJ284" i="29" s="1"/>
  <c r="AJ285" i="29" s="1"/>
  <c r="AJ286" i="29" s="1"/>
  <c r="AJ287" i="29" s="1"/>
  <c r="AJ288" i="29" s="1"/>
  <c r="AJ289" i="29" s="1"/>
  <c r="AJ290" i="29" s="1"/>
  <c r="AJ291" i="29" s="1"/>
  <c r="AJ292" i="29" s="1"/>
  <c r="AJ293" i="29" s="1"/>
  <c r="AJ294" i="29" s="1"/>
  <c r="AJ295" i="29" s="1"/>
  <c r="AJ296" i="29" s="1"/>
  <c r="AJ297" i="29" s="1"/>
  <c r="AJ298" i="29" s="1"/>
  <c r="AJ299" i="29" s="1"/>
  <c r="AJ300" i="29" s="1"/>
  <c r="AJ301" i="29" s="1"/>
  <c r="AJ302" i="29" s="1"/>
  <c r="AJ303" i="29" s="1"/>
  <c r="AJ304" i="29" s="1"/>
  <c r="AJ305" i="29" s="1"/>
  <c r="AJ306" i="29" s="1"/>
  <c r="AN309" i="26"/>
  <c r="AN310" i="26" s="1"/>
  <c r="AN311" i="26" s="1"/>
  <c r="AN312" i="26" s="1"/>
  <c r="AN313" i="26" s="1"/>
  <c r="AN314" i="26" s="1"/>
  <c r="AN315" i="26" s="1"/>
  <c r="AN316" i="26" s="1"/>
  <c r="AN317" i="26" s="1"/>
  <c r="AN318" i="26" s="1"/>
  <c r="AN319" i="26" s="1"/>
  <c r="AN320" i="26" s="1"/>
  <c r="AN321" i="26" s="1"/>
  <c r="AN322" i="26" s="1"/>
  <c r="AN323" i="26" s="1"/>
  <c r="AN324" i="26" s="1"/>
  <c r="AN325" i="26" s="1"/>
  <c r="AN326" i="26" s="1"/>
  <c r="AN327" i="26" s="1"/>
  <c r="AN328" i="26" s="1"/>
  <c r="AN329" i="26" s="1"/>
  <c r="AN330" i="26" s="1"/>
  <c r="AN331" i="26" s="1"/>
  <c r="AN332" i="26" s="1"/>
  <c r="AN333" i="26" s="1"/>
  <c r="AN334" i="26" s="1"/>
  <c r="AN335" i="26" s="1"/>
  <c r="AN336" i="26" s="1"/>
  <c r="AN337" i="26" s="1"/>
  <c r="AN338" i="26" s="1"/>
  <c r="AN339" i="26" s="1"/>
  <c r="AN340" i="26" s="1"/>
  <c r="AN341" i="26" s="1"/>
  <c r="AN342" i="26" s="1"/>
  <c r="AN343" i="26" s="1"/>
  <c r="AN344" i="26" s="1"/>
  <c r="AN345" i="26" s="1"/>
  <c r="AN346" i="26" s="1"/>
  <c r="AN347" i="26" s="1"/>
  <c r="AN348" i="26" s="1"/>
  <c r="AN349" i="26" s="1"/>
  <c r="AN350" i="26" s="1"/>
  <c r="AN351" i="26" s="1"/>
  <c r="AN352" i="26" s="1"/>
  <c r="AN353" i="26" s="1"/>
  <c r="AN354" i="26" s="1"/>
  <c r="AN355" i="26" s="1"/>
  <c r="AN356" i="26" s="1"/>
  <c r="AN357" i="26" s="1"/>
  <c r="AN358" i="26" s="1"/>
  <c r="AN359" i="26" s="1"/>
  <c r="AN360" i="26" s="1"/>
  <c r="AN361" i="26" s="1"/>
  <c r="AN362" i="26" s="1"/>
  <c r="AN363" i="26" s="1"/>
  <c r="AN364" i="26" s="1"/>
  <c r="AN365" i="26" s="1"/>
  <c r="AN366" i="26" s="1"/>
  <c r="AN367" i="26" s="1"/>
  <c r="AN368" i="26" s="1"/>
  <c r="AN369" i="26" s="1"/>
  <c r="AN370" i="26" s="1"/>
  <c r="AN371" i="26" s="1"/>
  <c r="AN372" i="26" s="1"/>
  <c r="AN373" i="26" s="1"/>
  <c r="AN374" i="26" s="1"/>
  <c r="AN375" i="26" s="1"/>
  <c r="AN376" i="26" s="1"/>
  <c r="AN377" i="26" s="1"/>
  <c r="AN378" i="26" s="1"/>
  <c r="AN379" i="26" s="1"/>
  <c r="AN380" i="26" s="1"/>
  <c r="AN381" i="26" s="1"/>
  <c r="AN382" i="26" s="1"/>
  <c r="AN383" i="26" s="1"/>
  <c r="AN384" i="26" s="1"/>
  <c r="AN385" i="26" s="1"/>
  <c r="AN386" i="26" s="1"/>
  <c r="AN387" i="26" s="1"/>
  <c r="AN388" i="26" s="1"/>
  <c r="AN389" i="26" s="1"/>
  <c r="AN390" i="26" s="1"/>
  <c r="AN391" i="26" s="1"/>
  <c r="AN392" i="26" s="1"/>
  <c r="AN393" i="26" s="1"/>
  <c r="AN394" i="26" s="1"/>
  <c r="AN395" i="26" s="1"/>
  <c r="AN396" i="26" s="1"/>
  <c r="AN397" i="26" s="1"/>
  <c r="AN398" i="26" s="1"/>
  <c r="AN399" i="26" s="1"/>
  <c r="AN400" i="26" s="1"/>
  <c r="AN401" i="26" s="1"/>
  <c r="AN402" i="26" s="1"/>
  <c r="AN403" i="26" s="1"/>
  <c r="AN404" i="26" s="1"/>
  <c r="AN405" i="26" s="1"/>
  <c r="AN406" i="26" s="1"/>
  <c r="AN407" i="26" s="1"/>
  <c r="AJ208" i="30"/>
  <c r="AJ209" i="30" s="1"/>
  <c r="AJ210" i="30" s="1"/>
  <c r="AJ211" i="30" s="1"/>
  <c r="AJ212" i="30" s="1"/>
  <c r="AJ213" i="30" s="1"/>
  <c r="AJ214" i="30" s="1"/>
  <c r="AJ215" i="30" s="1"/>
  <c r="AJ216" i="30" s="1"/>
  <c r="AJ217" i="30" s="1"/>
  <c r="AJ218" i="30" s="1"/>
  <c r="AJ219" i="30" s="1"/>
  <c r="AJ220" i="30" s="1"/>
  <c r="AJ221" i="30" s="1"/>
  <c r="AJ222" i="30" s="1"/>
  <c r="AJ223" i="30" s="1"/>
  <c r="AJ224" i="30" s="1"/>
  <c r="AJ225" i="30" s="1"/>
  <c r="AJ226" i="30" s="1"/>
  <c r="AJ227" i="30" s="1"/>
  <c r="AJ228" i="30" s="1"/>
  <c r="AJ229" i="30" s="1"/>
  <c r="AJ230" i="30" s="1"/>
  <c r="AJ231" i="30" s="1"/>
  <c r="AJ232" i="30" s="1"/>
  <c r="AJ233" i="30" s="1"/>
  <c r="AJ234" i="30" s="1"/>
  <c r="AJ235" i="30" s="1"/>
  <c r="AJ236" i="30" s="1"/>
  <c r="AJ237" i="30" s="1"/>
  <c r="AJ238" i="30" s="1"/>
  <c r="AJ239" i="30" s="1"/>
  <c r="AJ240" i="30" s="1"/>
  <c r="AJ241" i="30" s="1"/>
  <c r="AJ242" i="30" s="1"/>
  <c r="AJ243" i="30" s="1"/>
  <c r="AJ244" i="30" s="1"/>
  <c r="AJ245" i="30" s="1"/>
  <c r="AJ246" i="30" s="1"/>
  <c r="AJ247" i="30" s="1"/>
  <c r="AJ248" i="30" s="1"/>
  <c r="AJ249" i="30" s="1"/>
  <c r="AJ250" i="30" s="1"/>
  <c r="AJ251" i="30" s="1"/>
  <c r="AJ252" i="30" s="1"/>
  <c r="AJ253" i="30" s="1"/>
  <c r="AJ254" i="30" s="1"/>
  <c r="AJ255" i="30" s="1"/>
  <c r="AJ256" i="30" s="1"/>
  <c r="AJ257" i="30" s="1"/>
  <c r="AJ258" i="30" s="1"/>
  <c r="AJ259" i="30" s="1"/>
  <c r="AJ260" i="30" s="1"/>
  <c r="AJ261" i="30" s="1"/>
  <c r="AJ262" i="30" s="1"/>
  <c r="AJ263" i="30" s="1"/>
  <c r="AJ264" i="30" s="1"/>
  <c r="AJ265" i="30" s="1"/>
  <c r="AJ266" i="30" s="1"/>
  <c r="AJ267" i="30" s="1"/>
  <c r="AJ268" i="30" s="1"/>
  <c r="AJ269" i="30" s="1"/>
  <c r="AJ270" i="30" s="1"/>
  <c r="AJ271" i="30" s="1"/>
  <c r="AJ272" i="30" s="1"/>
  <c r="AJ273" i="30" s="1"/>
  <c r="AJ274" i="30" s="1"/>
  <c r="AJ275" i="30" s="1"/>
  <c r="AJ276" i="30" s="1"/>
  <c r="AJ277" i="30" s="1"/>
  <c r="AJ278" i="30" s="1"/>
  <c r="AJ279" i="30" s="1"/>
  <c r="AJ280" i="30" s="1"/>
  <c r="AJ281" i="30" s="1"/>
  <c r="AJ282" i="30" s="1"/>
  <c r="AJ283" i="30" s="1"/>
  <c r="AJ284" i="30" s="1"/>
  <c r="AJ285" i="30" s="1"/>
  <c r="AJ286" i="30" s="1"/>
  <c r="AJ287" i="30" s="1"/>
  <c r="AJ288" i="30" s="1"/>
  <c r="AJ289" i="30" s="1"/>
  <c r="AJ290" i="30" s="1"/>
  <c r="AJ291" i="30" s="1"/>
  <c r="AJ292" i="30" s="1"/>
  <c r="AJ293" i="30" s="1"/>
  <c r="AJ294" i="30" s="1"/>
  <c r="AJ295" i="30" s="1"/>
  <c r="AJ296" i="30" s="1"/>
  <c r="AJ297" i="30" s="1"/>
  <c r="AJ298" i="30" s="1"/>
  <c r="AJ299" i="30" s="1"/>
  <c r="AJ300" i="30" s="1"/>
  <c r="AJ301" i="30" s="1"/>
  <c r="AJ302" i="30" s="1"/>
  <c r="AJ303" i="30" s="1"/>
  <c r="AJ304" i="30" s="1"/>
  <c r="AJ305" i="30" s="1"/>
  <c r="AJ306" i="30" s="1"/>
  <c r="AJ208" i="33"/>
  <c r="AJ209" i="33" s="1"/>
  <c r="AJ210" i="33" s="1"/>
  <c r="AJ211" i="33" s="1"/>
  <c r="AJ212" i="33" s="1"/>
  <c r="AJ213" i="33" s="1"/>
  <c r="AJ214" i="33" s="1"/>
  <c r="AJ215" i="33" s="1"/>
  <c r="AJ216" i="33" s="1"/>
  <c r="AJ217" i="33" s="1"/>
  <c r="AJ218" i="33" s="1"/>
  <c r="AJ219" i="33" s="1"/>
  <c r="AJ220" i="33" s="1"/>
  <c r="AJ221" i="33" s="1"/>
  <c r="AJ222" i="33" s="1"/>
  <c r="AJ223" i="33" s="1"/>
  <c r="AJ224" i="33" s="1"/>
  <c r="AJ225" i="33" s="1"/>
  <c r="AJ226" i="33" s="1"/>
  <c r="AJ227" i="33" s="1"/>
  <c r="AJ228" i="33" s="1"/>
  <c r="AJ229" i="33" s="1"/>
  <c r="AJ230" i="33" s="1"/>
  <c r="AJ231" i="33" s="1"/>
  <c r="AJ232" i="33" s="1"/>
  <c r="AJ233" i="33" s="1"/>
  <c r="AJ234" i="33" s="1"/>
  <c r="AJ235" i="33" s="1"/>
  <c r="AJ236" i="33" s="1"/>
  <c r="AJ237" i="33" s="1"/>
  <c r="AJ238" i="33" s="1"/>
  <c r="AJ239" i="33" s="1"/>
  <c r="AJ240" i="33" s="1"/>
  <c r="AJ241" i="33" s="1"/>
  <c r="AJ242" i="33" s="1"/>
  <c r="AJ243" i="33" s="1"/>
  <c r="AJ244" i="33" s="1"/>
  <c r="AJ245" i="33" s="1"/>
  <c r="AJ246" i="33" s="1"/>
  <c r="AJ247" i="33" s="1"/>
  <c r="AJ248" i="33" s="1"/>
  <c r="AJ249" i="33" s="1"/>
  <c r="AJ250" i="33" s="1"/>
  <c r="AJ251" i="33" s="1"/>
  <c r="AJ252" i="33" s="1"/>
  <c r="AJ253" i="33" s="1"/>
  <c r="AJ254" i="33" s="1"/>
  <c r="AJ255" i="33" s="1"/>
  <c r="AJ256" i="33" s="1"/>
  <c r="AJ257" i="33" s="1"/>
  <c r="AJ258" i="33" s="1"/>
  <c r="AJ259" i="33" s="1"/>
  <c r="AJ260" i="33" s="1"/>
  <c r="AJ261" i="33" s="1"/>
  <c r="AJ262" i="33" s="1"/>
  <c r="AJ263" i="33" s="1"/>
  <c r="AJ264" i="33" s="1"/>
  <c r="AJ265" i="33" s="1"/>
  <c r="AJ266" i="33" s="1"/>
  <c r="AJ267" i="33" s="1"/>
  <c r="AJ268" i="33" s="1"/>
  <c r="AJ269" i="33" s="1"/>
  <c r="AJ270" i="33" s="1"/>
  <c r="AJ271" i="33" s="1"/>
  <c r="AJ272" i="33" s="1"/>
  <c r="AJ273" i="33" s="1"/>
  <c r="AJ274" i="33" s="1"/>
  <c r="AJ275" i="33" s="1"/>
  <c r="AJ276" i="33" s="1"/>
  <c r="AJ277" i="33" s="1"/>
  <c r="AJ278" i="33" s="1"/>
  <c r="AJ279" i="33" s="1"/>
  <c r="AJ280" i="33" s="1"/>
  <c r="AJ281" i="33" s="1"/>
  <c r="AJ282" i="33" s="1"/>
  <c r="AJ283" i="33" s="1"/>
  <c r="AJ284" i="33" s="1"/>
  <c r="AJ285" i="33" s="1"/>
  <c r="AJ286" i="33" s="1"/>
  <c r="AJ287" i="33" s="1"/>
  <c r="AJ288" i="33" s="1"/>
  <c r="AJ289" i="33" s="1"/>
  <c r="AJ290" i="33" s="1"/>
  <c r="AJ291" i="33" s="1"/>
  <c r="AJ292" i="33" s="1"/>
  <c r="AJ293" i="33" s="1"/>
  <c r="AJ294" i="33" s="1"/>
  <c r="AJ295" i="33" s="1"/>
  <c r="AJ296" i="33" s="1"/>
  <c r="AJ297" i="33" s="1"/>
  <c r="AJ298" i="33" s="1"/>
  <c r="AJ299" i="33" s="1"/>
  <c r="AJ300" i="33" s="1"/>
  <c r="AJ301" i="33" s="1"/>
  <c r="AJ302" i="33" s="1"/>
  <c r="AJ303" i="33" s="1"/>
  <c r="AJ304" i="33" s="1"/>
  <c r="AJ305" i="33" s="1"/>
  <c r="AJ306" i="33" s="1"/>
  <c r="Y5" i="28"/>
  <c r="AF4" i="28"/>
  <c r="AF6" i="28"/>
  <c r="W19" i="28" s="1"/>
  <c r="AF5" i="28"/>
  <c r="AF8" i="28"/>
  <c r="Y5" i="29"/>
  <c r="AF8" i="29"/>
  <c r="AF4" i="29"/>
  <c r="AF6" i="29"/>
  <c r="W19" i="29" s="1"/>
  <c r="AF5" i="29"/>
  <c r="AF4" i="33"/>
  <c r="AF8" i="33"/>
  <c r="AF6" i="33"/>
  <c r="W19" i="33" s="1"/>
  <c r="Y5" i="33"/>
  <c r="AF5" i="33"/>
  <c r="L26" i="26"/>
  <c r="L41" i="26"/>
  <c r="K78" i="26" s="1"/>
  <c r="F32" i="26"/>
  <c r="F32" i="32"/>
  <c r="L26" i="32"/>
  <c r="L41" i="32"/>
  <c r="K78" i="32" s="1"/>
  <c r="K74" i="29"/>
  <c r="L47" i="29"/>
  <c r="AF5" i="32"/>
  <c r="Y5" i="32"/>
  <c r="AF8" i="32"/>
  <c r="AF4" i="32"/>
  <c r="AF6" i="32"/>
  <c r="W19" i="32" s="1"/>
  <c r="AN309" i="32"/>
  <c r="AN310" i="32" s="1"/>
  <c r="AN311" i="32" s="1"/>
  <c r="AN312" i="32" s="1"/>
  <c r="AN313" i="32" s="1"/>
  <c r="AN314" i="32" s="1"/>
  <c r="AN315" i="32" s="1"/>
  <c r="AN316" i="32" s="1"/>
  <c r="AN317" i="32" s="1"/>
  <c r="AN318" i="32" s="1"/>
  <c r="AN319" i="32" s="1"/>
  <c r="AN320" i="32" s="1"/>
  <c r="AN321" i="32" s="1"/>
  <c r="AN322" i="32" s="1"/>
  <c r="AN323" i="32" s="1"/>
  <c r="AN324" i="32" s="1"/>
  <c r="AN325" i="32" s="1"/>
  <c r="AN326" i="32" s="1"/>
  <c r="AN327" i="32" s="1"/>
  <c r="AN328" i="32" s="1"/>
  <c r="AN329" i="32" s="1"/>
  <c r="AN330" i="32" s="1"/>
  <c r="AN331" i="32" s="1"/>
  <c r="AN332" i="32" s="1"/>
  <c r="AN333" i="32" s="1"/>
  <c r="AN334" i="32" s="1"/>
  <c r="AN335" i="32" s="1"/>
  <c r="AN336" i="32" s="1"/>
  <c r="AN337" i="32" s="1"/>
  <c r="AN338" i="32" s="1"/>
  <c r="AN339" i="32" s="1"/>
  <c r="AN340" i="32" s="1"/>
  <c r="AN341" i="32" s="1"/>
  <c r="AN342" i="32" s="1"/>
  <c r="AN343" i="32" s="1"/>
  <c r="AN344" i="32" s="1"/>
  <c r="AN345" i="32" s="1"/>
  <c r="AN346" i="32" s="1"/>
  <c r="AN347" i="32" s="1"/>
  <c r="AN348" i="32" s="1"/>
  <c r="AN349" i="32" s="1"/>
  <c r="AN350" i="32" s="1"/>
  <c r="AN351" i="32" s="1"/>
  <c r="AN352" i="32" s="1"/>
  <c r="AN353" i="32" s="1"/>
  <c r="AN354" i="32" s="1"/>
  <c r="AN355" i="32" s="1"/>
  <c r="AN356" i="32" s="1"/>
  <c r="AN357" i="32" s="1"/>
  <c r="AN358" i="32" s="1"/>
  <c r="AN359" i="32" s="1"/>
  <c r="AN360" i="32" s="1"/>
  <c r="AN361" i="32" s="1"/>
  <c r="AN362" i="32" s="1"/>
  <c r="AN363" i="32" s="1"/>
  <c r="AN364" i="32" s="1"/>
  <c r="AN365" i="32" s="1"/>
  <c r="AN366" i="32" s="1"/>
  <c r="AN367" i="32" s="1"/>
  <c r="AN368" i="32" s="1"/>
  <c r="AN369" i="32" s="1"/>
  <c r="AN370" i="32" s="1"/>
  <c r="AN371" i="32" s="1"/>
  <c r="AN372" i="32" s="1"/>
  <c r="AN373" i="32" s="1"/>
  <c r="AN374" i="32" s="1"/>
  <c r="AN375" i="32" s="1"/>
  <c r="AN376" i="32" s="1"/>
  <c r="AN377" i="32" s="1"/>
  <c r="AN378" i="32" s="1"/>
  <c r="AN379" i="32" s="1"/>
  <c r="AN380" i="32" s="1"/>
  <c r="AN381" i="32" s="1"/>
  <c r="AN382" i="32" s="1"/>
  <c r="AN383" i="32" s="1"/>
  <c r="AN384" i="32" s="1"/>
  <c r="AN385" i="32" s="1"/>
  <c r="AN386" i="32" s="1"/>
  <c r="AN387" i="32" s="1"/>
  <c r="AN388" i="32" s="1"/>
  <c r="AN389" i="32" s="1"/>
  <c r="AN390" i="32" s="1"/>
  <c r="AN391" i="32" s="1"/>
  <c r="AN392" i="32" s="1"/>
  <c r="AN393" i="32" s="1"/>
  <c r="AN394" i="32" s="1"/>
  <c r="AN395" i="32" s="1"/>
  <c r="AN396" i="32" s="1"/>
  <c r="AN397" i="32" s="1"/>
  <c r="AN398" i="32" s="1"/>
  <c r="AN399" i="32" s="1"/>
  <c r="AN400" i="32" s="1"/>
  <c r="AN401" i="32" s="1"/>
  <c r="AN402" i="32" s="1"/>
  <c r="AN403" i="32" s="1"/>
  <c r="AN404" i="32" s="1"/>
  <c r="AN405" i="32" s="1"/>
  <c r="AN406" i="32" s="1"/>
  <c r="AN407" i="32" s="1"/>
  <c r="F32" i="27"/>
  <c r="L26" i="27"/>
  <c r="L41" i="27"/>
  <c r="K78" i="27" s="1"/>
  <c r="AF5" i="31"/>
  <c r="Y5" i="31"/>
  <c r="AF8" i="31"/>
  <c r="AF4" i="31"/>
  <c r="AF6" i="31"/>
  <c r="W19" i="31" s="1"/>
  <c r="F32" i="29"/>
  <c r="L41" i="29"/>
  <c r="K78" i="29" s="1"/>
  <c r="L26" i="29"/>
  <c r="L45" i="5"/>
  <c r="L46" i="5" s="1"/>
  <c r="K74" i="5" s="1"/>
  <c r="L47" i="3"/>
  <c r="K74" i="3"/>
  <c r="AF5" i="3"/>
  <c r="Y5" i="3"/>
  <c r="AF8" i="3"/>
  <c r="AF4" i="3"/>
  <c r="AF6" i="3"/>
  <c r="W19" i="3" s="1"/>
  <c r="AN309" i="5"/>
  <c r="AN310" i="5" s="1"/>
  <c r="AN311" i="5" s="1"/>
  <c r="AN312" i="5" s="1"/>
  <c r="AN313" i="5" s="1"/>
  <c r="AN314" i="5" s="1"/>
  <c r="AN315" i="5" s="1"/>
  <c r="AN316" i="5" s="1"/>
  <c r="AN317" i="5" s="1"/>
  <c r="AN318" i="5" s="1"/>
  <c r="AN319" i="5" s="1"/>
  <c r="AN320" i="5" s="1"/>
  <c r="AN321" i="5" s="1"/>
  <c r="AN322" i="5" s="1"/>
  <c r="AN323" i="5" s="1"/>
  <c r="AN324" i="5" s="1"/>
  <c r="AN325" i="5" s="1"/>
  <c r="AN326" i="5" s="1"/>
  <c r="AN327" i="5" s="1"/>
  <c r="AN328" i="5" s="1"/>
  <c r="AN329" i="5" s="1"/>
  <c r="AN330" i="5" s="1"/>
  <c r="AN331" i="5" s="1"/>
  <c r="AN332" i="5" s="1"/>
  <c r="AN333" i="5" s="1"/>
  <c r="AN334" i="5" s="1"/>
  <c r="AN335" i="5" s="1"/>
  <c r="AN336" i="5" s="1"/>
  <c r="AN337" i="5" s="1"/>
  <c r="AN338" i="5" s="1"/>
  <c r="AN339" i="5" s="1"/>
  <c r="AN340" i="5" s="1"/>
  <c r="AN341" i="5" s="1"/>
  <c r="AN342" i="5" s="1"/>
  <c r="AN343" i="5" s="1"/>
  <c r="AN344" i="5" s="1"/>
  <c r="AN345" i="5" s="1"/>
  <c r="AN346" i="5" s="1"/>
  <c r="AN347" i="5" s="1"/>
  <c r="AN348" i="5" s="1"/>
  <c r="AN349" i="5" s="1"/>
  <c r="AN350" i="5" s="1"/>
  <c r="AN351" i="5" s="1"/>
  <c r="AN352" i="5" s="1"/>
  <c r="AN353" i="5" s="1"/>
  <c r="AN354" i="5" s="1"/>
  <c r="AN355" i="5" s="1"/>
  <c r="AN356" i="5" s="1"/>
  <c r="AN357" i="5" s="1"/>
  <c r="AN358" i="5" s="1"/>
  <c r="AN359" i="5" s="1"/>
  <c r="AN360" i="5" s="1"/>
  <c r="AN361" i="5" s="1"/>
  <c r="AN362" i="5" s="1"/>
  <c r="AN363" i="5" s="1"/>
  <c r="AN364" i="5" s="1"/>
  <c r="AN365" i="5" s="1"/>
  <c r="AN366" i="5" s="1"/>
  <c r="AN367" i="5" s="1"/>
  <c r="AN368" i="5" s="1"/>
  <c r="AN369" i="5" s="1"/>
  <c r="AN370" i="5" s="1"/>
  <c r="AN371" i="5" s="1"/>
  <c r="AN372" i="5" s="1"/>
  <c r="AN373" i="5" s="1"/>
  <c r="AN374" i="5" s="1"/>
  <c r="AN375" i="5" s="1"/>
  <c r="AN376" i="5" s="1"/>
  <c r="AN377" i="5" s="1"/>
  <c r="AN378" i="5" s="1"/>
  <c r="AN379" i="5" s="1"/>
  <c r="AN380" i="5" s="1"/>
  <c r="AN381" i="5" s="1"/>
  <c r="AN382" i="5" s="1"/>
  <c r="AN383" i="5" s="1"/>
  <c r="AN384" i="5" s="1"/>
  <c r="AN385" i="5" s="1"/>
  <c r="AN386" i="5" s="1"/>
  <c r="AN387" i="5" s="1"/>
  <c r="AN388" i="5" s="1"/>
  <c r="AN389" i="5" s="1"/>
  <c r="AN390" i="5" s="1"/>
  <c r="AN391" i="5" s="1"/>
  <c r="AN392" i="5" s="1"/>
  <c r="AN393" i="5" s="1"/>
  <c r="AN394" i="5" s="1"/>
  <c r="AN395" i="5" s="1"/>
  <c r="AN396" i="5" s="1"/>
  <c r="AN397" i="5" s="1"/>
  <c r="AN398" i="5" s="1"/>
  <c r="AN399" i="5" s="1"/>
  <c r="AN400" i="5" s="1"/>
  <c r="AN401" i="5" s="1"/>
  <c r="AN402" i="5" s="1"/>
  <c r="AN403" i="5" s="1"/>
  <c r="AN404" i="5" s="1"/>
  <c r="AN405" i="5" s="1"/>
  <c r="AN406" i="5" s="1"/>
  <c r="AN407" i="5" s="1"/>
  <c r="K83" i="3"/>
  <c r="W13" i="3"/>
  <c r="E8" i="2"/>
  <c r="D28" i="2" s="1"/>
  <c r="F32" i="5"/>
  <c r="L26" i="5"/>
  <c r="L41" i="5"/>
  <c r="K78" i="5" s="1"/>
  <c r="AF8" i="5"/>
  <c r="AF4" i="5"/>
  <c r="AF6" i="5"/>
  <c r="W19" i="5" s="1"/>
  <c r="AF5" i="5"/>
  <c r="Y5" i="5"/>
  <c r="K74" i="26" l="1"/>
  <c r="L47" i="32"/>
  <c r="L47" i="5"/>
  <c r="K74" i="33"/>
  <c r="W13" i="27"/>
  <c r="C23" i="27"/>
  <c r="E17" i="2" s="1"/>
  <c r="D37" i="2" s="1"/>
  <c r="AF10" i="27"/>
  <c r="R54" i="27"/>
  <c r="AF9" i="27"/>
  <c r="C20" i="27"/>
  <c r="AF11" i="27"/>
  <c r="W20" i="27" s="1"/>
  <c r="W13" i="29"/>
  <c r="C23" i="29"/>
  <c r="E19" i="2" s="1"/>
  <c r="D39" i="2" s="1"/>
  <c r="K83" i="26"/>
  <c r="K83" i="28"/>
  <c r="C23" i="26"/>
  <c r="E16" i="2" s="1"/>
  <c r="D36" i="2" s="1"/>
  <c r="W13" i="26"/>
  <c r="C23" i="28"/>
  <c r="E18" i="2" s="1"/>
  <c r="D38" i="2" s="1"/>
  <c r="W13" i="28"/>
  <c r="C20" i="30"/>
  <c r="AF10" i="30"/>
  <c r="AF11" i="30"/>
  <c r="W20" i="30" s="1"/>
  <c r="R54" i="30"/>
  <c r="AF9" i="30"/>
  <c r="K83" i="30"/>
  <c r="W13" i="30"/>
  <c r="C23" i="30"/>
  <c r="E20" i="2" s="1"/>
  <c r="D40" i="2" s="1"/>
  <c r="C20" i="31"/>
  <c r="AF11" i="31"/>
  <c r="W20" i="31" s="1"/>
  <c r="R54" i="31"/>
  <c r="AF10" i="31"/>
  <c r="AF9" i="31"/>
  <c r="K83" i="29"/>
  <c r="AF9" i="32"/>
  <c r="C20" i="32"/>
  <c r="AF10" i="32"/>
  <c r="AF11" i="32"/>
  <c r="W20" i="32" s="1"/>
  <c r="R54" i="32"/>
  <c r="R54" i="33"/>
  <c r="AF10" i="33"/>
  <c r="AF9" i="33"/>
  <c r="C20" i="33"/>
  <c r="AF11" i="33"/>
  <c r="W20" i="33" s="1"/>
  <c r="K83" i="32"/>
  <c r="K83" i="27"/>
  <c r="W13" i="32"/>
  <c r="C23" i="32"/>
  <c r="E22" i="2" s="1"/>
  <c r="D42" i="2" s="1"/>
  <c r="AF11" i="26"/>
  <c r="W20" i="26" s="1"/>
  <c r="R54" i="26"/>
  <c r="AF9" i="26"/>
  <c r="AF10" i="26"/>
  <c r="C20" i="26"/>
  <c r="C20" i="29"/>
  <c r="AF9" i="29"/>
  <c r="AF11" i="29"/>
  <c r="W20" i="29" s="1"/>
  <c r="R54" i="29"/>
  <c r="AF10" i="29"/>
  <c r="K83" i="31"/>
  <c r="C23" i="33"/>
  <c r="E23" i="2" s="1"/>
  <c r="D43" i="2" s="1"/>
  <c r="W13" i="33"/>
  <c r="C20" i="28"/>
  <c r="AF9" i="28"/>
  <c r="R54" i="28"/>
  <c r="AF11" i="28"/>
  <c r="W20" i="28" s="1"/>
  <c r="AF10" i="28"/>
  <c r="C23" i="31"/>
  <c r="E21" i="2" s="1"/>
  <c r="D41" i="2" s="1"/>
  <c r="W13" i="31"/>
  <c r="K83" i="33"/>
  <c r="D33" i="2"/>
  <c r="D32" i="2"/>
  <c r="R54" i="5"/>
  <c r="AF10" i="5"/>
  <c r="AF9" i="5"/>
  <c r="C20" i="5"/>
  <c r="AF11" i="5"/>
  <c r="W20" i="5" s="1"/>
  <c r="D34" i="2"/>
  <c r="D31" i="2"/>
  <c r="D35" i="2"/>
  <c r="C23" i="5"/>
  <c r="E10" i="2" s="1"/>
  <c r="D30" i="2" s="1"/>
  <c r="W13" i="5"/>
  <c r="K83" i="5"/>
  <c r="AD32" i="3"/>
  <c r="AD34" i="3"/>
  <c r="K82" i="3" s="1"/>
  <c r="W14" i="3"/>
  <c r="K81" i="3"/>
  <c r="AF9" i="3"/>
  <c r="C20" i="3"/>
  <c r="AF11" i="3"/>
  <c r="W20" i="3" s="1"/>
  <c r="R54" i="3"/>
  <c r="AF10" i="3"/>
  <c r="R55" i="28" l="1"/>
  <c r="R55" i="32"/>
  <c r="R55" i="30"/>
  <c r="W14" i="29"/>
  <c r="AD32" i="29"/>
  <c r="K81" i="29"/>
  <c r="AD34" i="29"/>
  <c r="K82" i="29" s="1"/>
  <c r="R55" i="31"/>
  <c r="AD32" i="28"/>
  <c r="W14" i="28"/>
  <c r="AD34" i="28"/>
  <c r="K82" i="28" s="1"/>
  <c r="K81" i="28"/>
  <c r="R55" i="27"/>
  <c r="R55" i="33"/>
  <c r="AD34" i="26"/>
  <c r="K82" i="26" s="1"/>
  <c r="W14" i="26"/>
  <c r="K81" i="26"/>
  <c r="AD32" i="26"/>
  <c r="AD34" i="32"/>
  <c r="K82" i="32" s="1"/>
  <c r="AD32" i="32"/>
  <c r="W14" i="32"/>
  <c r="K81" i="32"/>
  <c r="R55" i="29"/>
  <c r="AD34" i="31"/>
  <c r="K82" i="31" s="1"/>
  <c r="W14" i="31"/>
  <c r="AD32" i="31"/>
  <c r="K81" i="31"/>
  <c r="R55" i="26"/>
  <c r="K81" i="30"/>
  <c r="AD34" i="30"/>
  <c r="K82" i="30" s="1"/>
  <c r="AD32" i="30"/>
  <c r="W14" i="30"/>
  <c r="AD34" i="33"/>
  <c r="K82" i="33" s="1"/>
  <c r="W14" i="33"/>
  <c r="AD32" i="33"/>
  <c r="K81" i="33"/>
  <c r="K81" i="27"/>
  <c r="AD34" i="27"/>
  <c r="K82" i="27" s="1"/>
  <c r="AD32" i="27"/>
  <c r="W14" i="27"/>
  <c r="L83" i="3"/>
  <c r="H41" i="3" s="1"/>
  <c r="W9" i="3"/>
  <c r="W11" i="3" s="1"/>
  <c r="W17" i="3"/>
  <c r="K66" i="3"/>
  <c r="M19" i="3"/>
  <c r="M8" i="3" s="1"/>
  <c r="R55" i="3"/>
  <c r="AD34" i="5"/>
  <c r="K82" i="5" s="1"/>
  <c r="W14" i="5"/>
  <c r="AD32" i="5"/>
  <c r="K81" i="5"/>
  <c r="R55" i="5"/>
  <c r="L83" i="28" l="1"/>
  <c r="H41" i="28" s="1"/>
  <c r="L83" i="32"/>
  <c r="H41" i="32" s="1"/>
  <c r="L83" i="31"/>
  <c r="H41" i="31" s="1"/>
  <c r="L83" i="33"/>
  <c r="H41" i="33" s="1"/>
  <c r="L83" i="26"/>
  <c r="H41" i="26" s="1"/>
  <c r="W17" i="26"/>
  <c r="W9" i="26"/>
  <c r="W11" i="26" s="1"/>
  <c r="L83" i="29"/>
  <c r="H41" i="29" s="1"/>
  <c r="W17" i="32"/>
  <c r="W9" i="32"/>
  <c r="W11" i="32" s="1"/>
  <c r="K66" i="30"/>
  <c r="M19" i="30"/>
  <c r="M8" i="30" s="1"/>
  <c r="L83" i="30"/>
  <c r="H41" i="30" s="1"/>
  <c r="W9" i="27"/>
  <c r="W11" i="27" s="1"/>
  <c r="W17" i="27"/>
  <c r="K66" i="29"/>
  <c r="M19" i="29"/>
  <c r="M8" i="29" s="1"/>
  <c r="W17" i="29"/>
  <c r="W9" i="29"/>
  <c r="W11" i="29" s="1"/>
  <c r="K66" i="32"/>
  <c r="M19" i="32"/>
  <c r="M8" i="32" s="1"/>
  <c r="K66" i="27"/>
  <c r="M19" i="27"/>
  <c r="M8" i="27" s="1"/>
  <c r="K66" i="31"/>
  <c r="M19" i="31"/>
  <c r="M8" i="31" s="1"/>
  <c r="W9" i="31"/>
  <c r="W11" i="31" s="1"/>
  <c r="W17" i="31"/>
  <c r="L83" i="27"/>
  <c r="H41" i="27" s="1"/>
  <c r="W17" i="33"/>
  <c r="W9" i="33"/>
  <c r="W11" i="33" s="1"/>
  <c r="K66" i="26"/>
  <c r="M19" i="26"/>
  <c r="M8" i="26" s="1"/>
  <c r="W9" i="28"/>
  <c r="W11" i="28" s="1"/>
  <c r="W17" i="28"/>
  <c r="K66" i="33"/>
  <c r="M19" i="33"/>
  <c r="M8" i="33" s="1"/>
  <c r="K66" i="28"/>
  <c r="M19" i="28"/>
  <c r="M8" i="28" s="1"/>
  <c r="W17" i="30"/>
  <c r="W9" i="30"/>
  <c r="W11" i="30" s="1"/>
  <c r="L83" i="5"/>
  <c r="H41" i="5" s="1"/>
  <c r="K66" i="5"/>
  <c r="M19" i="5"/>
  <c r="M8" i="5" s="1"/>
  <c r="W9" i="5"/>
  <c r="W11" i="5" s="1"/>
  <c r="W17" i="5"/>
  <c r="K69" i="3"/>
  <c r="K77" i="3"/>
  <c r="X30" i="3"/>
  <c r="W30" i="3"/>
  <c r="X29" i="3"/>
  <c r="W29" i="3"/>
  <c r="P19" i="3"/>
  <c r="W27" i="3"/>
  <c r="X27" i="3"/>
  <c r="W21" i="3"/>
  <c r="W22" i="3"/>
  <c r="W29" i="28" l="1"/>
  <c r="W30" i="28"/>
  <c r="X30" i="28"/>
  <c r="X29" i="28"/>
  <c r="P19" i="28"/>
  <c r="X27" i="28"/>
  <c r="W27" i="28"/>
  <c r="W21" i="28"/>
  <c r="W22" i="28"/>
  <c r="K77" i="29"/>
  <c r="L78" i="29" s="1"/>
  <c r="H40" i="29" s="1"/>
  <c r="K69" i="29"/>
  <c r="K69" i="26"/>
  <c r="K71" i="26" s="1"/>
  <c r="K72" i="26" s="1"/>
  <c r="K73" i="26" s="1"/>
  <c r="L74" i="26" s="1"/>
  <c r="K77" i="26"/>
  <c r="L78" i="26" s="1"/>
  <c r="H40" i="26" s="1"/>
  <c r="K69" i="33"/>
  <c r="K71" i="33" s="1"/>
  <c r="K72" i="33" s="1"/>
  <c r="K73" i="33" s="1"/>
  <c r="L74" i="33" s="1"/>
  <c r="K77" i="33"/>
  <c r="L78" i="33" s="1"/>
  <c r="H40" i="33" s="1"/>
  <c r="W29" i="33"/>
  <c r="P19" i="33"/>
  <c r="W27" i="33"/>
  <c r="X27" i="33"/>
  <c r="X30" i="33"/>
  <c r="W30" i="33"/>
  <c r="X29" i="33"/>
  <c r="W21" i="33"/>
  <c r="W22" i="33"/>
  <c r="W29" i="27"/>
  <c r="W27" i="27"/>
  <c r="P19" i="27"/>
  <c r="X30" i="27"/>
  <c r="X27" i="27"/>
  <c r="X29" i="27"/>
  <c r="W30" i="27"/>
  <c r="W21" i="27"/>
  <c r="W22" i="27"/>
  <c r="X30" i="29"/>
  <c r="W30" i="29"/>
  <c r="X29" i="29"/>
  <c r="W29" i="29"/>
  <c r="P19" i="29"/>
  <c r="W27" i="29"/>
  <c r="X27" i="29"/>
  <c r="W21" i="29"/>
  <c r="W22" i="29"/>
  <c r="K69" i="30"/>
  <c r="K71" i="30" s="1"/>
  <c r="K72" i="30" s="1"/>
  <c r="K73" i="30" s="1"/>
  <c r="L74" i="30" s="1"/>
  <c r="K77" i="30"/>
  <c r="L78" i="30" s="1"/>
  <c r="H40" i="30" s="1"/>
  <c r="W22" i="31"/>
  <c r="W27" i="31"/>
  <c r="P19" i="31"/>
  <c r="X29" i="31"/>
  <c r="W29" i="31"/>
  <c r="X30" i="31"/>
  <c r="W30" i="31"/>
  <c r="X27" i="31"/>
  <c r="W21" i="31"/>
  <c r="W29" i="32"/>
  <c r="X29" i="32"/>
  <c r="X27" i="32"/>
  <c r="X30" i="32"/>
  <c r="P19" i="32"/>
  <c r="W30" i="32"/>
  <c r="W27" i="32"/>
  <c r="W21" i="32"/>
  <c r="W22" i="32"/>
  <c r="K69" i="32"/>
  <c r="K77" i="32"/>
  <c r="K69" i="31"/>
  <c r="K77" i="31"/>
  <c r="L78" i="31" s="1"/>
  <c r="H40" i="31" s="1"/>
  <c r="X30" i="26"/>
  <c r="X29" i="26"/>
  <c r="W29" i="26"/>
  <c r="W27" i="26"/>
  <c r="W30" i="26"/>
  <c r="X27" i="26"/>
  <c r="P19" i="26"/>
  <c r="W21" i="26"/>
  <c r="W22" i="26"/>
  <c r="K69" i="28"/>
  <c r="K71" i="28" s="1"/>
  <c r="K72" i="28" s="1"/>
  <c r="K73" i="28" s="1"/>
  <c r="K77" i="28"/>
  <c r="L78" i="28" s="1"/>
  <c r="H40" i="28" s="1"/>
  <c r="P19" i="30"/>
  <c r="X27" i="30"/>
  <c r="X29" i="30"/>
  <c r="W29" i="30"/>
  <c r="W27" i="30"/>
  <c r="X30" i="30"/>
  <c r="W30" i="30"/>
  <c r="W21" i="30"/>
  <c r="W22" i="30"/>
  <c r="K69" i="27"/>
  <c r="K77" i="27"/>
  <c r="L78" i="27" s="1"/>
  <c r="H40" i="27" s="1"/>
  <c r="X24" i="3"/>
  <c r="X31" i="3"/>
  <c r="L78" i="3"/>
  <c r="H40" i="3" s="1"/>
  <c r="K71" i="3"/>
  <c r="K72" i="3" s="1"/>
  <c r="K73" i="3" s="1"/>
  <c r="W29" i="5"/>
  <c r="P19" i="5"/>
  <c r="X27" i="5"/>
  <c r="W27" i="5"/>
  <c r="X30" i="5"/>
  <c r="W30" i="5"/>
  <c r="X29" i="5"/>
  <c r="W21" i="5"/>
  <c r="W22" i="5"/>
  <c r="K69" i="5"/>
  <c r="K77" i="5"/>
  <c r="W25" i="3"/>
  <c r="W26" i="3" s="1"/>
  <c r="W28" i="3" s="1"/>
  <c r="W24" i="3" s="1"/>
  <c r="W31" i="3"/>
  <c r="H39" i="33" l="1"/>
  <c r="H39" i="26"/>
  <c r="H39" i="30"/>
  <c r="L78" i="32"/>
  <c r="H40" i="32" s="1"/>
  <c r="W31" i="27"/>
  <c r="W25" i="27"/>
  <c r="W26" i="27" s="1"/>
  <c r="W28" i="27" s="1"/>
  <c r="W24" i="27" s="1"/>
  <c r="X24" i="32"/>
  <c r="X26" i="32" s="1"/>
  <c r="X28" i="32" s="1"/>
  <c r="X25" i="32" s="1"/>
  <c r="X31" i="32"/>
  <c r="W25" i="32"/>
  <c r="W26" i="32" s="1"/>
  <c r="W28" i="32" s="1"/>
  <c r="W24" i="32" s="1"/>
  <c r="W31" i="32"/>
  <c r="L74" i="28"/>
  <c r="K71" i="29"/>
  <c r="K72" i="29" s="1"/>
  <c r="K73" i="29" s="1"/>
  <c r="L74" i="29" s="1"/>
  <c r="X31" i="31"/>
  <c r="X24" i="31"/>
  <c r="X26" i="31" s="1"/>
  <c r="X28" i="31" s="1"/>
  <c r="X25" i="31" s="1"/>
  <c r="W25" i="26"/>
  <c r="W26" i="26" s="1"/>
  <c r="W28" i="26" s="1"/>
  <c r="W24" i="26" s="1"/>
  <c r="W31" i="26"/>
  <c r="X24" i="29"/>
  <c r="X26" i="29" s="1"/>
  <c r="X28" i="29" s="1"/>
  <c r="X25" i="29" s="1"/>
  <c r="X31" i="29"/>
  <c r="W31" i="29"/>
  <c r="W25" i="29"/>
  <c r="W26" i="29" s="1"/>
  <c r="W28" i="29" s="1"/>
  <c r="W24" i="29" s="1"/>
  <c r="X31" i="28"/>
  <c r="X24" i="28"/>
  <c r="X26" i="28" s="1"/>
  <c r="X28" i="28" s="1"/>
  <c r="X25" i="28" s="1"/>
  <c r="X31" i="26"/>
  <c r="X24" i="26"/>
  <c r="X26" i="26" s="1"/>
  <c r="X28" i="26" s="1"/>
  <c r="X25" i="26" s="1"/>
  <c r="X31" i="33"/>
  <c r="X24" i="33"/>
  <c r="X26" i="33" s="1"/>
  <c r="X28" i="33" s="1"/>
  <c r="X25" i="33" s="1"/>
  <c r="W31" i="28"/>
  <c r="W25" i="28"/>
  <c r="W26" i="28" s="1"/>
  <c r="W28" i="28" s="1"/>
  <c r="W24" i="28" s="1"/>
  <c r="W25" i="33"/>
  <c r="W26" i="33" s="1"/>
  <c r="W28" i="33" s="1"/>
  <c r="W24" i="33" s="1"/>
  <c r="W31" i="33"/>
  <c r="X24" i="30"/>
  <c r="X26" i="30" s="1"/>
  <c r="X28" i="30" s="1"/>
  <c r="X25" i="30" s="1"/>
  <c r="X31" i="30"/>
  <c r="W25" i="31"/>
  <c r="W26" i="31" s="1"/>
  <c r="W28" i="31" s="1"/>
  <c r="W24" i="31" s="1"/>
  <c r="W31" i="31"/>
  <c r="K71" i="32"/>
  <c r="K72" i="32" s="1"/>
  <c r="K73" i="32" s="1"/>
  <c r="L74" i="32" s="1"/>
  <c r="K71" i="27"/>
  <c r="K72" i="27" s="1"/>
  <c r="K73" i="27" s="1"/>
  <c r="L74" i="27" s="1"/>
  <c r="W25" i="30"/>
  <c r="W26" i="30" s="1"/>
  <c r="W28" i="30" s="1"/>
  <c r="W24" i="30" s="1"/>
  <c r="W31" i="30"/>
  <c r="K71" i="31"/>
  <c r="K72" i="31" s="1"/>
  <c r="K73" i="31" s="1"/>
  <c r="L74" i="31" s="1"/>
  <c r="X24" i="27"/>
  <c r="X26" i="27" s="1"/>
  <c r="X28" i="27" s="1"/>
  <c r="X25" i="27" s="1"/>
  <c r="Y25" i="27" s="1"/>
  <c r="X31" i="27"/>
  <c r="Y31" i="27" s="1"/>
  <c r="Y31" i="3"/>
  <c r="AB13" i="3" s="1"/>
  <c r="Y24" i="3"/>
  <c r="C25" i="3" s="1"/>
  <c r="L74" i="3"/>
  <c r="W25" i="5"/>
  <c r="W26" i="5" s="1"/>
  <c r="W28" i="5" s="1"/>
  <c r="W24" i="5" s="1"/>
  <c r="W31" i="5"/>
  <c r="X26" i="3"/>
  <c r="X28" i="3" s="1"/>
  <c r="X25" i="3" s="1"/>
  <c r="Y25" i="3" s="1"/>
  <c r="X31" i="5"/>
  <c r="X24" i="5"/>
  <c r="L78" i="5"/>
  <c r="H40" i="5" s="1"/>
  <c r="K71" i="5"/>
  <c r="K72" i="5" s="1"/>
  <c r="K73" i="5" s="1"/>
  <c r="Y31" i="26" l="1"/>
  <c r="Y31" i="30"/>
  <c r="AC13" i="30" s="1"/>
  <c r="Y25" i="30"/>
  <c r="R52" i="30" s="1"/>
  <c r="Y25" i="31"/>
  <c r="R52" i="31" s="1"/>
  <c r="Y31" i="31"/>
  <c r="AC13" i="31" s="1"/>
  <c r="Y25" i="28"/>
  <c r="AB9" i="28" s="1"/>
  <c r="AJ913" i="28" s="1"/>
  <c r="Y31" i="28"/>
  <c r="AC13" i="28" s="1"/>
  <c r="Y31" i="29"/>
  <c r="AC13" i="29" s="1"/>
  <c r="Y25" i="29"/>
  <c r="R52" i="29" s="1"/>
  <c r="Y25" i="33"/>
  <c r="R52" i="33" s="1"/>
  <c r="Y25" i="32"/>
  <c r="R52" i="32" s="1"/>
  <c r="Y31" i="33"/>
  <c r="AC13" i="33" s="1"/>
  <c r="Y31" i="32"/>
  <c r="AC13" i="32" s="1"/>
  <c r="Y25" i="26"/>
  <c r="C24" i="26" s="1"/>
  <c r="G16" i="2" s="1"/>
  <c r="F36" i="2" s="1"/>
  <c r="Y24" i="29"/>
  <c r="R53" i="29" s="1"/>
  <c r="Y24" i="33"/>
  <c r="C25" i="33" s="1"/>
  <c r="H23" i="2" s="1"/>
  <c r="Y24" i="28"/>
  <c r="C25" i="28" s="1"/>
  <c r="H18" i="2" s="1"/>
  <c r="H39" i="31"/>
  <c r="H39" i="32"/>
  <c r="H39" i="29"/>
  <c r="H39" i="27"/>
  <c r="Y24" i="26"/>
  <c r="R53" i="26" s="1"/>
  <c r="Y24" i="27"/>
  <c r="R53" i="27" s="1"/>
  <c r="H39" i="28"/>
  <c r="Y24" i="31"/>
  <c r="C25" i="31" s="1"/>
  <c r="H21" i="2" s="1"/>
  <c r="Y24" i="32"/>
  <c r="R53" i="32" s="1"/>
  <c r="Y24" i="30"/>
  <c r="R53" i="30" s="1"/>
  <c r="R52" i="27"/>
  <c r="C24" i="27"/>
  <c r="G17" i="2" s="1"/>
  <c r="F37" i="2" s="1"/>
  <c r="AB9" i="27"/>
  <c r="AJ913" i="27" s="1"/>
  <c r="R52" i="28"/>
  <c r="C24" i="28"/>
  <c r="G18" i="2" s="1"/>
  <c r="F38" i="2" s="1"/>
  <c r="AC13" i="26"/>
  <c r="AB13" i="26"/>
  <c r="AC13" i="27"/>
  <c r="AB13" i="27"/>
  <c r="AC13" i="3"/>
  <c r="AC15" i="3" s="1"/>
  <c r="Y24" i="5"/>
  <c r="Y31" i="5"/>
  <c r="AC13" i="5" s="1"/>
  <c r="AB15" i="3"/>
  <c r="AB14" i="3"/>
  <c r="AJ105" i="3"/>
  <c r="AJ5" i="3" s="1"/>
  <c r="AJ6" i="3" s="1"/>
  <c r="AJ7" i="3" s="1"/>
  <c r="AJ8" i="3" s="1"/>
  <c r="AJ9" i="3" s="1"/>
  <c r="AJ10" i="3" s="1"/>
  <c r="AJ11" i="3" s="1"/>
  <c r="AJ13" i="3" s="1"/>
  <c r="AJ14" i="3" s="1"/>
  <c r="AJ15" i="3" s="1"/>
  <c r="AJ16" i="3" s="1"/>
  <c r="AJ17" i="3" s="1"/>
  <c r="AJ18" i="3" s="1"/>
  <c r="AJ19" i="3" s="1"/>
  <c r="AJ20" i="3" s="1"/>
  <c r="AJ21" i="3" s="1"/>
  <c r="AJ22" i="3" s="1"/>
  <c r="AJ23" i="3" s="1"/>
  <c r="AJ24" i="3" s="1"/>
  <c r="AJ25" i="3" s="1"/>
  <c r="AJ26" i="3" s="1"/>
  <c r="AJ27" i="3" s="1"/>
  <c r="AJ28" i="3" s="1"/>
  <c r="AJ29" i="3" s="1"/>
  <c r="AJ30" i="3" s="1"/>
  <c r="AJ31" i="3" s="1"/>
  <c r="AJ32" i="3" s="1"/>
  <c r="AJ33" i="3" s="1"/>
  <c r="AJ34" i="3" s="1"/>
  <c r="AJ35" i="3" s="1"/>
  <c r="AJ36" i="3" s="1"/>
  <c r="AJ37" i="3" s="1"/>
  <c r="AJ38" i="3" s="1"/>
  <c r="AJ39" i="3" s="1"/>
  <c r="AJ40" i="3" s="1"/>
  <c r="AJ41" i="3" s="1"/>
  <c r="AJ42" i="3" s="1"/>
  <c r="AJ43" i="3" s="1"/>
  <c r="AJ44" i="3" s="1"/>
  <c r="AJ45" i="3" s="1"/>
  <c r="AJ46" i="3" s="1"/>
  <c r="AJ47" i="3" s="1"/>
  <c r="AJ48" i="3" s="1"/>
  <c r="AJ49" i="3" s="1"/>
  <c r="AJ50" i="3" s="1"/>
  <c r="AJ51" i="3" s="1"/>
  <c r="AJ52" i="3" s="1"/>
  <c r="AJ53" i="3" s="1"/>
  <c r="AJ54" i="3" s="1"/>
  <c r="AJ55" i="3" s="1"/>
  <c r="AJ56" i="3" s="1"/>
  <c r="AJ57" i="3" s="1"/>
  <c r="AJ58" i="3" s="1"/>
  <c r="AJ59" i="3" s="1"/>
  <c r="AJ60" i="3" s="1"/>
  <c r="AJ61" i="3" s="1"/>
  <c r="AJ62" i="3" s="1"/>
  <c r="AJ63" i="3" s="1"/>
  <c r="AJ64" i="3" s="1"/>
  <c r="AJ65" i="3" s="1"/>
  <c r="AJ66" i="3" s="1"/>
  <c r="AJ67" i="3" s="1"/>
  <c r="AJ68" i="3" s="1"/>
  <c r="AJ69" i="3" s="1"/>
  <c r="AJ70" i="3" s="1"/>
  <c r="AJ71" i="3" s="1"/>
  <c r="AJ72" i="3" s="1"/>
  <c r="AJ73" i="3" s="1"/>
  <c r="AJ74" i="3" s="1"/>
  <c r="AJ75" i="3" s="1"/>
  <c r="AJ76" i="3" s="1"/>
  <c r="AJ77" i="3" s="1"/>
  <c r="AJ78" i="3" s="1"/>
  <c r="AJ79" i="3" s="1"/>
  <c r="AJ80" i="3" s="1"/>
  <c r="AJ81" i="3" s="1"/>
  <c r="AJ82" i="3" s="1"/>
  <c r="AJ83" i="3" s="1"/>
  <c r="AJ84" i="3" s="1"/>
  <c r="AJ85" i="3" s="1"/>
  <c r="AJ86" i="3" s="1"/>
  <c r="AJ87" i="3" s="1"/>
  <c r="AJ88" i="3" s="1"/>
  <c r="AJ89" i="3" s="1"/>
  <c r="AJ90" i="3" s="1"/>
  <c r="AJ91" i="3" s="1"/>
  <c r="AJ92" i="3" s="1"/>
  <c r="AJ93" i="3" s="1"/>
  <c r="AJ94" i="3" s="1"/>
  <c r="AJ95" i="3" s="1"/>
  <c r="AJ96" i="3" s="1"/>
  <c r="AJ97" i="3" s="1"/>
  <c r="AJ98" i="3" s="1"/>
  <c r="AJ99" i="3" s="1"/>
  <c r="AJ100" i="3" s="1"/>
  <c r="AJ101" i="3" s="1"/>
  <c r="AJ102" i="3" s="1"/>
  <c r="AJ103" i="3" s="1"/>
  <c r="AJ104" i="3" s="1"/>
  <c r="L74" i="5"/>
  <c r="H39" i="5" s="1"/>
  <c r="R52" i="3"/>
  <c r="C24" i="3"/>
  <c r="G8" i="2" s="1"/>
  <c r="F28" i="2" s="1"/>
  <c r="AB9" i="3"/>
  <c r="R53" i="3"/>
  <c r="H8" i="2"/>
  <c r="AC6" i="3"/>
  <c r="H39" i="3"/>
  <c r="X26" i="5"/>
  <c r="X28" i="5" s="1"/>
  <c r="X25" i="5" s="1"/>
  <c r="Y25" i="5" s="1"/>
  <c r="AB9" i="31" l="1"/>
  <c r="C24" i="31"/>
  <c r="G21" i="2" s="1"/>
  <c r="F41" i="2" s="1"/>
  <c r="AB9" i="30"/>
  <c r="AJ913" i="30" s="1"/>
  <c r="C24" i="30"/>
  <c r="G20" i="2" s="1"/>
  <c r="F40" i="2" s="1"/>
  <c r="AB13" i="30"/>
  <c r="AB13" i="29"/>
  <c r="AB9" i="33"/>
  <c r="AJ913" i="33" s="1"/>
  <c r="C24" i="33"/>
  <c r="G23" i="2" s="1"/>
  <c r="F43" i="2" s="1"/>
  <c r="AB9" i="32"/>
  <c r="AJ913" i="32" s="1"/>
  <c r="AC6" i="29"/>
  <c r="AO409" i="29" s="1"/>
  <c r="C24" i="32"/>
  <c r="G22" i="2" s="1"/>
  <c r="F42" i="2" s="1"/>
  <c r="AB13" i="32"/>
  <c r="AJ105" i="32" s="1"/>
  <c r="AJ5" i="32" s="1"/>
  <c r="AJ6" i="32" s="1"/>
  <c r="AJ7" i="32" s="1"/>
  <c r="AJ8" i="32" s="1"/>
  <c r="AJ9" i="32" s="1"/>
  <c r="AJ10" i="32" s="1"/>
  <c r="AJ11" i="32" s="1"/>
  <c r="AJ13" i="32" s="1"/>
  <c r="AJ14" i="32" s="1"/>
  <c r="AJ15" i="32" s="1"/>
  <c r="AJ16" i="32" s="1"/>
  <c r="AJ17" i="32" s="1"/>
  <c r="AJ18" i="32" s="1"/>
  <c r="AJ19" i="32" s="1"/>
  <c r="AJ20" i="32" s="1"/>
  <c r="AJ21" i="32" s="1"/>
  <c r="AJ22" i="32" s="1"/>
  <c r="AJ23" i="32" s="1"/>
  <c r="AJ24" i="32" s="1"/>
  <c r="AJ25" i="32" s="1"/>
  <c r="AJ26" i="32" s="1"/>
  <c r="AJ27" i="32" s="1"/>
  <c r="AJ28" i="32" s="1"/>
  <c r="AJ29" i="32" s="1"/>
  <c r="AJ30" i="32" s="1"/>
  <c r="AJ31" i="32" s="1"/>
  <c r="AJ32" i="32" s="1"/>
  <c r="AJ33" i="32" s="1"/>
  <c r="AJ34" i="32" s="1"/>
  <c r="AJ35" i="32" s="1"/>
  <c r="AJ36" i="32" s="1"/>
  <c r="AJ37" i="32" s="1"/>
  <c r="AJ38" i="32" s="1"/>
  <c r="AJ39" i="32" s="1"/>
  <c r="AJ40" i="32" s="1"/>
  <c r="AJ41" i="32" s="1"/>
  <c r="AJ42" i="32" s="1"/>
  <c r="AJ43" i="32" s="1"/>
  <c r="AJ44" i="32" s="1"/>
  <c r="AJ45" i="32" s="1"/>
  <c r="AJ46" i="32" s="1"/>
  <c r="AJ47" i="32" s="1"/>
  <c r="AJ48" i="32" s="1"/>
  <c r="AJ49" i="32" s="1"/>
  <c r="AJ50" i="32" s="1"/>
  <c r="AJ51" i="32" s="1"/>
  <c r="AJ52" i="32" s="1"/>
  <c r="AJ53" i="32" s="1"/>
  <c r="AJ54" i="32" s="1"/>
  <c r="AJ55" i="32" s="1"/>
  <c r="AJ56" i="32" s="1"/>
  <c r="AJ57" i="32" s="1"/>
  <c r="AJ58" i="32" s="1"/>
  <c r="AJ59" i="32" s="1"/>
  <c r="AJ60" i="32" s="1"/>
  <c r="AJ61" i="32" s="1"/>
  <c r="AJ62" i="32" s="1"/>
  <c r="AJ63" i="32" s="1"/>
  <c r="AJ64" i="32" s="1"/>
  <c r="AJ65" i="32" s="1"/>
  <c r="AJ66" i="32" s="1"/>
  <c r="AJ67" i="32" s="1"/>
  <c r="AJ68" i="32" s="1"/>
  <c r="AJ69" i="32" s="1"/>
  <c r="AJ70" i="32" s="1"/>
  <c r="AJ71" i="32" s="1"/>
  <c r="AJ72" i="32" s="1"/>
  <c r="AJ73" i="32" s="1"/>
  <c r="AJ74" i="32" s="1"/>
  <c r="AJ75" i="32" s="1"/>
  <c r="AJ76" i="32" s="1"/>
  <c r="AJ77" i="32" s="1"/>
  <c r="AJ78" i="32" s="1"/>
  <c r="AJ79" i="32" s="1"/>
  <c r="AJ80" i="32" s="1"/>
  <c r="AJ81" i="32" s="1"/>
  <c r="AJ82" i="32" s="1"/>
  <c r="AJ83" i="32" s="1"/>
  <c r="AJ84" i="32" s="1"/>
  <c r="AJ85" i="32" s="1"/>
  <c r="AJ86" i="32" s="1"/>
  <c r="AJ87" i="32" s="1"/>
  <c r="AJ88" i="32" s="1"/>
  <c r="AJ89" i="32" s="1"/>
  <c r="AJ90" i="32" s="1"/>
  <c r="AJ91" i="32" s="1"/>
  <c r="AJ92" i="32" s="1"/>
  <c r="AJ93" i="32" s="1"/>
  <c r="AJ94" i="32" s="1"/>
  <c r="AJ95" i="32" s="1"/>
  <c r="AJ96" i="32" s="1"/>
  <c r="AJ97" i="32" s="1"/>
  <c r="AJ98" i="32" s="1"/>
  <c r="AJ99" i="32" s="1"/>
  <c r="AJ100" i="32" s="1"/>
  <c r="AJ101" i="32" s="1"/>
  <c r="AJ102" i="32" s="1"/>
  <c r="AJ103" i="32" s="1"/>
  <c r="AJ104" i="32" s="1"/>
  <c r="AB13" i="31"/>
  <c r="AB15" i="31" s="1"/>
  <c r="AB8" i="28"/>
  <c r="AB7" i="28" s="1"/>
  <c r="AB13" i="33"/>
  <c r="AB14" i="33" s="1"/>
  <c r="AB13" i="28"/>
  <c r="AB14" i="28" s="1"/>
  <c r="AB9" i="29"/>
  <c r="C24" i="29"/>
  <c r="G19" i="2" s="1"/>
  <c r="F39" i="2" s="1"/>
  <c r="AJ913" i="31"/>
  <c r="AB9" i="26"/>
  <c r="AJ913" i="26" s="1"/>
  <c r="R52" i="26"/>
  <c r="R56" i="26" s="1"/>
  <c r="AC6" i="26"/>
  <c r="C25" i="26"/>
  <c r="H16" i="2" s="1"/>
  <c r="C25" i="27"/>
  <c r="H17" i="2" s="1"/>
  <c r="AC6" i="27"/>
  <c r="AO409" i="27" s="1"/>
  <c r="AB13" i="5"/>
  <c r="AB15" i="5" s="1"/>
  <c r="C25" i="29"/>
  <c r="H19" i="2" s="1"/>
  <c r="C25" i="32"/>
  <c r="H22" i="2" s="1"/>
  <c r="AC6" i="32"/>
  <c r="AO409" i="32" s="1"/>
  <c r="R53" i="33"/>
  <c r="R57" i="33" s="1"/>
  <c r="AC6" i="33"/>
  <c r="AC6" i="28"/>
  <c r="R53" i="28"/>
  <c r="R56" i="28" s="1"/>
  <c r="R57" i="32"/>
  <c r="AC6" i="30"/>
  <c r="C25" i="30"/>
  <c r="H20" i="2" s="1"/>
  <c r="AK105" i="3"/>
  <c r="AK5" i="3" s="1"/>
  <c r="AK6" i="3" s="1"/>
  <c r="AK7" i="3" s="1"/>
  <c r="AK8" i="3" s="1"/>
  <c r="AK9" i="3" s="1"/>
  <c r="AK10" i="3" s="1"/>
  <c r="AK11" i="3" s="1"/>
  <c r="AK13" i="3" s="1"/>
  <c r="AK14" i="3" s="1"/>
  <c r="AK15" i="3" s="1"/>
  <c r="AK16" i="3" s="1"/>
  <c r="AK17" i="3" s="1"/>
  <c r="AK18" i="3" s="1"/>
  <c r="AK19" i="3" s="1"/>
  <c r="AK20" i="3" s="1"/>
  <c r="AK21" i="3" s="1"/>
  <c r="AK22" i="3" s="1"/>
  <c r="AK23" i="3" s="1"/>
  <c r="AK24" i="3" s="1"/>
  <c r="AK25" i="3" s="1"/>
  <c r="AK26" i="3" s="1"/>
  <c r="AK27" i="3" s="1"/>
  <c r="AK28" i="3" s="1"/>
  <c r="AK29" i="3" s="1"/>
  <c r="AK30" i="3" s="1"/>
  <c r="AK31" i="3" s="1"/>
  <c r="AK32" i="3" s="1"/>
  <c r="AK33" i="3" s="1"/>
  <c r="AK34" i="3" s="1"/>
  <c r="AK35" i="3" s="1"/>
  <c r="AK36" i="3" s="1"/>
  <c r="AK37" i="3" s="1"/>
  <c r="AK38" i="3" s="1"/>
  <c r="AK39" i="3" s="1"/>
  <c r="AK40" i="3" s="1"/>
  <c r="AK41" i="3" s="1"/>
  <c r="AK42" i="3" s="1"/>
  <c r="AK43" i="3" s="1"/>
  <c r="AK44" i="3" s="1"/>
  <c r="AK45" i="3" s="1"/>
  <c r="AK46" i="3" s="1"/>
  <c r="AK47" i="3" s="1"/>
  <c r="AK48" i="3" s="1"/>
  <c r="AK49" i="3" s="1"/>
  <c r="AK50" i="3" s="1"/>
  <c r="AK51" i="3" s="1"/>
  <c r="AK52" i="3" s="1"/>
  <c r="AK53" i="3" s="1"/>
  <c r="AK54" i="3" s="1"/>
  <c r="AK55" i="3" s="1"/>
  <c r="AK56" i="3" s="1"/>
  <c r="AK57" i="3" s="1"/>
  <c r="AK58" i="3" s="1"/>
  <c r="AK59" i="3" s="1"/>
  <c r="AK60" i="3" s="1"/>
  <c r="AK61" i="3" s="1"/>
  <c r="AK62" i="3" s="1"/>
  <c r="AK63" i="3" s="1"/>
  <c r="AK64" i="3" s="1"/>
  <c r="AK65" i="3" s="1"/>
  <c r="AK66" i="3" s="1"/>
  <c r="AK67" i="3" s="1"/>
  <c r="AK68" i="3" s="1"/>
  <c r="AK69" i="3" s="1"/>
  <c r="AK70" i="3" s="1"/>
  <c r="AK71" i="3" s="1"/>
  <c r="AK72" i="3" s="1"/>
  <c r="AK73" i="3" s="1"/>
  <c r="AK74" i="3" s="1"/>
  <c r="AK75" i="3" s="1"/>
  <c r="AK76" i="3" s="1"/>
  <c r="AK77" i="3" s="1"/>
  <c r="AK78" i="3" s="1"/>
  <c r="AK79" i="3" s="1"/>
  <c r="AK80" i="3" s="1"/>
  <c r="AK81" i="3" s="1"/>
  <c r="AK82" i="3" s="1"/>
  <c r="AK83" i="3" s="1"/>
  <c r="AK84" i="3" s="1"/>
  <c r="AK85" i="3" s="1"/>
  <c r="AK86" i="3" s="1"/>
  <c r="AK87" i="3" s="1"/>
  <c r="AK88" i="3" s="1"/>
  <c r="AK89" i="3" s="1"/>
  <c r="AK90" i="3" s="1"/>
  <c r="AK91" i="3" s="1"/>
  <c r="AK92" i="3" s="1"/>
  <c r="AK93" i="3" s="1"/>
  <c r="AK94" i="3" s="1"/>
  <c r="AK95" i="3" s="1"/>
  <c r="AK96" i="3" s="1"/>
  <c r="AK97" i="3" s="1"/>
  <c r="AK98" i="3" s="1"/>
  <c r="AK99" i="3" s="1"/>
  <c r="AK100" i="3" s="1"/>
  <c r="AK101" i="3" s="1"/>
  <c r="AK102" i="3" s="1"/>
  <c r="AK103" i="3" s="1"/>
  <c r="AK104" i="3" s="1"/>
  <c r="AC14" i="3"/>
  <c r="AQ611" i="3" s="1"/>
  <c r="AC6" i="31"/>
  <c r="R53" i="31"/>
  <c r="R57" i="31" s="1"/>
  <c r="AB15" i="30"/>
  <c r="AB14" i="30"/>
  <c r="AJ105" i="30"/>
  <c r="AJ5" i="30" s="1"/>
  <c r="AJ6" i="30" s="1"/>
  <c r="AJ7" i="30" s="1"/>
  <c r="AJ8" i="30" s="1"/>
  <c r="AJ9" i="30" s="1"/>
  <c r="AJ10" i="30" s="1"/>
  <c r="AJ11" i="30" s="1"/>
  <c r="AJ13" i="30" s="1"/>
  <c r="AJ14" i="30" s="1"/>
  <c r="AJ15" i="30" s="1"/>
  <c r="AJ16" i="30" s="1"/>
  <c r="AJ17" i="30" s="1"/>
  <c r="AJ18" i="30" s="1"/>
  <c r="AJ19" i="30" s="1"/>
  <c r="AJ20" i="30" s="1"/>
  <c r="AJ21" i="30" s="1"/>
  <c r="AJ22" i="30" s="1"/>
  <c r="AJ23" i="30" s="1"/>
  <c r="AJ24" i="30" s="1"/>
  <c r="AJ25" i="30" s="1"/>
  <c r="AJ26" i="30" s="1"/>
  <c r="AJ27" i="30" s="1"/>
  <c r="AJ28" i="30" s="1"/>
  <c r="AJ29" i="30" s="1"/>
  <c r="AJ30" i="30" s="1"/>
  <c r="AJ31" i="30" s="1"/>
  <c r="AJ32" i="30" s="1"/>
  <c r="AJ33" i="30" s="1"/>
  <c r="AJ34" i="30" s="1"/>
  <c r="AJ35" i="30" s="1"/>
  <c r="AJ36" i="30" s="1"/>
  <c r="AJ37" i="30" s="1"/>
  <c r="AJ38" i="30" s="1"/>
  <c r="AJ39" i="30" s="1"/>
  <c r="AJ40" i="30" s="1"/>
  <c r="AJ41" i="30" s="1"/>
  <c r="AJ42" i="30" s="1"/>
  <c r="AJ43" i="30" s="1"/>
  <c r="AJ44" i="30" s="1"/>
  <c r="AJ45" i="30" s="1"/>
  <c r="AJ46" i="30" s="1"/>
  <c r="AJ47" i="30" s="1"/>
  <c r="AJ48" i="30" s="1"/>
  <c r="AJ49" i="30" s="1"/>
  <c r="AJ50" i="30" s="1"/>
  <c r="AJ51" i="30" s="1"/>
  <c r="AJ52" i="30" s="1"/>
  <c r="AJ53" i="30" s="1"/>
  <c r="AJ54" i="30" s="1"/>
  <c r="AJ55" i="30" s="1"/>
  <c r="AJ56" i="30" s="1"/>
  <c r="AJ57" i="30" s="1"/>
  <c r="AJ58" i="30" s="1"/>
  <c r="AJ59" i="30" s="1"/>
  <c r="AJ60" i="30" s="1"/>
  <c r="AJ61" i="30" s="1"/>
  <c r="AJ62" i="30" s="1"/>
  <c r="AJ63" i="30" s="1"/>
  <c r="AJ64" i="30" s="1"/>
  <c r="AJ65" i="30" s="1"/>
  <c r="AJ66" i="30" s="1"/>
  <c r="AJ67" i="30" s="1"/>
  <c r="AJ68" i="30" s="1"/>
  <c r="AJ69" i="30" s="1"/>
  <c r="AJ70" i="30" s="1"/>
  <c r="AJ71" i="30" s="1"/>
  <c r="AJ72" i="30" s="1"/>
  <c r="AJ73" i="30" s="1"/>
  <c r="AJ74" i="30" s="1"/>
  <c r="AJ75" i="30" s="1"/>
  <c r="AJ76" i="30" s="1"/>
  <c r="AJ77" i="30" s="1"/>
  <c r="AJ78" i="30" s="1"/>
  <c r="AJ79" i="30" s="1"/>
  <c r="AJ80" i="30" s="1"/>
  <c r="AJ81" i="30" s="1"/>
  <c r="AJ82" i="30" s="1"/>
  <c r="AJ83" i="30" s="1"/>
  <c r="AJ84" i="30" s="1"/>
  <c r="AJ85" i="30" s="1"/>
  <c r="AJ86" i="30" s="1"/>
  <c r="AJ87" i="30" s="1"/>
  <c r="AJ88" i="30" s="1"/>
  <c r="AJ89" i="30" s="1"/>
  <c r="AJ90" i="30" s="1"/>
  <c r="AJ91" i="30" s="1"/>
  <c r="AJ92" i="30" s="1"/>
  <c r="AJ93" i="30" s="1"/>
  <c r="AJ94" i="30" s="1"/>
  <c r="AJ95" i="30" s="1"/>
  <c r="AJ96" i="30" s="1"/>
  <c r="AJ97" i="30" s="1"/>
  <c r="AJ98" i="30" s="1"/>
  <c r="AJ99" i="30" s="1"/>
  <c r="AJ100" i="30" s="1"/>
  <c r="AJ101" i="30" s="1"/>
  <c r="AJ102" i="30" s="1"/>
  <c r="AJ103" i="30" s="1"/>
  <c r="AJ104" i="30" s="1"/>
  <c r="R56" i="32"/>
  <c r="AC15" i="31"/>
  <c r="AC14" i="31"/>
  <c r="AK105" i="31"/>
  <c r="AK5" i="31" s="1"/>
  <c r="AK6" i="31" s="1"/>
  <c r="AK7" i="31" s="1"/>
  <c r="AK8" i="31" s="1"/>
  <c r="AK9" i="31" s="1"/>
  <c r="AK10" i="31" s="1"/>
  <c r="AK11" i="31" s="1"/>
  <c r="AK13" i="31" s="1"/>
  <c r="AK14" i="31" s="1"/>
  <c r="AK15" i="31" s="1"/>
  <c r="AK16" i="31" s="1"/>
  <c r="AK17" i="31" s="1"/>
  <c r="AK18" i="31" s="1"/>
  <c r="AK19" i="31" s="1"/>
  <c r="AK20" i="31" s="1"/>
  <c r="AK21" i="31" s="1"/>
  <c r="AK22" i="31" s="1"/>
  <c r="AK23" i="31" s="1"/>
  <c r="AK24" i="31" s="1"/>
  <c r="AK25" i="31" s="1"/>
  <c r="AK26" i="31" s="1"/>
  <c r="AK27" i="31" s="1"/>
  <c r="AK28" i="31" s="1"/>
  <c r="AK29" i="31" s="1"/>
  <c r="AK30" i="31" s="1"/>
  <c r="AK31" i="31" s="1"/>
  <c r="AK32" i="31" s="1"/>
  <c r="AK33" i="31" s="1"/>
  <c r="AK34" i="31" s="1"/>
  <c r="AK35" i="31" s="1"/>
  <c r="AK36" i="31" s="1"/>
  <c r="AK37" i="31" s="1"/>
  <c r="AK38" i="31" s="1"/>
  <c r="AK39" i="31" s="1"/>
  <c r="AK40" i="31" s="1"/>
  <c r="AK41" i="31" s="1"/>
  <c r="AK42" i="31" s="1"/>
  <c r="AK43" i="31" s="1"/>
  <c r="AK44" i="31" s="1"/>
  <c r="AK45" i="31" s="1"/>
  <c r="AK46" i="31" s="1"/>
  <c r="AK47" i="31" s="1"/>
  <c r="AK48" i="31" s="1"/>
  <c r="AK49" i="31" s="1"/>
  <c r="AK50" i="31" s="1"/>
  <c r="AK51" i="31" s="1"/>
  <c r="AK52" i="31" s="1"/>
  <c r="AK53" i="31" s="1"/>
  <c r="AK54" i="31" s="1"/>
  <c r="AK55" i="31" s="1"/>
  <c r="AK56" i="31" s="1"/>
  <c r="AK57" i="31" s="1"/>
  <c r="AK58" i="31" s="1"/>
  <c r="AK59" i="31" s="1"/>
  <c r="AK60" i="31" s="1"/>
  <c r="AK61" i="31" s="1"/>
  <c r="AK62" i="31" s="1"/>
  <c r="AK63" i="31" s="1"/>
  <c r="AK64" i="31" s="1"/>
  <c r="AK65" i="31" s="1"/>
  <c r="AK66" i="31" s="1"/>
  <c r="AK67" i="31" s="1"/>
  <c r="AK68" i="31" s="1"/>
  <c r="AK69" i="31" s="1"/>
  <c r="AK70" i="31" s="1"/>
  <c r="AK71" i="31" s="1"/>
  <c r="AK72" i="31" s="1"/>
  <c r="AK73" i="31" s="1"/>
  <c r="AK74" i="31" s="1"/>
  <c r="AK75" i="31" s="1"/>
  <c r="AK76" i="31" s="1"/>
  <c r="AK77" i="31" s="1"/>
  <c r="AK78" i="31" s="1"/>
  <c r="AK79" i="31" s="1"/>
  <c r="AK80" i="31" s="1"/>
  <c r="AK81" i="31" s="1"/>
  <c r="AK82" i="31" s="1"/>
  <c r="AK83" i="31" s="1"/>
  <c r="AK84" i="31" s="1"/>
  <c r="AK85" i="31" s="1"/>
  <c r="AK86" i="31" s="1"/>
  <c r="AK87" i="31" s="1"/>
  <c r="AK88" i="31" s="1"/>
  <c r="AK89" i="31" s="1"/>
  <c r="AK90" i="31" s="1"/>
  <c r="AK91" i="31" s="1"/>
  <c r="AK92" i="31" s="1"/>
  <c r="AK93" i="31" s="1"/>
  <c r="AK94" i="31" s="1"/>
  <c r="AK95" i="31" s="1"/>
  <c r="AK96" i="31" s="1"/>
  <c r="AK97" i="31" s="1"/>
  <c r="AK98" i="31" s="1"/>
  <c r="AK99" i="31" s="1"/>
  <c r="AK100" i="31" s="1"/>
  <c r="AK101" i="31" s="1"/>
  <c r="AK102" i="31" s="1"/>
  <c r="AK103" i="31" s="1"/>
  <c r="AK104" i="31" s="1"/>
  <c r="AC14" i="32"/>
  <c r="AC15" i="32"/>
  <c r="AK105" i="32"/>
  <c r="AK5" i="32" s="1"/>
  <c r="AK6" i="32" s="1"/>
  <c r="AK7" i="32" s="1"/>
  <c r="AK8" i="32" s="1"/>
  <c r="AK9" i="32" s="1"/>
  <c r="AK10" i="32" s="1"/>
  <c r="AK11" i="32" s="1"/>
  <c r="AK13" i="32" s="1"/>
  <c r="AK14" i="32" s="1"/>
  <c r="AK15" i="32" s="1"/>
  <c r="AK16" i="32" s="1"/>
  <c r="AK17" i="32" s="1"/>
  <c r="AK18" i="32" s="1"/>
  <c r="AK19" i="32" s="1"/>
  <c r="AK20" i="32" s="1"/>
  <c r="AK21" i="32" s="1"/>
  <c r="AK22" i="32" s="1"/>
  <c r="AK23" i="32" s="1"/>
  <c r="AK24" i="32" s="1"/>
  <c r="AK25" i="32" s="1"/>
  <c r="AK26" i="32" s="1"/>
  <c r="AK27" i="32" s="1"/>
  <c r="AK28" i="32" s="1"/>
  <c r="AK29" i="32" s="1"/>
  <c r="AK30" i="32" s="1"/>
  <c r="AK31" i="32" s="1"/>
  <c r="AK32" i="32" s="1"/>
  <c r="AK33" i="32" s="1"/>
  <c r="AK34" i="32" s="1"/>
  <c r="AK35" i="32" s="1"/>
  <c r="AK36" i="32" s="1"/>
  <c r="AK37" i="32" s="1"/>
  <c r="AK38" i="32" s="1"/>
  <c r="AK39" i="32" s="1"/>
  <c r="AK40" i="32" s="1"/>
  <c r="AK41" i="32" s="1"/>
  <c r="AK42" i="32" s="1"/>
  <c r="AK43" i="32" s="1"/>
  <c r="AK44" i="32" s="1"/>
  <c r="AK45" i="32" s="1"/>
  <c r="AK46" i="32" s="1"/>
  <c r="AK47" i="32" s="1"/>
  <c r="AK48" i="32" s="1"/>
  <c r="AK49" i="32" s="1"/>
  <c r="AK50" i="32" s="1"/>
  <c r="AK51" i="32" s="1"/>
  <c r="AK52" i="32" s="1"/>
  <c r="AK53" i="32" s="1"/>
  <c r="AK54" i="32" s="1"/>
  <c r="AK55" i="32" s="1"/>
  <c r="AK56" i="32" s="1"/>
  <c r="AK57" i="32" s="1"/>
  <c r="AK58" i="32" s="1"/>
  <c r="AK59" i="32" s="1"/>
  <c r="AK60" i="32" s="1"/>
  <c r="AK61" i="32" s="1"/>
  <c r="AK62" i="32" s="1"/>
  <c r="AK63" i="32" s="1"/>
  <c r="AK64" i="32" s="1"/>
  <c r="AK65" i="32" s="1"/>
  <c r="AK66" i="32" s="1"/>
  <c r="AK67" i="32" s="1"/>
  <c r="AK68" i="32" s="1"/>
  <c r="AK69" i="32" s="1"/>
  <c r="AK70" i="32" s="1"/>
  <c r="AK71" i="32" s="1"/>
  <c r="AK72" i="32" s="1"/>
  <c r="AK73" i="32" s="1"/>
  <c r="AK74" i="32" s="1"/>
  <c r="AK75" i="32" s="1"/>
  <c r="AK76" i="32" s="1"/>
  <c r="AK77" i="32" s="1"/>
  <c r="AK78" i="32" s="1"/>
  <c r="AK79" i="32" s="1"/>
  <c r="AK80" i="32" s="1"/>
  <c r="AK81" i="32" s="1"/>
  <c r="AK82" i="32" s="1"/>
  <c r="AK83" i="32" s="1"/>
  <c r="AK84" i="32" s="1"/>
  <c r="AK85" i="32" s="1"/>
  <c r="AK86" i="32" s="1"/>
  <c r="AK87" i="32" s="1"/>
  <c r="AK88" i="32" s="1"/>
  <c r="AK89" i="32" s="1"/>
  <c r="AK90" i="32" s="1"/>
  <c r="AK91" i="32" s="1"/>
  <c r="AK92" i="32" s="1"/>
  <c r="AK93" i="32" s="1"/>
  <c r="AK94" i="32" s="1"/>
  <c r="AK95" i="32" s="1"/>
  <c r="AK96" i="32" s="1"/>
  <c r="AK97" i="32" s="1"/>
  <c r="AK98" i="32" s="1"/>
  <c r="AK99" i="32" s="1"/>
  <c r="AK100" i="32" s="1"/>
  <c r="AK101" i="32" s="1"/>
  <c r="AK102" i="32" s="1"/>
  <c r="AK103" i="32" s="1"/>
  <c r="AK104" i="32" s="1"/>
  <c r="AJ105" i="27"/>
  <c r="AJ5" i="27" s="1"/>
  <c r="AJ6" i="27" s="1"/>
  <c r="AJ7" i="27" s="1"/>
  <c r="AJ8" i="27" s="1"/>
  <c r="AJ9" i="27" s="1"/>
  <c r="AJ10" i="27" s="1"/>
  <c r="AJ11" i="27" s="1"/>
  <c r="AJ13" i="27" s="1"/>
  <c r="AJ14" i="27" s="1"/>
  <c r="AJ15" i="27" s="1"/>
  <c r="AJ16" i="27" s="1"/>
  <c r="AJ17" i="27" s="1"/>
  <c r="AJ18" i="27" s="1"/>
  <c r="AJ19" i="27" s="1"/>
  <c r="AJ20" i="27" s="1"/>
  <c r="AJ21" i="27" s="1"/>
  <c r="AJ22" i="27" s="1"/>
  <c r="AJ23" i="27" s="1"/>
  <c r="AJ24" i="27" s="1"/>
  <c r="AJ25" i="27" s="1"/>
  <c r="AJ26" i="27" s="1"/>
  <c r="AJ27" i="27" s="1"/>
  <c r="AJ28" i="27" s="1"/>
  <c r="AJ29" i="27" s="1"/>
  <c r="AJ30" i="27" s="1"/>
  <c r="AJ31" i="27" s="1"/>
  <c r="AJ32" i="27" s="1"/>
  <c r="AJ33" i="27" s="1"/>
  <c r="AJ34" i="27" s="1"/>
  <c r="AJ35" i="27" s="1"/>
  <c r="AJ36" i="27" s="1"/>
  <c r="AJ37" i="27" s="1"/>
  <c r="AJ38" i="27" s="1"/>
  <c r="AJ39" i="27" s="1"/>
  <c r="AJ40" i="27" s="1"/>
  <c r="AJ41" i="27" s="1"/>
  <c r="AJ42" i="27" s="1"/>
  <c r="AJ43" i="27" s="1"/>
  <c r="AJ44" i="27" s="1"/>
  <c r="AJ45" i="27" s="1"/>
  <c r="AJ46" i="27" s="1"/>
  <c r="AJ47" i="27" s="1"/>
  <c r="AJ48" i="27" s="1"/>
  <c r="AJ49" i="27" s="1"/>
  <c r="AJ50" i="27" s="1"/>
  <c r="AJ51" i="27" s="1"/>
  <c r="AJ52" i="27" s="1"/>
  <c r="AJ53" i="27" s="1"/>
  <c r="AJ54" i="27" s="1"/>
  <c r="AJ55" i="27" s="1"/>
  <c r="AJ56" i="27" s="1"/>
  <c r="AJ57" i="27" s="1"/>
  <c r="AJ58" i="27" s="1"/>
  <c r="AJ59" i="27" s="1"/>
  <c r="AJ60" i="27" s="1"/>
  <c r="AJ61" i="27" s="1"/>
  <c r="AJ62" i="27" s="1"/>
  <c r="AJ63" i="27" s="1"/>
  <c r="AJ64" i="27" s="1"/>
  <c r="AJ65" i="27" s="1"/>
  <c r="AJ66" i="27" s="1"/>
  <c r="AJ67" i="27" s="1"/>
  <c r="AJ68" i="27" s="1"/>
  <c r="AJ69" i="27" s="1"/>
  <c r="AJ70" i="27" s="1"/>
  <c r="AJ71" i="27" s="1"/>
  <c r="AJ72" i="27" s="1"/>
  <c r="AJ73" i="27" s="1"/>
  <c r="AJ74" i="27" s="1"/>
  <c r="AJ75" i="27" s="1"/>
  <c r="AJ76" i="27" s="1"/>
  <c r="AJ77" i="27" s="1"/>
  <c r="AJ78" i="27" s="1"/>
  <c r="AJ79" i="27" s="1"/>
  <c r="AJ80" i="27" s="1"/>
  <c r="AJ81" i="27" s="1"/>
  <c r="AJ82" i="27" s="1"/>
  <c r="AJ83" i="27" s="1"/>
  <c r="AJ84" i="27" s="1"/>
  <c r="AJ85" i="27" s="1"/>
  <c r="AJ86" i="27" s="1"/>
  <c r="AJ87" i="27" s="1"/>
  <c r="AJ88" i="27" s="1"/>
  <c r="AJ89" i="27" s="1"/>
  <c r="AJ90" i="27" s="1"/>
  <c r="AJ91" i="27" s="1"/>
  <c r="AJ92" i="27" s="1"/>
  <c r="AJ93" i="27" s="1"/>
  <c r="AJ94" i="27" s="1"/>
  <c r="AJ95" i="27" s="1"/>
  <c r="AJ96" i="27" s="1"/>
  <c r="AJ97" i="27" s="1"/>
  <c r="AJ98" i="27" s="1"/>
  <c r="AJ99" i="27" s="1"/>
  <c r="AJ100" i="27" s="1"/>
  <c r="AJ101" i="27" s="1"/>
  <c r="AJ102" i="27" s="1"/>
  <c r="AJ103" i="27" s="1"/>
  <c r="AJ104" i="27" s="1"/>
  <c r="AB14" i="27"/>
  <c r="AB15" i="27"/>
  <c r="AK105" i="27"/>
  <c r="AK5" i="27" s="1"/>
  <c r="AK6" i="27" s="1"/>
  <c r="AK7" i="27" s="1"/>
  <c r="AK8" i="27" s="1"/>
  <c r="AK9" i="27" s="1"/>
  <c r="AK10" i="27" s="1"/>
  <c r="AK11" i="27" s="1"/>
  <c r="AK13" i="27" s="1"/>
  <c r="AK14" i="27" s="1"/>
  <c r="AK15" i="27" s="1"/>
  <c r="AK16" i="27" s="1"/>
  <c r="AK17" i="27" s="1"/>
  <c r="AK18" i="27" s="1"/>
  <c r="AK19" i="27" s="1"/>
  <c r="AK20" i="27" s="1"/>
  <c r="AK21" i="27" s="1"/>
  <c r="AK22" i="27" s="1"/>
  <c r="AK23" i="27" s="1"/>
  <c r="AK24" i="27" s="1"/>
  <c r="AK25" i="27" s="1"/>
  <c r="AK26" i="27" s="1"/>
  <c r="AK27" i="27" s="1"/>
  <c r="AK28" i="27" s="1"/>
  <c r="AK29" i="27" s="1"/>
  <c r="AK30" i="27" s="1"/>
  <c r="AK31" i="27" s="1"/>
  <c r="AK32" i="27" s="1"/>
  <c r="AK33" i="27" s="1"/>
  <c r="AK34" i="27" s="1"/>
  <c r="AK35" i="27" s="1"/>
  <c r="AK36" i="27" s="1"/>
  <c r="AK37" i="27" s="1"/>
  <c r="AK38" i="27" s="1"/>
  <c r="AK39" i="27" s="1"/>
  <c r="AK40" i="27" s="1"/>
  <c r="AK41" i="27" s="1"/>
  <c r="AK42" i="27" s="1"/>
  <c r="AK43" i="27" s="1"/>
  <c r="AK44" i="27" s="1"/>
  <c r="AK45" i="27" s="1"/>
  <c r="AK46" i="27" s="1"/>
  <c r="AK47" i="27" s="1"/>
  <c r="AK48" i="27" s="1"/>
  <c r="AK49" i="27" s="1"/>
  <c r="AK50" i="27" s="1"/>
  <c r="AK51" i="27" s="1"/>
  <c r="AK52" i="27" s="1"/>
  <c r="AK53" i="27" s="1"/>
  <c r="AK54" i="27" s="1"/>
  <c r="AK55" i="27" s="1"/>
  <c r="AK56" i="27" s="1"/>
  <c r="AK57" i="27" s="1"/>
  <c r="AK58" i="27" s="1"/>
  <c r="AK59" i="27" s="1"/>
  <c r="AK60" i="27" s="1"/>
  <c r="AK61" i="27" s="1"/>
  <c r="AK62" i="27" s="1"/>
  <c r="AK63" i="27" s="1"/>
  <c r="AK64" i="27" s="1"/>
  <c r="AK65" i="27" s="1"/>
  <c r="AK66" i="27" s="1"/>
  <c r="AK67" i="27" s="1"/>
  <c r="AK68" i="27" s="1"/>
  <c r="AK69" i="27" s="1"/>
  <c r="AK70" i="27" s="1"/>
  <c r="AK71" i="27" s="1"/>
  <c r="AK72" i="27" s="1"/>
  <c r="AK73" i="27" s="1"/>
  <c r="AK74" i="27" s="1"/>
  <c r="AK75" i="27" s="1"/>
  <c r="AK76" i="27" s="1"/>
  <c r="AK77" i="27" s="1"/>
  <c r="AK78" i="27" s="1"/>
  <c r="AK79" i="27" s="1"/>
  <c r="AK80" i="27" s="1"/>
  <c r="AK81" i="27" s="1"/>
  <c r="AK82" i="27" s="1"/>
  <c r="AK83" i="27" s="1"/>
  <c r="AK84" i="27" s="1"/>
  <c r="AK85" i="27" s="1"/>
  <c r="AK86" i="27" s="1"/>
  <c r="AK87" i="27" s="1"/>
  <c r="AK88" i="27" s="1"/>
  <c r="AK89" i="27" s="1"/>
  <c r="AK90" i="27" s="1"/>
  <c r="AK91" i="27" s="1"/>
  <c r="AK92" i="27" s="1"/>
  <c r="AK93" i="27" s="1"/>
  <c r="AK94" i="27" s="1"/>
  <c r="AK95" i="27" s="1"/>
  <c r="AK96" i="27" s="1"/>
  <c r="AK97" i="27" s="1"/>
  <c r="AK98" i="27" s="1"/>
  <c r="AK99" i="27" s="1"/>
  <c r="AK100" i="27" s="1"/>
  <c r="AK101" i="27" s="1"/>
  <c r="AK102" i="27" s="1"/>
  <c r="AK103" i="27" s="1"/>
  <c r="AK104" i="27" s="1"/>
  <c r="AC15" i="27"/>
  <c r="AC14" i="27"/>
  <c r="AJ813" i="28"/>
  <c r="AJ814" i="28" s="1"/>
  <c r="AJ815" i="28" s="1"/>
  <c r="AJ816" i="28" s="1"/>
  <c r="AJ817" i="28" s="1"/>
  <c r="AJ818" i="28" s="1"/>
  <c r="AJ819" i="28" s="1"/>
  <c r="AJ820" i="28" s="1"/>
  <c r="AJ821" i="28" s="1"/>
  <c r="AJ822" i="28" s="1"/>
  <c r="AJ823" i="28" s="1"/>
  <c r="AJ824" i="28" s="1"/>
  <c r="AJ825" i="28" s="1"/>
  <c r="AJ826" i="28" s="1"/>
  <c r="AJ827" i="28" s="1"/>
  <c r="AJ828" i="28" s="1"/>
  <c r="AJ829" i="28" s="1"/>
  <c r="AJ830" i="28" s="1"/>
  <c r="AJ831" i="28" s="1"/>
  <c r="AJ832" i="28" s="1"/>
  <c r="AJ833" i="28" s="1"/>
  <c r="AJ834" i="28" s="1"/>
  <c r="AJ835" i="28" s="1"/>
  <c r="AJ836" i="28" s="1"/>
  <c r="AJ837" i="28" s="1"/>
  <c r="AJ838" i="28" s="1"/>
  <c r="AJ839" i="28" s="1"/>
  <c r="AJ840" i="28" s="1"/>
  <c r="AJ841" i="28" s="1"/>
  <c r="AJ842" i="28" s="1"/>
  <c r="AJ843" i="28" s="1"/>
  <c r="AJ844" i="28" s="1"/>
  <c r="AJ845" i="28" s="1"/>
  <c r="AJ846" i="28" s="1"/>
  <c r="AJ847" i="28" s="1"/>
  <c r="AJ848" i="28" s="1"/>
  <c r="AJ849" i="28" s="1"/>
  <c r="AJ850" i="28" s="1"/>
  <c r="AJ851" i="28" s="1"/>
  <c r="AJ852" i="28" s="1"/>
  <c r="AJ853" i="28" s="1"/>
  <c r="AJ854" i="28" s="1"/>
  <c r="AJ855" i="28" s="1"/>
  <c r="AJ856" i="28" s="1"/>
  <c r="AJ857" i="28" s="1"/>
  <c r="AJ858" i="28" s="1"/>
  <c r="AJ859" i="28" s="1"/>
  <c r="AJ860" i="28" s="1"/>
  <c r="AJ861" i="28" s="1"/>
  <c r="AJ862" i="28" s="1"/>
  <c r="AJ863" i="28" s="1"/>
  <c r="AJ864" i="28" s="1"/>
  <c r="AJ865" i="28" s="1"/>
  <c r="AJ866" i="28" s="1"/>
  <c r="AJ867" i="28" s="1"/>
  <c r="AJ868" i="28" s="1"/>
  <c r="AJ869" i="28" s="1"/>
  <c r="AJ870" i="28" s="1"/>
  <c r="AJ871" i="28" s="1"/>
  <c r="AJ872" i="28" s="1"/>
  <c r="AJ873" i="28" s="1"/>
  <c r="AJ874" i="28" s="1"/>
  <c r="AJ875" i="28" s="1"/>
  <c r="AJ876" i="28" s="1"/>
  <c r="AJ877" i="28" s="1"/>
  <c r="AJ878" i="28" s="1"/>
  <c r="AJ879" i="28" s="1"/>
  <c r="AJ880" i="28" s="1"/>
  <c r="AJ881" i="28" s="1"/>
  <c r="AJ882" i="28" s="1"/>
  <c r="AJ883" i="28" s="1"/>
  <c r="AJ884" i="28" s="1"/>
  <c r="AJ885" i="28" s="1"/>
  <c r="AJ886" i="28" s="1"/>
  <c r="AJ887" i="28" s="1"/>
  <c r="AJ888" i="28" s="1"/>
  <c r="AJ889" i="28" s="1"/>
  <c r="AJ890" i="28" s="1"/>
  <c r="AJ891" i="28" s="1"/>
  <c r="AJ892" i="28" s="1"/>
  <c r="AJ893" i="28" s="1"/>
  <c r="AJ894" i="28" s="1"/>
  <c r="AJ895" i="28" s="1"/>
  <c r="AJ896" i="28" s="1"/>
  <c r="AJ897" i="28" s="1"/>
  <c r="AJ898" i="28" s="1"/>
  <c r="AJ899" i="28" s="1"/>
  <c r="AJ900" i="28" s="1"/>
  <c r="AJ901" i="28" s="1"/>
  <c r="AJ902" i="28" s="1"/>
  <c r="AJ903" i="28" s="1"/>
  <c r="AJ904" i="28" s="1"/>
  <c r="AJ905" i="28" s="1"/>
  <c r="AJ906" i="28" s="1"/>
  <c r="AJ907" i="28" s="1"/>
  <c r="AJ908" i="28" s="1"/>
  <c r="AJ909" i="28" s="1"/>
  <c r="AJ910" i="28" s="1"/>
  <c r="AJ911" i="28" s="1"/>
  <c r="AJ912" i="28" s="1"/>
  <c r="AJ206" i="28"/>
  <c r="AJ812" i="28"/>
  <c r="AO409" i="26"/>
  <c r="AJ105" i="26"/>
  <c r="AJ5" i="26" s="1"/>
  <c r="AJ6" i="26" s="1"/>
  <c r="AJ7" i="26" s="1"/>
  <c r="AJ8" i="26" s="1"/>
  <c r="AJ9" i="26" s="1"/>
  <c r="AJ10" i="26" s="1"/>
  <c r="AJ11" i="26" s="1"/>
  <c r="AJ13" i="26" s="1"/>
  <c r="AJ14" i="26" s="1"/>
  <c r="AJ15" i="26" s="1"/>
  <c r="AJ16" i="26" s="1"/>
  <c r="AJ17" i="26" s="1"/>
  <c r="AJ18" i="26" s="1"/>
  <c r="AJ19" i="26" s="1"/>
  <c r="AJ20" i="26" s="1"/>
  <c r="AJ21" i="26" s="1"/>
  <c r="AJ22" i="26" s="1"/>
  <c r="AJ23" i="26" s="1"/>
  <c r="AJ24" i="26" s="1"/>
  <c r="AJ25" i="26" s="1"/>
  <c r="AJ26" i="26" s="1"/>
  <c r="AJ27" i="26" s="1"/>
  <c r="AJ28" i="26" s="1"/>
  <c r="AJ29" i="26" s="1"/>
  <c r="AJ30" i="26" s="1"/>
  <c r="AJ31" i="26" s="1"/>
  <c r="AJ32" i="26" s="1"/>
  <c r="AJ33" i="26" s="1"/>
  <c r="AJ34" i="26" s="1"/>
  <c r="AJ35" i="26" s="1"/>
  <c r="AJ36" i="26" s="1"/>
  <c r="AJ37" i="26" s="1"/>
  <c r="AJ38" i="26" s="1"/>
  <c r="AJ39" i="26" s="1"/>
  <c r="AJ40" i="26" s="1"/>
  <c r="AJ41" i="26" s="1"/>
  <c r="AJ42" i="26" s="1"/>
  <c r="AJ43" i="26" s="1"/>
  <c r="AJ44" i="26" s="1"/>
  <c r="AJ45" i="26" s="1"/>
  <c r="AJ46" i="26" s="1"/>
  <c r="AJ47" i="26" s="1"/>
  <c r="AJ48" i="26" s="1"/>
  <c r="AJ49" i="26" s="1"/>
  <c r="AJ50" i="26" s="1"/>
  <c r="AJ51" i="26" s="1"/>
  <c r="AJ52" i="26" s="1"/>
  <c r="AJ53" i="26" s="1"/>
  <c r="AJ54" i="26" s="1"/>
  <c r="AJ55" i="26" s="1"/>
  <c r="AJ56" i="26" s="1"/>
  <c r="AJ57" i="26" s="1"/>
  <c r="AJ58" i="26" s="1"/>
  <c r="AJ59" i="26" s="1"/>
  <c r="AJ60" i="26" s="1"/>
  <c r="AJ61" i="26" s="1"/>
  <c r="AJ62" i="26" s="1"/>
  <c r="AJ63" i="26" s="1"/>
  <c r="AJ64" i="26" s="1"/>
  <c r="AJ65" i="26" s="1"/>
  <c r="AJ66" i="26" s="1"/>
  <c r="AJ67" i="26" s="1"/>
  <c r="AJ68" i="26" s="1"/>
  <c r="AJ69" i="26" s="1"/>
  <c r="AJ70" i="26" s="1"/>
  <c r="AJ71" i="26" s="1"/>
  <c r="AJ72" i="26" s="1"/>
  <c r="AJ73" i="26" s="1"/>
  <c r="AJ74" i="26" s="1"/>
  <c r="AJ75" i="26" s="1"/>
  <c r="AJ76" i="26" s="1"/>
  <c r="AJ77" i="26" s="1"/>
  <c r="AJ78" i="26" s="1"/>
  <c r="AJ79" i="26" s="1"/>
  <c r="AJ80" i="26" s="1"/>
  <c r="AJ81" i="26" s="1"/>
  <c r="AJ82" i="26" s="1"/>
  <c r="AJ83" i="26" s="1"/>
  <c r="AJ84" i="26" s="1"/>
  <c r="AJ85" i="26" s="1"/>
  <c r="AJ86" i="26" s="1"/>
  <c r="AJ87" i="26" s="1"/>
  <c r="AJ88" i="26" s="1"/>
  <c r="AJ89" i="26" s="1"/>
  <c r="AJ90" i="26" s="1"/>
  <c r="AJ91" i="26" s="1"/>
  <c r="AJ92" i="26" s="1"/>
  <c r="AJ93" i="26" s="1"/>
  <c r="AJ94" i="26" s="1"/>
  <c r="AJ95" i="26" s="1"/>
  <c r="AJ96" i="26" s="1"/>
  <c r="AJ97" i="26" s="1"/>
  <c r="AJ98" i="26" s="1"/>
  <c r="AJ99" i="26" s="1"/>
  <c r="AJ100" i="26" s="1"/>
  <c r="AJ101" i="26" s="1"/>
  <c r="AJ102" i="26" s="1"/>
  <c r="AJ103" i="26" s="1"/>
  <c r="AJ104" i="26" s="1"/>
  <c r="AB14" i="26"/>
  <c r="AB15" i="26"/>
  <c r="AB15" i="29"/>
  <c r="AJ105" i="29"/>
  <c r="AJ5" i="29" s="1"/>
  <c r="AJ6" i="29" s="1"/>
  <c r="AJ7" i="29" s="1"/>
  <c r="AJ8" i="29" s="1"/>
  <c r="AJ9" i="29" s="1"/>
  <c r="AJ10" i="29" s="1"/>
  <c r="AJ11" i="29" s="1"/>
  <c r="AJ13" i="29" s="1"/>
  <c r="AJ14" i="29" s="1"/>
  <c r="AJ15" i="29" s="1"/>
  <c r="AJ16" i="29" s="1"/>
  <c r="AJ17" i="29" s="1"/>
  <c r="AJ18" i="29" s="1"/>
  <c r="AJ19" i="29" s="1"/>
  <c r="AJ20" i="29" s="1"/>
  <c r="AJ21" i="29" s="1"/>
  <c r="AJ22" i="29" s="1"/>
  <c r="AJ23" i="29" s="1"/>
  <c r="AJ24" i="29" s="1"/>
  <c r="AJ25" i="29" s="1"/>
  <c r="AJ26" i="29" s="1"/>
  <c r="AJ27" i="29" s="1"/>
  <c r="AJ28" i="29" s="1"/>
  <c r="AJ29" i="29" s="1"/>
  <c r="AJ30" i="29" s="1"/>
  <c r="AJ31" i="29" s="1"/>
  <c r="AJ32" i="29" s="1"/>
  <c r="AJ33" i="29" s="1"/>
  <c r="AJ34" i="29" s="1"/>
  <c r="AJ35" i="29" s="1"/>
  <c r="AJ36" i="29" s="1"/>
  <c r="AJ37" i="29" s="1"/>
  <c r="AJ38" i="29" s="1"/>
  <c r="AJ39" i="29" s="1"/>
  <c r="AJ40" i="29" s="1"/>
  <c r="AJ41" i="29" s="1"/>
  <c r="AJ42" i="29" s="1"/>
  <c r="AJ43" i="29" s="1"/>
  <c r="AJ44" i="29" s="1"/>
  <c r="AJ45" i="29" s="1"/>
  <c r="AJ46" i="29" s="1"/>
  <c r="AJ47" i="29" s="1"/>
  <c r="AJ48" i="29" s="1"/>
  <c r="AJ49" i="29" s="1"/>
  <c r="AJ50" i="29" s="1"/>
  <c r="AJ51" i="29" s="1"/>
  <c r="AJ52" i="29" s="1"/>
  <c r="AJ53" i="29" s="1"/>
  <c r="AJ54" i="29" s="1"/>
  <c r="AJ55" i="29" s="1"/>
  <c r="AJ56" i="29" s="1"/>
  <c r="AJ57" i="29" s="1"/>
  <c r="AJ58" i="29" s="1"/>
  <c r="AJ59" i="29" s="1"/>
  <c r="AJ60" i="29" s="1"/>
  <c r="AJ61" i="29" s="1"/>
  <c r="AJ62" i="29" s="1"/>
  <c r="AJ63" i="29" s="1"/>
  <c r="AJ64" i="29" s="1"/>
  <c r="AJ65" i="29" s="1"/>
  <c r="AJ66" i="29" s="1"/>
  <c r="AJ67" i="29" s="1"/>
  <c r="AJ68" i="29" s="1"/>
  <c r="AJ69" i="29" s="1"/>
  <c r="AJ70" i="29" s="1"/>
  <c r="AJ71" i="29" s="1"/>
  <c r="AJ72" i="29" s="1"/>
  <c r="AJ73" i="29" s="1"/>
  <c r="AJ74" i="29" s="1"/>
  <c r="AJ75" i="29" s="1"/>
  <c r="AJ76" i="29" s="1"/>
  <c r="AJ77" i="29" s="1"/>
  <c r="AJ78" i="29" s="1"/>
  <c r="AJ79" i="29" s="1"/>
  <c r="AJ80" i="29" s="1"/>
  <c r="AJ81" i="29" s="1"/>
  <c r="AJ82" i="29" s="1"/>
  <c r="AJ83" i="29" s="1"/>
  <c r="AJ84" i="29" s="1"/>
  <c r="AJ85" i="29" s="1"/>
  <c r="AJ86" i="29" s="1"/>
  <c r="AJ87" i="29" s="1"/>
  <c r="AJ88" i="29" s="1"/>
  <c r="AJ89" i="29" s="1"/>
  <c r="AJ90" i="29" s="1"/>
  <c r="AJ91" i="29" s="1"/>
  <c r="AJ92" i="29" s="1"/>
  <c r="AJ93" i="29" s="1"/>
  <c r="AJ94" i="29" s="1"/>
  <c r="AJ95" i="29" s="1"/>
  <c r="AJ96" i="29" s="1"/>
  <c r="AJ97" i="29" s="1"/>
  <c r="AJ98" i="29" s="1"/>
  <c r="AJ99" i="29" s="1"/>
  <c r="AJ100" i="29" s="1"/>
  <c r="AJ101" i="29" s="1"/>
  <c r="AJ102" i="29" s="1"/>
  <c r="AJ103" i="29" s="1"/>
  <c r="AJ104" i="29" s="1"/>
  <c r="AB14" i="29"/>
  <c r="AK105" i="26"/>
  <c r="AK5" i="26" s="1"/>
  <c r="AK6" i="26" s="1"/>
  <c r="AK7" i="26" s="1"/>
  <c r="AK8" i="26" s="1"/>
  <c r="AK9" i="26" s="1"/>
  <c r="AK10" i="26" s="1"/>
  <c r="AK11" i="26" s="1"/>
  <c r="AK13" i="26" s="1"/>
  <c r="AK14" i="26" s="1"/>
  <c r="AK15" i="26" s="1"/>
  <c r="AK16" i="26" s="1"/>
  <c r="AK17" i="26" s="1"/>
  <c r="AK18" i="26" s="1"/>
  <c r="AK19" i="26" s="1"/>
  <c r="AK20" i="26" s="1"/>
  <c r="AK21" i="26" s="1"/>
  <c r="AK22" i="26" s="1"/>
  <c r="AK23" i="26" s="1"/>
  <c r="AK24" i="26" s="1"/>
  <c r="AK25" i="26" s="1"/>
  <c r="AK26" i="26" s="1"/>
  <c r="AK27" i="26" s="1"/>
  <c r="AK28" i="26" s="1"/>
  <c r="AK29" i="26" s="1"/>
  <c r="AK30" i="26" s="1"/>
  <c r="AK31" i="26" s="1"/>
  <c r="AK32" i="26" s="1"/>
  <c r="AK33" i="26" s="1"/>
  <c r="AK34" i="26" s="1"/>
  <c r="AK35" i="26" s="1"/>
  <c r="AK36" i="26" s="1"/>
  <c r="AK37" i="26" s="1"/>
  <c r="AK38" i="26" s="1"/>
  <c r="AK39" i="26" s="1"/>
  <c r="AK40" i="26" s="1"/>
  <c r="AK41" i="26" s="1"/>
  <c r="AK42" i="26" s="1"/>
  <c r="AK43" i="26" s="1"/>
  <c r="AK44" i="26" s="1"/>
  <c r="AK45" i="26" s="1"/>
  <c r="AK46" i="26" s="1"/>
  <c r="AK47" i="26" s="1"/>
  <c r="AK48" i="26" s="1"/>
  <c r="AK49" i="26" s="1"/>
  <c r="AK50" i="26" s="1"/>
  <c r="AK51" i="26" s="1"/>
  <c r="AK52" i="26" s="1"/>
  <c r="AK53" i="26" s="1"/>
  <c r="AK54" i="26" s="1"/>
  <c r="AK55" i="26" s="1"/>
  <c r="AK56" i="26" s="1"/>
  <c r="AK57" i="26" s="1"/>
  <c r="AK58" i="26" s="1"/>
  <c r="AK59" i="26" s="1"/>
  <c r="AK60" i="26" s="1"/>
  <c r="AK61" i="26" s="1"/>
  <c r="AK62" i="26" s="1"/>
  <c r="AK63" i="26" s="1"/>
  <c r="AK64" i="26" s="1"/>
  <c r="AK65" i="26" s="1"/>
  <c r="AK66" i="26" s="1"/>
  <c r="AK67" i="26" s="1"/>
  <c r="AK68" i="26" s="1"/>
  <c r="AK69" i="26" s="1"/>
  <c r="AK70" i="26" s="1"/>
  <c r="AK71" i="26" s="1"/>
  <c r="AK72" i="26" s="1"/>
  <c r="AK73" i="26" s="1"/>
  <c r="AK74" i="26" s="1"/>
  <c r="AK75" i="26" s="1"/>
  <c r="AK76" i="26" s="1"/>
  <c r="AK77" i="26" s="1"/>
  <c r="AK78" i="26" s="1"/>
  <c r="AK79" i="26" s="1"/>
  <c r="AK80" i="26" s="1"/>
  <c r="AK81" i="26" s="1"/>
  <c r="AK82" i="26" s="1"/>
  <c r="AK83" i="26" s="1"/>
  <c r="AK84" i="26" s="1"/>
  <c r="AK85" i="26" s="1"/>
  <c r="AK86" i="26" s="1"/>
  <c r="AK87" i="26" s="1"/>
  <c r="AK88" i="26" s="1"/>
  <c r="AK89" i="26" s="1"/>
  <c r="AK90" i="26" s="1"/>
  <c r="AK91" i="26" s="1"/>
  <c r="AK92" i="26" s="1"/>
  <c r="AK93" i="26" s="1"/>
  <c r="AK94" i="26" s="1"/>
  <c r="AK95" i="26" s="1"/>
  <c r="AK96" i="26" s="1"/>
  <c r="AK97" i="26" s="1"/>
  <c r="AK98" i="26" s="1"/>
  <c r="AK99" i="26" s="1"/>
  <c r="AK100" i="26" s="1"/>
  <c r="AK101" i="26" s="1"/>
  <c r="AK102" i="26" s="1"/>
  <c r="AK103" i="26" s="1"/>
  <c r="AK104" i="26" s="1"/>
  <c r="AC14" i="26"/>
  <c r="AC15" i="26"/>
  <c r="AC15" i="29"/>
  <c r="AK105" i="29"/>
  <c r="AK5" i="29" s="1"/>
  <c r="AK6" i="29" s="1"/>
  <c r="AK7" i="29" s="1"/>
  <c r="AK8" i="29" s="1"/>
  <c r="AK9" i="29" s="1"/>
  <c r="AK10" i="29" s="1"/>
  <c r="AK11" i="29" s="1"/>
  <c r="AK13" i="29" s="1"/>
  <c r="AK14" i="29" s="1"/>
  <c r="AK15" i="29" s="1"/>
  <c r="AK16" i="29" s="1"/>
  <c r="AK17" i="29" s="1"/>
  <c r="AK18" i="29" s="1"/>
  <c r="AK19" i="29" s="1"/>
  <c r="AK20" i="29" s="1"/>
  <c r="AK21" i="29" s="1"/>
  <c r="AK22" i="29" s="1"/>
  <c r="AK23" i="29" s="1"/>
  <c r="AK24" i="29" s="1"/>
  <c r="AK25" i="29" s="1"/>
  <c r="AK26" i="29" s="1"/>
  <c r="AK27" i="29" s="1"/>
  <c r="AK28" i="29" s="1"/>
  <c r="AK29" i="29" s="1"/>
  <c r="AK30" i="29" s="1"/>
  <c r="AK31" i="29" s="1"/>
  <c r="AK32" i="29" s="1"/>
  <c r="AK33" i="29" s="1"/>
  <c r="AK34" i="29" s="1"/>
  <c r="AK35" i="29" s="1"/>
  <c r="AK36" i="29" s="1"/>
  <c r="AK37" i="29" s="1"/>
  <c r="AK38" i="29" s="1"/>
  <c r="AK39" i="29" s="1"/>
  <c r="AK40" i="29" s="1"/>
  <c r="AK41" i="29" s="1"/>
  <c r="AK42" i="29" s="1"/>
  <c r="AK43" i="29" s="1"/>
  <c r="AK44" i="29" s="1"/>
  <c r="AK45" i="29" s="1"/>
  <c r="AK46" i="29" s="1"/>
  <c r="AK47" i="29" s="1"/>
  <c r="AK48" i="29" s="1"/>
  <c r="AK49" i="29" s="1"/>
  <c r="AK50" i="29" s="1"/>
  <c r="AK51" i="29" s="1"/>
  <c r="AK52" i="29" s="1"/>
  <c r="AK53" i="29" s="1"/>
  <c r="AK54" i="29" s="1"/>
  <c r="AK55" i="29" s="1"/>
  <c r="AK56" i="29" s="1"/>
  <c r="AK57" i="29" s="1"/>
  <c r="AK58" i="29" s="1"/>
  <c r="AK59" i="29" s="1"/>
  <c r="AK60" i="29" s="1"/>
  <c r="AK61" i="29" s="1"/>
  <c r="AK62" i="29" s="1"/>
  <c r="AK63" i="29" s="1"/>
  <c r="AK64" i="29" s="1"/>
  <c r="AK65" i="29" s="1"/>
  <c r="AK66" i="29" s="1"/>
  <c r="AK67" i="29" s="1"/>
  <c r="AK68" i="29" s="1"/>
  <c r="AK69" i="29" s="1"/>
  <c r="AK70" i="29" s="1"/>
  <c r="AK71" i="29" s="1"/>
  <c r="AK72" i="29" s="1"/>
  <c r="AK73" i="29" s="1"/>
  <c r="AK74" i="29" s="1"/>
  <c r="AK75" i="29" s="1"/>
  <c r="AK76" i="29" s="1"/>
  <c r="AK77" i="29" s="1"/>
  <c r="AK78" i="29" s="1"/>
  <c r="AK79" i="29" s="1"/>
  <c r="AK80" i="29" s="1"/>
  <c r="AK81" i="29" s="1"/>
  <c r="AK82" i="29" s="1"/>
  <c r="AK83" i="29" s="1"/>
  <c r="AK84" i="29" s="1"/>
  <c r="AK85" i="29" s="1"/>
  <c r="AK86" i="29" s="1"/>
  <c r="AK87" i="29" s="1"/>
  <c r="AK88" i="29" s="1"/>
  <c r="AK89" i="29" s="1"/>
  <c r="AK90" i="29" s="1"/>
  <c r="AK91" i="29" s="1"/>
  <c r="AK92" i="29" s="1"/>
  <c r="AK93" i="29" s="1"/>
  <c r="AK94" i="29" s="1"/>
  <c r="AK95" i="29" s="1"/>
  <c r="AK96" i="29" s="1"/>
  <c r="AK97" i="29" s="1"/>
  <c r="AK98" i="29" s="1"/>
  <c r="AK99" i="29" s="1"/>
  <c r="AK100" i="29" s="1"/>
  <c r="AK101" i="29" s="1"/>
  <c r="AK102" i="29" s="1"/>
  <c r="AK103" i="29" s="1"/>
  <c r="AK104" i="29" s="1"/>
  <c r="AC14" i="29"/>
  <c r="R56" i="29"/>
  <c r="R57" i="29"/>
  <c r="R56" i="30"/>
  <c r="R57" i="30"/>
  <c r="AK105" i="33"/>
  <c r="AK5" i="33" s="1"/>
  <c r="AK6" i="33" s="1"/>
  <c r="AK7" i="33" s="1"/>
  <c r="AK8" i="33" s="1"/>
  <c r="AK9" i="33" s="1"/>
  <c r="AK10" i="33" s="1"/>
  <c r="AK11" i="33" s="1"/>
  <c r="AK13" i="33" s="1"/>
  <c r="AK14" i="33" s="1"/>
  <c r="AK15" i="33" s="1"/>
  <c r="AK16" i="33" s="1"/>
  <c r="AK17" i="33" s="1"/>
  <c r="AK18" i="33" s="1"/>
  <c r="AK19" i="33" s="1"/>
  <c r="AK20" i="33" s="1"/>
  <c r="AK21" i="33" s="1"/>
  <c r="AK22" i="33" s="1"/>
  <c r="AK23" i="33" s="1"/>
  <c r="AK24" i="33" s="1"/>
  <c r="AK25" i="33" s="1"/>
  <c r="AK26" i="33" s="1"/>
  <c r="AK27" i="33" s="1"/>
  <c r="AK28" i="33" s="1"/>
  <c r="AK29" i="33" s="1"/>
  <c r="AK30" i="33" s="1"/>
  <c r="AK31" i="33" s="1"/>
  <c r="AK32" i="33" s="1"/>
  <c r="AK33" i="33" s="1"/>
  <c r="AK34" i="33" s="1"/>
  <c r="AK35" i="33" s="1"/>
  <c r="AK36" i="33" s="1"/>
  <c r="AK37" i="33" s="1"/>
  <c r="AK38" i="33" s="1"/>
  <c r="AK39" i="33" s="1"/>
  <c r="AK40" i="33" s="1"/>
  <c r="AK41" i="33" s="1"/>
  <c r="AK42" i="33" s="1"/>
  <c r="AK43" i="33" s="1"/>
  <c r="AK44" i="33" s="1"/>
  <c r="AK45" i="33" s="1"/>
  <c r="AK46" i="33" s="1"/>
  <c r="AK47" i="33" s="1"/>
  <c r="AK48" i="33" s="1"/>
  <c r="AK49" i="33" s="1"/>
  <c r="AK50" i="33" s="1"/>
  <c r="AK51" i="33" s="1"/>
  <c r="AK52" i="33" s="1"/>
  <c r="AK53" i="33" s="1"/>
  <c r="AK54" i="33" s="1"/>
  <c r="AK55" i="33" s="1"/>
  <c r="AK56" i="33" s="1"/>
  <c r="AK57" i="33" s="1"/>
  <c r="AK58" i="33" s="1"/>
  <c r="AK59" i="33" s="1"/>
  <c r="AK60" i="33" s="1"/>
  <c r="AK61" i="33" s="1"/>
  <c r="AK62" i="33" s="1"/>
  <c r="AK63" i="33" s="1"/>
  <c r="AK64" i="33" s="1"/>
  <c r="AK65" i="33" s="1"/>
  <c r="AK66" i="33" s="1"/>
  <c r="AK67" i="33" s="1"/>
  <c r="AK68" i="33" s="1"/>
  <c r="AK69" i="33" s="1"/>
  <c r="AK70" i="33" s="1"/>
  <c r="AK71" i="33" s="1"/>
  <c r="AK72" i="33" s="1"/>
  <c r="AK73" i="33" s="1"/>
  <c r="AK74" i="33" s="1"/>
  <c r="AK75" i="33" s="1"/>
  <c r="AK76" i="33" s="1"/>
  <c r="AK77" i="33" s="1"/>
  <c r="AK78" i="33" s="1"/>
  <c r="AK79" i="33" s="1"/>
  <c r="AK80" i="33" s="1"/>
  <c r="AK81" i="33" s="1"/>
  <c r="AK82" i="33" s="1"/>
  <c r="AK83" i="33" s="1"/>
  <c r="AK84" i="33" s="1"/>
  <c r="AK85" i="33" s="1"/>
  <c r="AK86" i="33" s="1"/>
  <c r="AK87" i="33" s="1"/>
  <c r="AK88" i="33" s="1"/>
  <c r="AK89" i="33" s="1"/>
  <c r="AK90" i="33" s="1"/>
  <c r="AK91" i="33" s="1"/>
  <c r="AK92" i="33" s="1"/>
  <c r="AK93" i="33" s="1"/>
  <c r="AK94" i="33" s="1"/>
  <c r="AK95" i="33" s="1"/>
  <c r="AK96" i="33" s="1"/>
  <c r="AK97" i="33" s="1"/>
  <c r="AK98" i="33" s="1"/>
  <c r="AK99" i="33" s="1"/>
  <c r="AK100" i="33" s="1"/>
  <c r="AK101" i="33" s="1"/>
  <c r="AK102" i="33" s="1"/>
  <c r="AK103" i="33" s="1"/>
  <c r="AK104" i="33" s="1"/>
  <c r="AC15" i="33"/>
  <c r="AC14" i="33"/>
  <c r="AC15" i="30"/>
  <c r="AC14" i="30"/>
  <c r="AK105" i="30"/>
  <c r="AK5" i="30" s="1"/>
  <c r="AK6" i="30" s="1"/>
  <c r="AK7" i="30" s="1"/>
  <c r="AK8" i="30" s="1"/>
  <c r="AK9" i="30" s="1"/>
  <c r="AK10" i="30" s="1"/>
  <c r="AK11" i="30" s="1"/>
  <c r="AK13" i="30" s="1"/>
  <c r="AK14" i="30" s="1"/>
  <c r="AK15" i="30" s="1"/>
  <c r="AK16" i="30" s="1"/>
  <c r="AK17" i="30" s="1"/>
  <c r="AK18" i="30" s="1"/>
  <c r="AK19" i="30" s="1"/>
  <c r="AK20" i="30" s="1"/>
  <c r="AK21" i="30" s="1"/>
  <c r="AK22" i="30" s="1"/>
  <c r="AK23" i="30" s="1"/>
  <c r="AK24" i="30" s="1"/>
  <c r="AK25" i="30" s="1"/>
  <c r="AK26" i="30" s="1"/>
  <c r="AK27" i="30" s="1"/>
  <c r="AK28" i="30" s="1"/>
  <c r="AK29" i="30" s="1"/>
  <c r="AK30" i="30" s="1"/>
  <c r="AK31" i="30" s="1"/>
  <c r="AK32" i="30" s="1"/>
  <c r="AK33" i="30" s="1"/>
  <c r="AK34" i="30" s="1"/>
  <c r="AK35" i="30" s="1"/>
  <c r="AK36" i="30" s="1"/>
  <c r="AK37" i="30" s="1"/>
  <c r="AK38" i="30" s="1"/>
  <c r="AK39" i="30" s="1"/>
  <c r="AK40" i="30" s="1"/>
  <c r="AK41" i="30" s="1"/>
  <c r="AK42" i="30" s="1"/>
  <c r="AK43" i="30" s="1"/>
  <c r="AK44" i="30" s="1"/>
  <c r="AK45" i="30" s="1"/>
  <c r="AK46" i="30" s="1"/>
  <c r="AK47" i="30" s="1"/>
  <c r="AK48" i="30" s="1"/>
  <c r="AK49" i="30" s="1"/>
  <c r="AK50" i="30" s="1"/>
  <c r="AK51" i="30" s="1"/>
  <c r="AK52" i="30" s="1"/>
  <c r="AK53" i="30" s="1"/>
  <c r="AK54" i="30" s="1"/>
  <c r="AK55" i="30" s="1"/>
  <c r="AK56" i="30" s="1"/>
  <c r="AK57" i="30" s="1"/>
  <c r="AK58" i="30" s="1"/>
  <c r="AK59" i="30" s="1"/>
  <c r="AK60" i="30" s="1"/>
  <c r="AK61" i="30" s="1"/>
  <c r="AK62" i="30" s="1"/>
  <c r="AK63" i="30" s="1"/>
  <c r="AK64" i="30" s="1"/>
  <c r="AK65" i="30" s="1"/>
  <c r="AK66" i="30" s="1"/>
  <c r="AK67" i="30" s="1"/>
  <c r="AK68" i="30" s="1"/>
  <c r="AK69" i="30" s="1"/>
  <c r="AK70" i="30" s="1"/>
  <c r="AK71" i="30" s="1"/>
  <c r="AK72" i="30" s="1"/>
  <c r="AK73" i="30" s="1"/>
  <c r="AK74" i="30" s="1"/>
  <c r="AK75" i="30" s="1"/>
  <c r="AK76" i="30" s="1"/>
  <c r="AK77" i="30" s="1"/>
  <c r="AK78" i="30" s="1"/>
  <c r="AK79" i="30" s="1"/>
  <c r="AK80" i="30" s="1"/>
  <c r="AK81" i="30" s="1"/>
  <c r="AK82" i="30" s="1"/>
  <c r="AK83" i="30" s="1"/>
  <c r="AK84" i="30" s="1"/>
  <c r="AK85" i="30" s="1"/>
  <c r="AK86" i="30" s="1"/>
  <c r="AK87" i="30" s="1"/>
  <c r="AK88" i="30" s="1"/>
  <c r="AK89" i="30" s="1"/>
  <c r="AK90" i="30" s="1"/>
  <c r="AK91" i="30" s="1"/>
  <c r="AK92" i="30" s="1"/>
  <c r="AK93" i="30" s="1"/>
  <c r="AK94" i="30" s="1"/>
  <c r="AK95" i="30" s="1"/>
  <c r="AK96" i="30" s="1"/>
  <c r="AK97" i="30" s="1"/>
  <c r="AK98" i="30" s="1"/>
  <c r="AK99" i="30" s="1"/>
  <c r="AK100" i="30" s="1"/>
  <c r="AK101" i="30" s="1"/>
  <c r="AK102" i="30" s="1"/>
  <c r="AK103" i="30" s="1"/>
  <c r="AK104" i="30" s="1"/>
  <c r="AC15" i="28"/>
  <c r="AK105" i="28"/>
  <c r="AK5" i="28" s="1"/>
  <c r="AK6" i="28" s="1"/>
  <c r="AK7" i="28" s="1"/>
  <c r="AK8" i="28" s="1"/>
  <c r="AK9" i="28" s="1"/>
  <c r="AK10" i="28" s="1"/>
  <c r="AK11" i="28" s="1"/>
  <c r="AK13" i="28" s="1"/>
  <c r="AK14" i="28" s="1"/>
  <c r="AK15" i="28" s="1"/>
  <c r="AK16" i="28" s="1"/>
  <c r="AK17" i="28" s="1"/>
  <c r="AK18" i="28" s="1"/>
  <c r="AK19" i="28" s="1"/>
  <c r="AK20" i="28" s="1"/>
  <c r="AK21" i="28" s="1"/>
  <c r="AK22" i="28" s="1"/>
  <c r="AK23" i="28" s="1"/>
  <c r="AK24" i="28" s="1"/>
  <c r="AK25" i="28" s="1"/>
  <c r="AK26" i="28" s="1"/>
  <c r="AK27" i="28" s="1"/>
  <c r="AK28" i="28" s="1"/>
  <c r="AK29" i="28" s="1"/>
  <c r="AK30" i="28" s="1"/>
  <c r="AK31" i="28" s="1"/>
  <c r="AK32" i="28" s="1"/>
  <c r="AK33" i="28" s="1"/>
  <c r="AK34" i="28" s="1"/>
  <c r="AK35" i="28" s="1"/>
  <c r="AK36" i="28" s="1"/>
  <c r="AK37" i="28" s="1"/>
  <c r="AK38" i="28" s="1"/>
  <c r="AK39" i="28" s="1"/>
  <c r="AK40" i="28" s="1"/>
  <c r="AK41" i="28" s="1"/>
  <c r="AK42" i="28" s="1"/>
  <c r="AK43" i="28" s="1"/>
  <c r="AK44" i="28" s="1"/>
  <c r="AK45" i="28" s="1"/>
  <c r="AK46" i="28" s="1"/>
  <c r="AK47" i="28" s="1"/>
  <c r="AK48" i="28" s="1"/>
  <c r="AK49" i="28" s="1"/>
  <c r="AK50" i="28" s="1"/>
  <c r="AK51" i="28" s="1"/>
  <c r="AK52" i="28" s="1"/>
  <c r="AK53" i="28" s="1"/>
  <c r="AK54" i="28" s="1"/>
  <c r="AK55" i="28" s="1"/>
  <c r="AK56" i="28" s="1"/>
  <c r="AK57" i="28" s="1"/>
  <c r="AK58" i="28" s="1"/>
  <c r="AK59" i="28" s="1"/>
  <c r="AK60" i="28" s="1"/>
  <c r="AK61" i="28" s="1"/>
  <c r="AK62" i="28" s="1"/>
  <c r="AK63" i="28" s="1"/>
  <c r="AK64" i="28" s="1"/>
  <c r="AK65" i="28" s="1"/>
  <c r="AK66" i="28" s="1"/>
  <c r="AK67" i="28" s="1"/>
  <c r="AK68" i="28" s="1"/>
  <c r="AK69" i="28" s="1"/>
  <c r="AK70" i="28" s="1"/>
  <c r="AK71" i="28" s="1"/>
  <c r="AK72" i="28" s="1"/>
  <c r="AK73" i="28" s="1"/>
  <c r="AK74" i="28" s="1"/>
  <c r="AK75" i="28" s="1"/>
  <c r="AK76" i="28" s="1"/>
  <c r="AK77" i="28" s="1"/>
  <c r="AK78" i="28" s="1"/>
  <c r="AK79" i="28" s="1"/>
  <c r="AK80" i="28" s="1"/>
  <c r="AK81" i="28" s="1"/>
  <c r="AK82" i="28" s="1"/>
  <c r="AK83" i="28" s="1"/>
  <c r="AK84" i="28" s="1"/>
  <c r="AK85" i="28" s="1"/>
  <c r="AK86" i="28" s="1"/>
  <c r="AK87" i="28" s="1"/>
  <c r="AK88" i="28" s="1"/>
  <c r="AK89" i="28" s="1"/>
  <c r="AK90" i="28" s="1"/>
  <c r="AK91" i="28" s="1"/>
  <c r="AK92" i="28" s="1"/>
  <c r="AK93" i="28" s="1"/>
  <c r="AK94" i="28" s="1"/>
  <c r="AK95" i="28" s="1"/>
  <c r="AK96" i="28" s="1"/>
  <c r="AK97" i="28" s="1"/>
  <c r="AK98" i="28" s="1"/>
  <c r="AK99" i="28" s="1"/>
  <c r="AK100" i="28" s="1"/>
  <c r="AK101" i="28" s="1"/>
  <c r="AK102" i="28" s="1"/>
  <c r="AK103" i="28" s="1"/>
  <c r="AK104" i="28" s="1"/>
  <c r="AC14" i="28"/>
  <c r="R56" i="27"/>
  <c r="R57" i="27"/>
  <c r="AC14" i="5"/>
  <c r="AK105" i="5"/>
  <c r="AK5" i="5" s="1"/>
  <c r="AK6" i="5" s="1"/>
  <c r="AK7" i="5" s="1"/>
  <c r="AK8" i="5" s="1"/>
  <c r="AK9" i="5" s="1"/>
  <c r="AK10" i="5" s="1"/>
  <c r="AK11" i="5" s="1"/>
  <c r="AK13" i="5" s="1"/>
  <c r="AK14" i="5" s="1"/>
  <c r="AK15" i="5" s="1"/>
  <c r="AK16" i="5" s="1"/>
  <c r="AK17" i="5" s="1"/>
  <c r="AK18" i="5" s="1"/>
  <c r="AK19" i="5" s="1"/>
  <c r="AK20" i="5" s="1"/>
  <c r="AK21" i="5" s="1"/>
  <c r="AK22" i="5" s="1"/>
  <c r="AK23" i="5" s="1"/>
  <c r="AK24" i="5" s="1"/>
  <c r="AK25" i="5" s="1"/>
  <c r="AK26" i="5" s="1"/>
  <c r="AK27" i="5" s="1"/>
  <c r="AK28" i="5" s="1"/>
  <c r="AK29" i="5" s="1"/>
  <c r="AK30" i="5" s="1"/>
  <c r="AK31" i="5" s="1"/>
  <c r="AK32" i="5" s="1"/>
  <c r="AK33" i="5" s="1"/>
  <c r="AK34" i="5" s="1"/>
  <c r="AK35" i="5" s="1"/>
  <c r="AK36" i="5" s="1"/>
  <c r="AK37" i="5" s="1"/>
  <c r="AK38" i="5" s="1"/>
  <c r="AK39" i="5" s="1"/>
  <c r="AK40" i="5" s="1"/>
  <c r="AK41" i="5" s="1"/>
  <c r="AK42" i="5" s="1"/>
  <c r="AK43" i="5" s="1"/>
  <c r="AK44" i="5" s="1"/>
  <c r="AK45" i="5" s="1"/>
  <c r="AK46" i="5" s="1"/>
  <c r="AK47" i="5" s="1"/>
  <c r="AK48" i="5" s="1"/>
  <c r="AK49" i="5" s="1"/>
  <c r="AK50" i="5" s="1"/>
  <c r="AK51" i="5" s="1"/>
  <c r="AK52" i="5" s="1"/>
  <c r="AK53" i="5" s="1"/>
  <c r="AK54" i="5" s="1"/>
  <c r="AK55" i="5" s="1"/>
  <c r="AK56" i="5" s="1"/>
  <c r="AK57" i="5" s="1"/>
  <c r="AK58" i="5" s="1"/>
  <c r="AK59" i="5" s="1"/>
  <c r="AK60" i="5" s="1"/>
  <c r="AK61" i="5" s="1"/>
  <c r="AK62" i="5" s="1"/>
  <c r="AK63" i="5" s="1"/>
  <c r="AK64" i="5" s="1"/>
  <c r="AK65" i="5" s="1"/>
  <c r="AK66" i="5" s="1"/>
  <c r="AK67" i="5" s="1"/>
  <c r="AK68" i="5" s="1"/>
  <c r="AK69" i="5" s="1"/>
  <c r="AK70" i="5" s="1"/>
  <c r="AK71" i="5" s="1"/>
  <c r="AK72" i="5" s="1"/>
  <c r="AK73" i="5" s="1"/>
  <c r="AK74" i="5" s="1"/>
  <c r="AK75" i="5" s="1"/>
  <c r="AK76" i="5" s="1"/>
  <c r="AK77" i="5" s="1"/>
  <c r="AK78" i="5" s="1"/>
  <c r="AK79" i="5" s="1"/>
  <c r="AK80" i="5" s="1"/>
  <c r="AK81" i="5" s="1"/>
  <c r="AK82" i="5" s="1"/>
  <c r="AK83" i="5" s="1"/>
  <c r="AK84" i="5" s="1"/>
  <c r="AK85" i="5" s="1"/>
  <c r="AK86" i="5" s="1"/>
  <c r="AK87" i="5" s="1"/>
  <c r="AK88" i="5" s="1"/>
  <c r="AK89" i="5" s="1"/>
  <c r="AK90" i="5" s="1"/>
  <c r="AK91" i="5" s="1"/>
  <c r="AK92" i="5" s="1"/>
  <c r="AK93" i="5" s="1"/>
  <c r="AK94" i="5" s="1"/>
  <c r="AK95" i="5" s="1"/>
  <c r="AK96" i="5" s="1"/>
  <c r="AK97" i="5" s="1"/>
  <c r="AK98" i="5" s="1"/>
  <c r="AK99" i="5" s="1"/>
  <c r="AK100" i="5" s="1"/>
  <c r="AK101" i="5" s="1"/>
  <c r="AK102" i="5" s="1"/>
  <c r="AK103" i="5" s="1"/>
  <c r="AK104" i="5" s="1"/>
  <c r="AC15" i="5"/>
  <c r="AQ711" i="3"/>
  <c r="AR712" i="3"/>
  <c r="AJ611" i="3"/>
  <c r="AJ610" i="3"/>
  <c r="C24" i="5"/>
  <c r="G10" i="2" s="1"/>
  <c r="F30" i="2" s="1"/>
  <c r="R52" i="5"/>
  <c r="AB9" i="5"/>
  <c r="AO409" i="3"/>
  <c r="R53" i="5"/>
  <c r="C25" i="5"/>
  <c r="H10" i="2" s="1"/>
  <c r="AC6" i="5"/>
  <c r="AJ913" i="3"/>
  <c r="R56" i="3"/>
  <c r="R57" i="3"/>
  <c r="AJ711" i="3"/>
  <c r="AJ712" i="3"/>
  <c r="AB15" i="28" l="1"/>
  <c r="AB14" i="5"/>
  <c r="AJ105" i="31"/>
  <c r="AJ5" i="31" s="1"/>
  <c r="AJ6" i="31" s="1"/>
  <c r="AJ7" i="31" s="1"/>
  <c r="AJ8" i="31" s="1"/>
  <c r="AJ9" i="31" s="1"/>
  <c r="AJ10" i="31" s="1"/>
  <c r="AJ11" i="31" s="1"/>
  <c r="AJ13" i="31" s="1"/>
  <c r="AJ14" i="31" s="1"/>
  <c r="AJ15" i="31" s="1"/>
  <c r="AJ16" i="31" s="1"/>
  <c r="AJ17" i="31" s="1"/>
  <c r="AJ18" i="31" s="1"/>
  <c r="AJ19" i="31" s="1"/>
  <c r="AJ20" i="31" s="1"/>
  <c r="AJ21" i="31" s="1"/>
  <c r="AJ22" i="31" s="1"/>
  <c r="AJ23" i="31" s="1"/>
  <c r="AJ24" i="31" s="1"/>
  <c r="AJ25" i="31" s="1"/>
  <c r="AJ26" i="31" s="1"/>
  <c r="AJ27" i="31" s="1"/>
  <c r="AJ28" i="31" s="1"/>
  <c r="AJ29" i="31" s="1"/>
  <c r="AJ30" i="31" s="1"/>
  <c r="AJ31" i="31" s="1"/>
  <c r="AJ32" i="31" s="1"/>
  <c r="AJ33" i="31" s="1"/>
  <c r="AJ34" i="31" s="1"/>
  <c r="AJ35" i="31" s="1"/>
  <c r="AJ36" i="31" s="1"/>
  <c r="AJ37" i="31" s="1"/>
  <c r="AJ38" i="31" s="1"/>
  <c r="AJ39" i="31" s="1"/>
  <c r="AJ40" i="31" s="1"/>
  <c r="AJ41" i="31" s="1"/>
  <c r="AJ42" i="31" s="1"/>
  <c r="AJ43" i="31" s="1"/>
  <c r="AJ44" i="31" s="1"/>
  <c r="AJ45" i="31" s="1"/>
  <c r="AJ46" i="31" s="1"/>
  <c r="AJ47" i="31" s="1"/>
  <c r="AJ48" i="31" s="1"/>
  <c r="AJ49" i="31" s="1"/>
  <c r="AJ50" i="31" s="1"/>
  <c r="AJ51" i="31" s="1"/>
  <c r="AJ52" i="31" s="1"/>
  <c r="AJ53" i="31" s="1"/>
  <c r="AJ54" i="31" s="1"/>
  <c r="AJ55" i="31" s="1"/>
  <c r="AJ56" i="31" s="1"/>
  <c r="AJ57" i="31" s="1"/>
  <c r="AJ58" i="31" s="1"/>
  <c r="AJ59" i="31" s="1"/>
  <c r="AJ60" i="31" s="1"/>
  <c r="AJ61" i="31" s="1"/>
  <c r="AJ62" i="31" s="1"/>
  <c r="AJ63" i="31" s="1"/>
  <c r="AJ64" i="31" s="1"/>
  <c r="AJ65" i="31" s="1"/>
  <c r="AJ66" i="31" s="1"/>
  <c r="AJ67" i="31" s="1"/>
  <c r="AJ68" i="31" s="1"/>
  <c r="AJ69" i="31" s="1"/>
  <c r="AJ70" i="31" s="1"/>
  <c r="AJ71" i="31" s="1"/>
  <c r="AJ72" i="31" s="1"/>
  <c r="AJ73" i="31" s="1"/>
  <c r="AJ74" i="31" s="1"/>
  <c r="AJ75" i="31" s="1"/>
  <c r="AJ76" i="31" s="1"/>
  <c r="AJ77" i="31" s="1"/>
  <c r="AJ78" i="31" s="1"/>
  <c r="AJ79" i="31" s="1"/>
  <c r="AJ80" i="31" s="1"/>
  <c r="AJ81" i="31" s="1"/>
  <c r="AJ82" i="31" s="1"/>
  <c r="AJ83" i="31" s="1"/>
  <c r="AJ84" i="31" s="1"/>
  <c r="AJ85" i="31" s="1"/>
  <c r="AJ86" i="31" s="1"/>
  <c r="AJ87" i="31" s="1"/>
  <c r="AJ88" i="31" s="1"/>
  <c r="AJ89" i="31" s="1"/>
  <c r="AJ90" i="31" s="1"/>
  <c r="AJ91" i="31" s="1"/>
  <c r="AJ92" i="31" s="1"/>
  <c r="AJ93" i="31" s="1"/>
  <c r="AJ94" i="31" s="1"/>
  <c r="AJ95" i="31" s="1"/>
  <c r="AJ96" i="31" s="1"/>
  <c r="AJ97" i="31" s="1"/>
  <c r="AJ98" i="31" s="1"/>
  <c r="AJ99" i="31" s="1"/>
  <c r="AJ100" i="31" s="1"/>
  <c r="AJ101" i="31" s="1"/>
  <c r="AJ102" i="31" s="1"/>
  <c r="AJ103" i="31" s="1"/>
  <c r="AJ104" i="31" s="1"/>
  <c r="AB14" i="31"/>
  <c r="AB14" i="32"/>
  <c r="AB15" i="32"/>
  <c r="AJ105" i="33"/>
  <c r="AJ5" i="33" s="1"/>
  <c r="AJ6" i="33" s="1"/>
  <c r="AJ7" i="33" s="1"/>
  <c r="AJ8" i="33" s="1"/>
  <c r="AJ9" i="33" s="1"/>
  <c r="AJ10" i="33" s="1"/>
  <c r="AJ11" i="33" s="1"/>
  <c r="AJ13" i="33" s="1"/>
  <c r="AJ14" i="33" s="1"/>
  <c r="AJ15" i="33" s="1"/>
  <c r="AJ16" i="33" s="1"/>
  <c r="AJ17" i="33" s="1"/>
  <c r="AJ18" i="33" s="1"/>
  <c r="AJ19" i="33" s="1"/>
  <c r="AJ20" i="33" s="1"/>
  <c r="AJ21" i="33" s="1"/>
  <c r="AJ22" i="33" s="1"/>
  <c r="AJ23" i="33" s="1"/>
  <c r="AJ24" i="33" s="1"/>
  <c r="AJ25" i="33" s="1"/>
  <c r="AJ26" i="33" s="1"/>
  <c r="AJ27" i="33" s="1"/>
  <c r="AJ28" i="33" s="1"/>
  <c r="AJ29" i="33" s="1"/>
  <c r="AJ30" i="33" s="1"/>
  <c r="AJ31" i="33" s="1"/>
  <c r="AJ32" i="33" s="1"/>
  <c r="AJ33" i="33" s="1"/>
  <c r="AJ34" i="33" s="1"/>
  <c r="AJ35" i="33" s="1"/>
  <c r="AJ36" i="33" s="1"/>
  <c r="AJ37" i="33" s="1"/>
  <c r="AJ38" i="33" s="1"/>
  <c r="AJ39" i="33" s="1"/>
  <c r="AJ40" i="33" s="1"/>
  <c r="AJ41" i="33" s="1"/>
  <c r="AJ42" i="33" s="1"/>
  <c r="AJ43" i="33" s="1"/>
  <c r="AJ44" i="33" s="1"/>
  <c r="AJ45" i="33" s="1"/>
  <c r="AJ46" i="33" s="1"/>
  <c r="AJ47" i="33" s="1"/>
  <c r="AJ48" i="33" s="1"/>
  <c r="AJ49" i="33" s="1"/>
  <c r="AJ50" i="33" s="1"/>
  <c r="AJ51" i="33" s="1"/>
  <c r="AJ52" i="33" s="1"/>
  <c r="AJ53" i="33" s="1"/>
  <c r="AJ54" i="33" s="1"/>
  <c r="AJ55" i="33" s="1"/>
  <c r="AJ56" i="33" s="1"/>
  <c r="AJ57" i="33" s="1"/>
  <c r="AJ58" i="33" s="1"/>
  <c r="AJ59" i="33" s="1"/>
  <c r="AJ60" i="33" s="1"/>
  <c r="AJ61" i="33" s="1"/>
  <c r="AJ62" i="33" s="1"/>
  <c r="AJ63" i="33" s="1"/>
  <c r="AJ64" i="33" s="1"/>
  <c r="AJ65" i="33" s="1"/>
  <c r="AJ66" i="33" s="1"/>
  <c r="AJ67" i="33" s="1"/>
  <c r="AJ68" i="33" s="1"/>
  <c r="AJ69" i="33" s="1"/>
  <c r="AJ70" i="33" s="1"/>
  <c r="AJ71" i="33" s="1"/>
  <c r="AJ72" i="33" s="1"/>
  <c r="AJ73" i="33" s="1"/>
  <c r="AJ74" i="33" s="1"/>
  <c r="AJ75" i="33" s="1"/>
  <c r="AJ76" i="33" s="1"/>
  <c r="AJ77" i="33" s="1"/>
  <c r="AJ78" i="33" s="1"/>
  <c r="AJ79" i="33" s="1"/>
  <c r="AJ80" i="33" s="1"/>
  <c r="AJ81" i="33" s="1"/>
  <c r="AJ82" i="33" s="1"/>
  <c r="AJ83" i="33" s="1"/>
  <c r="AJ84" i="33" s="1"/>
  <c r="AJ85" i="33" s="1"/>
  <c r="AJ86" i="33" s="1"/>
  <c r="AJ87" i="33" s="1"/>
  <c r="AJ88" i="33" s="1"/>
  <c r="AJ89" i="33" s="1"/>
  <c r="AJ90" i="33" s="1"/>
  <c r="AJ91" i="33" s="1"/>
  <c r="AJ92" i="33" s="1"/>
  <c r="AJ93" i="33" s="1"/>
  <c r="AJ94" i="33" s="1"/>
  <c r="AJ95" i="33" s="1"/>
  <c r="AJ96" i="33" s="1"/>
  <c r="AJ97" i="33" s="1"/>
  <c r="AJ98" i="33" s="1"/>
  <c r="AJ99" i="33" s="1"/>
  <c r="AJ100" i="33" s="1"/>
  <c r="AJ101" i="33" s="1"/>
  <c r="AJ102" i="33" s="1"/>
  <c r="AJ103" i="33" s="1"/>
  <c r="AJ104" i="33" s="1"/>
  <c r="AJ105" i="28"/>
  <c r="AJ5" i="28" s="1"/>
  <c r="AJ6" i="28" s="1"/>
  <c r="AJ7" i="28" s="1"/>
  <c r="AJ8" i="28" s="1"/>
  <c r="AJ9" i="28" s="1"/>
  <c r="AJ10" i="28" s="1"/>
  <c r="AJ11" i="28" s="1"/>
  <c r="AJ13" i="28" s="1"/>
  <c r="AJ14" i="28" s="1"/>
  <c r="AJ15" i="28" s="1"/>
  <c r="AJ16" i="28" s="1"/>
  <c r="AJ17" i="28" s="1"/>
  <c r="AJ18" i="28" s="1"/>
  <c r="AJ19" i="28" s="1"/>
  <c r="AJ20" i="28" s="1"/>
  <c r="AJ21" i="28" s="1"/>
  <c r="AJ22" i="28" s="1"/>
  <c r="AJ23" i="28" s="1"/>
  <c r="AJ24" i="28" s="1"/>
  <c r="AJ25" i="28" s="1"/>
  <c r="AJ26" i="28" s="1"/>
  <c r="AJ27" i="28" s="1"/>
  <c r="AJ28" i="28" s="1"/>
  <c r="AJ29" i="28" s="1"/>
  <c r="AJ30" i="28" s="1"/>
  <c r="AJ31" i="28" s="1"/>
  <c r="AJ32" i="28" s="1"/>
  <c r="AJ33" i="28" s="1"/>
  <c r="AJ34" i="28" s="1"/>
  <c r="AJ35" i="28" s="1"/>
  <c r="AJ36" i="28" s="1"/>
  <c r="AJ37" i="28" s="1"/>
  <c r="AJ38" i="28" s="1"/>
  <c r="AJ39" i="28" s="1"/>
  <c r="AJ40" i="28" s="1"/>
  <c r="AJ41" i="28" s="1"/>
  <c r="AJ42" i="28" s="1"/>
  <c r="AJ43" i="28" s="1"/>
  <c r="AJ44" i="28" s="1"/>
  <c r="AJ45" i="28" s="1"/>
  <c r="AJ46" i="28" s="1"/>
  <c r="AJ47" i="28" s="1"/>
  <c r="AJ48" i="28" s="1"/>
  <c r="AJ49" i="28" s="1"/>
  <c r="AJ50" i="28" s="1"/>
  <c r="AJ51" i="28" s="1"/>
  <c r="AJ52" i="28" s="1"/>
  <c r="AJ53" i="28" s="1"/>
  <c r="AJ54" i="28" s="1"/>
  <c r="AJ55" i="28" s="1"/>
  <c r="AJ56" i="28" s="1"/>
  <c r="AJ57" i="28" s="1"/>
  <c r="AJ58" i="28" s="1"/>
  <c r="AJ59" i="28" s="1"/>
  <c r="AJ60" i="28" s="1"/>
  <c r="AJ61" i="28" s="1"/>
  <c r="AJ62" i="28" s="1"/>
  <c r="AJ63" i="28" s="1"/>
  <c r="AJ64" i="28" s="1"/>
  <c r="AJ65" i="28" s="1"/>
  <c r="AJ66" i="28" s="1"/>
  <c r="AJ67" i="28" s="1"/>
  <c r="AJ68" i="28" s="1"/>
  <c r="AJ69" i="28" s="1"/>
  <c r="AJ70" i="28" s="1"/>
  <c r="AJ71" i="28" s="1"/>
  <c r="AJ72" i="28" s="1"/>
  <c r="AJ73" i="28" s="1"/>
  <c r="AJ74" i="28" s="1"/>
  <c r="AJ75" i="28" s="1"/>
  <c r="AJ76" i="28" s="1"/>
  <c r="AJ77" i="28" s="1"/>
  <c r="AJ78" i="28" s="1"/>
  <c r="AJ79" i="28" s="1"/>
  <c r="AJ80" i="28" s="1"/>
  <c r="AJ81" i="28" s="1"/>
  <c r="AJ82" i="28" s="1"/>
  <c r="AJ83" i="28" s="1"/>
  <c r="AJ84" i="28" s="1"/>
  <c r="AJ85" i="28" s="1"/>
  <c r="AJ86" i="28" s="1"/>
  <c r="AJ87" i="28" s="1"/>
  <c r="AJ88" i="28" s="1"/>
  <c r="AJ89" i="28" s="1"/>
  <c r="AJ90" i="28" s="1"/>
  <c r="AJ91" i="28" s="1"/>
  <c r="AJ92" i="28" s="1"/>
  <c r="AJ93" i="28" s="1"/>
  <c r="AJ94" i="28" s="1"/>
  <c r="AJ95" i="28" s="1"/>
  <c r="AJ96" i="28" s="1"/>
  <c r="AJ97" i="28" s="1"/>
  <c r="AJ98" i="28" s="1"/>
  <c r="AJ99" i="28" s="1"/>
  <c r="AJ100" i="28" s="1"/>
  <c r="AJ101" i="28" s="1"/>
  <c r="AJ102" i="28" s="1"/>
  <c r="AJ103" i="28" s="1"/>
  <c r="AJ104" i="28" s="1"/>
  <c r="AB15" i="33"/>
  <c r="AJ711" i="33" s="1"/>
  <c r="R56" i="33"/>
  <c r="K54" i="33" s="1"/>
  <c r="AJ105" i="5"/>
  <c r="AJ5" i="5" s="1"/>
  <c r="AJ6" i="5" s="1"/>
  <c r="AJ7" i="5" s="1"/>
  <c r="AJ8" i="5" s="1"/>
  <c r="AJ9" i="5" s="1"/>
  <c r="AJ10" i="5" s="1"/>
  <c r="AJ11" i="5" s="1"/>
  <c r="AJ13" i="5" s="1"/>
  <c r="AJ14" i="5" s="1"/>
  <c r="AJ15" i="5" s="1"/>
  <c r="AJ16" i="5" s="1"/>
  <c r="AJ17" i="5" s="1"/>
  <c r="AJ18" i="5" s="1"/>
  <c r="AJ19" i="5" s="1"/>
  <c r="AJ20" i="5" s="1"/>
  <c r="AJ21" i="5" s="1"/>
  <c r="AJ22" i="5" s="1"/>
  <c r="AJ23" i="5" s="1"/>
  <c r="AJ24" i="5" s="1"/>
  <c r="AJ25" i="5" s="1"/>
  <c r="AJ26" i="5" s="1"/>
  <c r="AJ27" i="5" s="1"/>
  <c r="AJ28" i="5" s="1"/>
  <c r="AJ29" i="5" s="1"/>
  <c r="AJ30" i="5" s="1"/>
  <c r="AJ31" i="5" s="1"/>
  <c r="AJ32" i="5" s="1"/>
  <c r="AJ33" i="5" s="1"/>
  <c r="AJ34" i="5" s="1"/>
  <c r="AJ35" i="5" s="1"/>
  <c r="AJ36" i="5" s="1"/>
  <c r="AJ37" i="5" s="1"/>
  <c r="AJ38" i="5" s="1"/>
  <c r="AJ39" i="5" s="1"/>
  <c r="AJ40" i="5" s="1"/>
  <c r="AJ41" i="5" s="1"/>
  <c r="AJ42" i="5" s="1"/>
  <c r="AJ43" i="5" s="1"/>
  <c r="AJ44" i="5" s="1"/>
  <c r="AJ45" i="5" s="1"/>
  <c r="AJ46" i="5" s="1"/>
  <c r="AJ47" i="5" s="1"/>
  <c r="AJ48" i="5" s="1"/>
  <c r="AJ49" i="5" s="1"/>
  <c r="AJ50" i="5" s="1"/>
  <c r="AJ51" i="5" s="1"/>
  <c r="AJ52" i="5" s="1"/>
  <c r="AJ53" i="5" s="1"/>
  <c r="AJ54" i="5" s="1"/>
  <c r="AJ55" i="5" s="1"/>
  <c r="AJ56" i="5" s="1"/>
  <c r="AJ57" i="5" s="1"/>
  <c r="AJ58" i="5" s="1"/>
  <c r="AJ59" i="5" s="1"/>
  <c r="AJ60" i="5" s="1"/>
  <c r="AJ61" i="5" s="1"/>
  <c r="AJ62" i="5" s="1"/>
  <c r="AJ63" i="5" s="1"/>
  <c r="AJ64" i="5" s="1"/>
  <c r="AJ65" i="5" s="1"/>
  <c r="AJ66" i="5" s="1"/>
  <c r="AJ67" i="5" s="1"/>
  <c r="AJ68" i="5" s="1"/>
  <c r="AJ69" i="5" s="1"/>
  <c r="AJ70" i="5" s="1"/>
  <c r="AJ71" i="5" s="1"/>
  <c r="AJ72" i="5" s="1"/>
  <c r="AJ73" i="5" s="1"/>
  <c r="AJ74" i="5" s="1"/>
  <c r="AJ75" i="5" s="1"/>
  <c r="AJ76" i="5" s="1"/>
  <c r="AJ77" i="5" s="1"/>
  <c r="AJ78" i="5" s="1"/>
  <c r="AJ79" i="5" s="1"/>
  <c r="AJ80" i="5" s="1"/>
  <c r="AJ81" i="5" s="1"/>
  <c r="AJ82" i="5" s="1"/>
  <c r="AJ83" i="5" s="1"/>
  <c r="AJ84" i="5" s="1"/>
  <c r="AJ85" i="5" s="1"/>
  <c r="AJ86" i="5" s="1"/>
  <c r="AJ87" i="5" s="1"/>
  <c r="AJ88" i="5" s="1"/>
  <c r="AJ89" i="5" s="1"/>
  <c r="AJ90" i="5" s="1"/>
  <c r="AJ91" i="5" s="1"/>
  <c r="AJ92" i="5" s="1"/>
  <c r="AJ93" i="5" s="1"/>
  <c r="AJ94" i="5" s="1"/>
  <c r="AJ95" i="5" s="1"/>
  <c r="AJ96" i="5" s="1"/>
  <c r="AJ97" i="5" s="1"/>
  <c r="AJ98" i="5" s="1"/>
  <c r="AJ99" i="5" s="1"/>
  <c r="AJ100" i="5" s="1"/>
  <c r="AJ101" i="5" s="1"/>
  <c r="AJ102" i="5" s="1"/>
  <c r="AJ103" i="5" s="1"/>
  <c r="AJ104" i="5" s="1"/>
  <c r="R57" i="26"/>
  <c r="K54" i="26" s="1"/>
  <c r="AJ913" i="29"/>
  <c r="AB8" i="29"/>
  <c r="R57" i="28"/>
  <c r="K54" i="28" s="1"/>
  <c r="AJ509" i="28"/>
  <c r="AJ410" i="28" s="1"/>
  <c r="AJ411" i="28" s="1"/>
  <c r="AJ412" i="28" s="1"/>
  <c r="AJ413" i="28" s="1"/>
  <c r="AJ414" i="28" s="1"/>
  <c r="AJ415" i="28" s="1"/>
  <c r="AJ416" i="28" s="1"/>
  <c r="AJ417" i="28" s="1"/>
  <c r="AJ418" i="28" s="1"/>
  <c r="AJ419" i="28" s="1"/>
  <c r="AJ420" i="28" s="1"/>
  <c r="AJ421" i="28" s="1"/>
  <c r="AJ422" i="28" s="1"/>
  <c r="AJ423" i="28" s="1"/>
  <c r="AJ424" i="28" s="1"/>
  <c r="AJ425" i="28" s="1"/>
  <c r="AJ426" i="28" s="1"/>
  <c r="AJ427" i="28" s="1"/>
  <c r="AJ428" i="28" s="1"/>
  <c r="AJ429" i="28" s="1"/>
  <c r="AJ430" i="28" s="1"/>
  <c r="AJ431" i="28" s="1"/>
  <c r="AJ432" i="28" s="1"/>
  <c r="AJ433" i="28" s="1"/>
  <c r="AJ434" i="28" s="1"/>
  <c r="AJ435" i="28" s="1"/>
  <c r="AJ436" i="28" s="1"/>
  <c r="AJ437" i="28" s="1"/>
  <c r="AJ438" i="28" s="1"/>
  <c r="AJ439" i="28" s="1"/>
  <c r="AJ440" i="28" s="1"/>
  <c r="AJ441" i="28" s="1"/>
  <c r="AJ442" i="28" s="1"/>
  <c r="AJ443" i="28" s="1"/>
  <c r="AJ444" i="28" s="1"/>
  <c r="AJ445" i="28" s="1"/>
  <c r="AJ446" i="28" s="1"/>
  <c r="AJ447" i="28" s="1"/>
  <c r="AJ448" i="28" s="1"/>
  <c r="AJ449" i="28" s="1"/>
  <c r="AJ450" i="28" s="1"/>
  <c r="AJ451" i="28" s="1"/>
  <c r="AJ452" i="28" s="1"/>
  <c r="AJ453" i="28" s="1"/>
  <c r="AJ454" i="28" s="1"/>
  <c r="AJ455" i="28" s="1"/>
  <c r="AJ456" i="28" s="1"/>
  <c r="AJ457" i="28" s="1"/>
  <c r="AJ458" i="28" s="1"/>
  <c r="AJ459" i="28" s="1"/>
  <c r="AJ460" i="28" s="1"/>
  <c r="AJ461" i="28" s="1"/>
  <c r="AJ462" i="28" s="1"/>
  <c r="AJ463" i="28" s="1"/>
  <c r="AJ464" i="28" s="1"/>
  <c r="AJ465" i="28" s="1"/>
  <c r="AJ466" i="28" s="1"/>
  <c r="AJ467" i="28" s="1"/>
  <c r="AJ468" i="28" s="1"/>
  <c r="AJ469" i="28" s="1"/>
  <c r="AJ470" i="28" s="1"/>
  <c r="AJ471" i="28" s="1"/>
  <c r="AJ472" i="28" s="1"/>
  <c r="AJ473" i="28" s="1"/>
  <c r="AJ474" i="28" s="1"/>
  <c r="AJ475" i="28" s="1"/>
  <c r="AJ476" i="28" s="1"/>
  <c r="AJ477" i="28" s="1"/>
  <c r="AJ478" i="28" s="1"/>
  <c r="AJ479" i="28" s="1"/>
  <c r="AJ480" i="28" s="1"/>
  <c r="AJ481" i="28" s="1"/>
  <c r="AJ482" i="28" s="1"/>
  <c r="AJ483" i="28" s="1"/>
  <c r="AJ484" i="28" s="1"/>
  <c r="AJ485" i="28" s="1"/>
  <c r="AJ486" i="28" s="1"/>
  <c r="AJ487" i="28" s="1"/>
  <c r="AJ488" i="28" s="1"/>
  <c r="AJ489" i="28" s="1"/>
  <c r="AJ490" i="28" s="1"/>
  <c r="AJ491" i="28" s="1"/>
  <c r="AJ492" i="28" s="1"/>
  <c r="AJ493" i="28" s="1"/>
  <c r="AJ494" i="28" s="1"/>
  <c r="AJ495" i="28" s="1"/>
  <c r="AJ496" i="28" s="1"/>
  <c r="AJ497" i="28" s="1"/>
  <c r="AJ498" i="28" s="1"/>
  <c r="AJ499" i="28" s="1"/>
  <c r="AJ500" i="28" s="1"/>
  <c r="AJ501" i="28" s="1"/>
  <c r="AJ502" i="28" s="1"/>
  <c r="AJ503" i="28" s="1"/>
  <c r="AJ504" i="28" s="1"/>
  <c r="AJ505" i="28" s="1"/>
  <c r="AJ506" i="28" s="1"/>
  <c r="AJ507" i="28" s="1"/>
  <c r="AJ508" i="28" s="1"/>
  <c r="AJ106" i="28"/>
  <c r="AJ107" i="28" s="1"/>
  <c r="AJ108" i="28" s="1"/>
  <c r="AJ109" i="28" s="1"/>
  <c r="AJ110" i="28" s="1"/>
  <c r="AJ111" i="28" s="1"/>
  <c r="AJ112" i="28" s="1"/>
  <c r="AJ113" i="28" s="1"/>
  <c r="AJ114" i="28" s="1"/>
  <c r="AJ115" i="28" s="1"/>
  <c r="AJ116" i="28" s="1"/>
  <c r="AJ117" i="28" s="1"/>
  <c r="AJ118" i="28" s="1"/>
  <c r="AJ119" i="28" s="1"/>
  <c r="AJ120" i="28" s="1"/>
  <c r="AJ121" i="28" s="1"/>
  <c r="AJ122" i="28" s="1"/>
  <c r="AJ123" i="28" s="1"/>
  <c r="AJ124" i="28" s="1"/>
  <c r="AJ125" i="28" s="1"/>
  <c r="AJ126" i="28" s="1"/>
  <c r="AJ127" i="28" s="1"/>
  <c r="AJ128" i="28" s="1"/>
  <c r="AJ129" i="28" s="1"/>
  <c r="AJ130" i="28" s="1"/>
  <c r="AJ131" i="28" s="1"/>
  <c r="AJ132" i="28" s="1"/>
  <c r="AJ133" i="28" s="1"/>
  <c r="AJ134" i="28" s="1"/>
  <c r="AJ135" i="28" s="1"/>
  <c r="AJ136" i="28" s="1"/>
  <c r="AJ137" i="28" s="1"/>
  <c r="AJ138" i="28" s="1"/>
  <c r="AJ139" i="28" s="1"/>
  <c r="AJ140" i="28" s="1"/>
  <c r="AJ141" i="28" s="1"/>
  <c r="AJ142" i="28" s="1"/>
  <c r="AJ143" i="28" s="1"/>
  <c r="AJ144" i="28" s="1"/>
  <c r="AJ145" i="28" s="1"/>
  <c r="AJ146" i="28" s="1"/>
  <c r="AJ147" i="28" s="1"/>
  <c r="AJ148" i="28" s="1"/>
  <c r="AJ149" i="28" s="1"/>
  <c r="AJ150" i="28" s="1"/>
  <c r="AJ151" i="28" s="1"/>
  <c r="AJ152" i="28" s="1"/>
  <c r="AJ153" i="28" s="1"/>
  <c r="AJ154" i="28" s="1"/>
  <c r="AJ155" i="28" s="1"/>
  <c r="AJ156" i="28" s="1"/>
  <c r="AJ157" i="28" s="1"/>
  <c r="AJ158" i="28" s="1"/>
  <c r="AJ159" i="28" s="1"/>
  <c r="AJ160" i="28" s="1"/>
  <c r="AJ161" i="28" s="1"/>
  <c r="AJ162" i="28" s="1"/>
  <c r="AJ163" i="28" s="1"/>
  <c r="AJ164" i="28" s="1"/>
  <c r="AJ165" i="28" s="1"/>
  <c r="AJ166" i="28" s="1"/>
  <c r="AJ167" i="28" s="1"/>
  <c r="AJ168" i="28" s="1"/>
  <c r="AJ169" i="28" s="1"/>
  <c r="AJ170" i="28" s="1"/>
  <c r="AJ171" i="28" s="1"/>
  <c r="AJ172" i="28" s="1"/>
  <c r="AJ173" i="28" s="1"/>
  <c r="AJ174" i="28" s="1"/>
  <c r="AJ175" i="28" s="1"/>
  <c r="AJ176" i="28" s="1"/>
  <c r="AJ177" i="28" s="1"/>
  <c r="AJ178" i="28" s="1"/>
  <c r="AJ179" i="28" s="1"/>
  <c r="AJ180" i="28" s="1"/>
  <c r="AJ181" i="28" s="1"/>
  <c r="AJ182" i="28" s="1"/>
  <c r="AJ183" i="28" s="1"/>
  <c r="AJ184" i="28" s="1"/>
  <c r="AJ185" i="28" s="1"/>
  <c r="AJ186" i="28" s="1"/>
  <c r="AJ187" i="28" s="1"/>
  <c r="AJ188" i="28" s="1"/>
  <c r="AJ189" i="28" s="1"/>
  <c r="AJ190" i="28" s="1"/>
  <c r="AJ191" i="28" s="1"/>
  <c r="AJ192" i="28" s="1"/>
  <c r="AJ193" i="28" s="1"/>
  <c r="AJ194" i="28" s="1"/>
  <c r="AJ195" i="28" s="1"/>
  <c r="AJ196" i="28" s="1"/>
  <c r="AJ197" i="28" s="1"/>
  <c r="AJ198" i="28" s="1"/>
  <c r="AJ199" i="28" s="1"/>
  <c r="AJ200" i="28" s="1"/>
  <c r="AJ201" i="28" s="1"/>
  <c r="AJ202" i="28" s="1"/>
  <c r="AJ203" i="28" s="1"/>
  <c r="AJ204" i="28" s="1"/>
  <c r="AJ205" i="28" s="1"/>
  <c r="AJ510" i="28"/>
  <c r="AO409" i="28"/>
  <c r="R56" i="31"/>
  <c r="K54" i="31" s="1"/>
  <c r="AO409" i="33"/>
  <c r="AO409" i="30"/>
  <c r="K55" i="32"/>
  <c r="B35" i="32" s="1"/>
  <c r="AP610" i="3"/>
  <c r="AC8" i="28"/>
  <c r="AC7" i="28" s="1"/>
  <c r="AO509" i="28" s="1"/>
  <c r="AC8" i="29"/>
  <c r="AC7" i="29" s="1"/>
  <c r="AO509" i="29" s="1"/>
  <c r="AO410" i="29" s="1"/>
  <c r="AO411" i="29" s="1"/>
  <c r="AO412" i="29" s="1"/>
  <c r="AO413" i="29" s="1"/>
  <c r="AO414" i="29" s="1"/>
  <c r="AO415" i="29" s="1"/>
  <c r="AO416" i="29" s="1"/>
  <c r="AO417" i="29" s="1"/>
  <c r="AO418" i="29" s="1"/>
  <c r="AO419" i="29" s="1"/>
  <c r="AO420" i="29" s="1"/>
  <c r="AO421" i="29" s="1"/>
  <c r="AO422" i="29" s="1"/>
  <c r="AO423" i="29" s="1"/>
  <c r="AO424" i="29" s="1"/>
  <c r="AO425" i="29" s="1"/>
  <c r="AO426" i="29" s="1"/>
  <c r="AO427" i="29" s="1"/>
  <c r="AO428" i="29" s="1"/>
  <c r="AO429" i="29" s="1"/>
  <c r="AO430" i="29" s="1"/>
  <c r="AO431" i="29" s="1"/>
  <c r="AO432" i="29" s="1"/>
  <c r="AO433" i="29" s="1"/>
  <c r="AO434" i="29" s="1"/>
  <c r="AO435" i="29" s="1"/>
  <c r="AO436" i="29" s="1"/>
  <c r="AO437" i="29" s="1"/>
  <c r="AO438" i="29" s="1"/>
  <c r="AO439" i="29" s="1"/>
  <c r="AO440" i="29" s="1"/>
  <c r="AO441" i="29" s="1"/>
  <c r="AO442" i="29" s="1"/>
  <c r="AO443" i="29" s="1"/>
  <c r="AO444" i="29" s="1"/>
  <c r="AO445" i="29" s="1"/>
  <c r="AO446" i="29" s="1"/>
  <c r="AO447" i="29" s="1"/>
  <c r="AO448" i="29" s="1"/>
  <c r="AO449" i="29" s="1"/>
  <c r="AO450" i="29" s="1"/>
  <c r="AO451" i="29" s="1"/>
  <c r="AO452" i="29" s="1"/>
  <c r="AO453" i="29" s="1"/>
  <c r="AO454" i="29" s="1"/>
  <c r="AO455" i="29" s="1"/>
  <c r="AO456" i="29" s="1"/>
  <c r="AO457" i="29" s="1"/>
  <c r="AO458" i="29" s="1"/>
  <c r="AO459" i="29" s="1"/>
  <c r="AO460" i="29" s="1"/>
  <c r="AO461" i="29" s="1"/>
  <c r="AO462" i="29" s="1"/>
  <c r="AO463" i="29" s="1"/>
  <c r="AO464" i="29" s="1"/>
  <c r="AO465" i="29" s="1"/>
  <c r="AO466" i="29" s="1"/>
  <c r="AO467" i="29" s="1"/>
  <c r="AO468" i="29" s="1"/>
  <c r="AO469" i="29" s="1"/>
  <c r="AO470" i="29" s="1"/>
  <c r="AO471" i="29" s="1"/>
  <c r="AO472" i="29" s="1"/>
  <c r="AO473" i="29" s="1"/>
  <c r="AO474" i="29" s="1"/>
  <c r="AO475" i="29" s="1"/>
  <c r="AO476" i="29" s="1"/>
  <c r="AO477" i="29" s="1"/>
  <c r="AO478" i="29" s="1"/>
  <c r="AO479" i="29" s="1"/>
  <c r="AO480" i="29" s="1"/>
  <c r="AO481" i="29" s="1"/>
  <c r="AO482" i="29" s="1"/>
  <c r="AO483" i="29" s="1"/>
  <c r="AO484" i="29" s="1"/>
  <c r="AO485" i="29" s="1"/>
  <c r="AO486" i="29" s="1"/>
  <c r="AO487" i="29" s="1"/>
  <c r="AO488" i="29" s="1"/>
  <c r="AO489" i="29" s="1"/>
  <c r="AO490" i="29" s="1"/>
  <c r="AO491" i="29" s="1"/>
  <c r="AO492" i="29" s="1"/>
  <c r="AO493" i="29" s="1"/>
  <c r="AO494" i="29" s="1"/>
  <c r="AO495" i="29" s="1"/>
  <c r="AO496" i="29" s="1"/>
  <c r="AO497" i="29" s="1"/>
  <c r="AO498" i="29" s="1"/>
  <c r="AO499" i="29" s="1"/>
  <c r="AO500" i="29" s="1"/>
  <c r="AO501" i="29" s="1"/>
  <c r="AO502" i="29" s="1"/>
  <c r="AO503" i="29" s="1"/>
  <c r="AO504" i="29" s="1"/>
  <c r="AO505" i="29" s="1"/>
  <c r="AO506" i="29" s="1"/>
  <c r="AO507" i="29" s="1"/>
  <c r="AO508" i="29" s="1"/>
  <c r="AO409" i="31"/>
  <c r="AQ711" i="29"/>
  <c r="AR712" i="29"/>
  <c r="AJ610" i="29"/>
  <c r="AJ611" i="29"/>
  <c r="AQ711" i="32"/>
  <c r="AR712" i="32"/>
  <c r="AP610" i="33"/>
  <c r="AQ611" i="33"/>
  <c r="AQ711" i="26"/>
  <c r="AR712" i="26"/>
  <c r="AQ611" i="32"/>
  <c r="AP610" i="32"/>
  <c r="AR712" i="33"/>
  <c r="AQ711" i="33"/>
  <c r="AP610" i="26"/>
  <c r="AQ611" i="26"/>
  <c r="AJ712" i="29"/>
  <c r="AJ711" i="29"/>
  <c r="AQ611" i="27"/>
  <c r="AP610" i="27"/>
  <c r="K54" i="32"/>
  <c r="AQ711" i="30"/>
  <c r="AR712" i="30"/>
  <c r="AQ711" i="27"/>
  <c r="AR712" i="27"/>
  <c r="AP610" i="31"/>
  <c r="AQ611" i="31"/>
  <c r="AQ711" i="31"/>
  <c r="AR712" i="31"/>
  <c r="AQ611" i="28"/>
  <c r="AP610" i="28"/>
  <c r="AR712" i="28"/>
  <c r="AQ711" i="28"/>
  <c r="AJ712" i="28"/>
  <c r="AJ713" i="28" s="1"/>
  <c r="AJ714" i="28" s="1"/>
  <c r="AJ715" i="28" s="1"/>
  <c r="AJ716" i="28" s="1"/>
  <c r="AJ717" i="28" s="1"/>
  <c r="AJ718" i="28" s="1"/>
  <c r="AJ719" i="28" s="1"/>
  <c r="AJ720" i="28" s="1"/>
  <c r="AJ721" i="28" s="1"/>
  <c r="AJ722" i="28" s="1"/>
  <c r="AJ723" i="28" s="1"/>
  <c r="AJ724" i="28" s="1"/>
  <c r="AJ725" i="28" s="1"/>
  <c r="AJ726" i="28" s="1"/>
  <c r="AJ727" i="28" s="1"/>
  <c r="AJ728" i="28" s="1"/>
  <c r="AJ729" i="28" s="1"/>
  <c r="AJ730" i="28" s="1"/>
  <c r="AJ731" i="28" s="1"/>
  <c r="AJ732" i="28" s="1"/>
  <c r="AJ733" i="28" s="1"/>
  <c r="AJ734" i="28" s="1"/>
  <c r="AJ735" i="28" s="1"/>
  <c r="AJ736" i="28" s="1"/>
  <c r="AJ737" i="28" s="1"/>
  <c r="AJ738" i="28" s="1"/>
  <c r="AJ739" i="28" s="1"/>
  <c r="AJ740" i="28" s="1"/>
  <c r="AJ741" i="28" s="1"/>
  <c r="AJ742" i="28" s="1"/>
  <c r="AJ743" i="28" s="1"/>
  <c r="AJ744" i="28" s="1"/>
  <c r="AJ745" i="28" s="1"/>
  <c r="AJ746" i="28" s="1"/>
  <c r="AJ747" i="28" s="1"/>
  <c r="AJ748" i="28" s="1"/>
  <c r="AJ749" i="28" s="1"/>
  <c r="AJ750" i="28" s="1"/>
  <c r="AJ751" i="28" s="1"/>
  <c r="AJ752" i="28" s="1"/>
  <c r="AJ753" i="28" s="1"/>
  <c r="AJ754" i="28" s="1"/>
  <c r="AJ755" i="28" s="1"/>
  <c r="AJ756" i="28" s="1"/>
  <c r="AJ757" i="28" s="1"/>
  <c r="AJ758" i="28" s="1"/>
  <c r="AJ759" i="28" s="1"/>
  <c r="AJ760" i="28" s="1"/>
  <c r="AJ761" i="28" s="1"/>
  <c r="AJ762" i="28" s="1"/>
  <c r="AJ763" i="28" s="1"/>
  <c r="AJ764" i="28" s="1"/>
  <c r="AJ765" i="28" s="1"/>
  <c r="AJ766" i="28" s="1"/>
  <c r="AJ767" i="28" s="1"/>
  <c r="AJ768" i="28" s="1"/>
  <c r="AJ769" i="28" s="1"/>
  <c r="AJ770" i="28" s="1"/>
  <c r="AJ771" i="28" s="1"/>
  <c r="AJ772" i="28" s="1"/>
  <c r="AJ773" i="28" s="1"/>
  <c r="AJ774" i="28" s="1"/>
  <c r="AJ775" i="28" s="1"/>
  <c r="AJ776" i="28" s="1"/>
  <c r="AJ777" i="28" s="1"/>
  <c r="AJ778" i="28" s="1"/>
  <c r="AJ779" i="28" s="1"/>
  <c r="AJ780" i="28" s="1"/>
  <c r="AJ781" i="28" s="1"/>
  <c r="AJ782" i="28" s="1"/>
  <c r="AJ783" i="28" s="1"/>
  <c r="AJ784" i="28" s="1"/>
  <c r="AJ785" i="28" s="1"/>
  <c r="AJ786" i="28" s="1"/>
  <c r="AJ787" i="28" s="1"/>
  <c r="AJ788" i="28" s="1"/>
  <c r="AJ789" i="28" s="1"/>
  <c r="AJ790" i="28" s="1"/>
  <c r="AJ791" i="28" s="1"/>
  <c r="AJ792" i="28" s="1"/>
  <c r="AJ793" i="28" s="1"/>
  <c r="AJ794" i="28" s="1"/>
  <c r="AJ795" i="28" s="1"/>
  <c r="AJ796" i="28" s="1"/>
  <c r="AJ797" i="28" s="1"/>
  <c r="AJ798" i="28" s="1"/>
  <c r="AJ799" i="28" s="1"/>
  <c r="AJ800" i="28" s="1"/>
  <c r="AJ801" i="28" s="1"/>
  <c r="AJ802" i="28" s="1"/>
  <c r="AJ803" i="28" s="1"/>
  <c r="AJ804" i="28" s="1"/>
  <c r="AJ805" i="28" s="1"/>
  <c r="AJ806" i="28" s="1"/>
  <c r="AJ807" i="28" s="1"/>
  <c r="AJ808" i="28" s="1"/>
  <c r="AJ809" i="28" s="1"/>
  <c r="AJ810" i="28" s="1"/>
  <c r="AJ811" i="28" s="1"/>
  <c r="AJ711" i="28"/>
  <c r="AJ610" i="30"/>
  <c r="AJ611" i="30"/>
  <c r="K54" i="27"/>
  <c r="K55" i="27"/>
  <c r="B35" i="27" s="1"/>
  <c r="AJ610" i="28"/>
  <c r="AJ611" i="28"/>
  <c r="AJ712" i="30"/>
  <c r="AJ711" i="30"/>
  <c r="AJ712" i="27"/>
  <c r="AJ711" i="27"/>
  <c r="K54" i="30"/>
  <c r="K55" i="30"/>
  <c r="AJ712" i="26"/>
  <c r="AJ711" i="26"/>
  <c r="AJ610" i="27"/>
  <c r="AJ611" i="27"/>
  <c r="AJ610" i="31"/>
  <c r="AJ611" i="31"/>
  <c r="AJ611" i="26"/>
  <c r="AJ610" i="26"/>
  <c r="AJ712" i="31"/>
  <c r="AJ711" i="31"/>
  <c r="K55" i="29"/>
  <c r="K54" i="29"/>
  <c r="AJ611" i="32"/>
  <c r="AJ610" i="32"/>
  <c r="AJ712" i="32"/>
  <c r="AJ711" i="32"/>
  <c r="AJ610" i="33"/>
  <c r="AJ611" i="33"/>
  <c r="AP610" i="30"/>
  <c r="AQ611" i="30"/>
  <c r="AQ611" i="29"/>
  <c r="AP610" i="29"/>
  <c r="AQ612" i="3"/>
  <c r="AQ613" i="3" s="1"/>
  <c r="AQ614" i="3" s="1"/>
  <c r="AQ615" i="3" s="1"/>
  <c r="AQ616" i="3" s="1"/>
  <c r="AQ617" i="3" s="1"/>
  <c r="AQ618" i="3" s="1"/>
  <c r="AQ619" i="3" s="1"/>
  <c r="AQ620" i="3" s="1"/>
  <c r="AQ621" i="3" s="1"/>
  <c r="AQ622" i="3" s="1"/>
  <c r="AQ623" i="3" s="1"/>
  <c r="AQ624" i="3" s="1"/>
  <c r="AQ625" i="3" s="1"/>
  <c r="AQ626" i="3" s="1"/>
  <c r="AQ627" i="3" s="1"/>
  <c r="AQ628" i="3" s="1"/>
  <c r="AQ629" i="3" s="1"/>
  <c r="AQ630" i="3" s="1"/>
  <c r="AQ631" i="3" s="1"/>
  <c r="AQ632" i="3" s="1"/>
  <c r="AQ633" i="3" s="1"/>
  <c r="AQ634" i="3" s="1"/>
  <c r="AQ635" i="3" s="1"/>
  <c r="AQ636" i="3" s="1"/>
  <c r="AQ637" i="3" s="1"/>
  <c r="AQ638" i="3" s="1"/>
  <c r="AQ639" i="3" s="1"/>
  <c r="AQ640" i="3" s="1"/>
  <c r="AQ641" i="3" s="1"/>
  <c r="AQ642" i="3" s="1"/>
  <c r="AQ643" i="3" s="1"/>
  <c r="AQ644" i="3" s="1"/>
  <c r="AQ645" i="3" s="1"/>
  <c r="AQ646" i="3" s="1"/>
  <c r="AQ647" i="3" s="1"/>
  <c r="AQ648" i="3" s="1"/>
  <c r="AQ649" i="3" s="1"/>
  <c r="AQ650" i="3" s="1"/>
  <c r="AQ651" i="3" s="1"/>
  <c r="AQ652" i="3" s="1"/>
  <c r="AQ653" i="3" s="1"/>
  <c r="AQ654" i="3" s="1"/>
  <c r="AQ655" i="3" s="1"/>
  <c r="AQ656" i="3" s="1"/>
  <c r="AQ657" i="3" s="1"/>
  <c r="AQ658" i="3" s="1"/>
  <c r="AQ659" i="3" s="1"/>
  <c r="AQ660" i="3" s="1"/>
  <c r="AQ661" i="3" s="1"/>
  <c r="AQ662" i="3" s="1"/>
  <c r="AQ663" i="3" s="1"/>
  <c r="AQ664" i="3" s="1"/>
  <c r="AQ665" i="3" s="1"/>
  <c r="AQ666" i="3" s="1"/>
  <c r="AQ667" i="3" s="1"/>
  <c r="AQ668" i="3" s="1"/>
  <c r="AQ669" i="3" s="1"/>
  <c r="AQ670" i="3" s="1"/>
  <c r="AQ671" i="3" s="1"/>
  <c r="AQ672" i="3" s="1"/>
  <c r="AQ673" i="3" s="1"/>
  <c r="AQ674" i="3" s="1"/>
  <c r="AQ675" i="3" s="1"/>
  <c r="AQ676" i="3" s="1"/>
  <c r="AQ677" i="3" s="1"/>
  <c r="AQ678" i="3" s="1"/>
  <c r="AQ679" i="3" s="1"/>
  <c r="AQ680" i="3" s="1"/>
  <c r="AQ681" i="3" s="1"/>
  <c r="AQ682" i="3" s="1"/>
  <c r="AQ683" i="3" s="1"/>
  <c r="AQ684" i="3" s="1"/>
  <c r="AQ685" i="3" s="1"/>
  <c r="AQ686" i="3" s="1"/>
  <c r="AQ687" i="3" s="1"/>
  <c r="AQ688" i="3" s="1"/>
  <c r="AQ689" i="3" s="1"/>
  <c r="AQ690" i="3" s="1"/>
  <c r="AQ691" i="3" s="1"/>
  <c r="AQ692" i="3" s="1"/>
  <c r="AQ693" i="3" s="1"/>
  <c r="AQ694" i="3" s="1"/>
  <c r="AQ695" i="3" s="1"/>
  <c r="AQ696" i="3" s="1"/>
  <c r="AQ697" i="3" s="1"/>
  <c r="AQ698" i="3" s="1"/>
  <c r="AQ699" i="3" s="1"/>
  <c r="AQ700" i="3" s="1"/>
  <c r="AQ701" i="3" s="1"/>
  <c r="AQ702" i="3" s="1"/>
  <c r="AQ703" i="3" s="1"/>
  <c r="AQ704" i="3" s="1"/>
  <c r="AQ705" i="3" s="1"/>
  <c r="AQ706" i="3" s="1"/>
  <c r="AQ707" i="3" s="1"/>
  <c r="AQ708" i="3" s="1"/>
  <c r="AQ709" i="3" s="1"/>
  <c r="AQ710" i="3" s="1"/>
  <c r="AJ712" i="5"/>
  <c r="AJ711" i="5"/>
  <c r="AJ611" i="5"/>
  <c r="AJ610" i="5"/>
  <c r="AJ913" i="5"/>
  <c r="R56" i="5"/>
  <c r="R57" i="5"/>
  <c r="AR712" i="5"/>
  <c r="AQ711" i="5"/>
  <c r="AO409" i="5"/>
  <c r="AJ612" i="3"/>
  <c r="AJ613" i="3" s="1"/>
  <c r="AJ614" i="3" s="1"/>
  <c r="AJ615" i="3" s="1"/>
  <c r="AJ616" i="3" s="1"/>
  <c r="AJ617" i="3" s="1"/>
  <c r="AJ618" i="3" s="1"/>
  <c r="AJ619" i="3" s="1"/>
  <c r="AJ620" i="3" s="1"/>
  <c r="AJ621" i="3" s="1"/>
  <c r="AJ622" i="3" s="1"/>
  <c r="AJ623" i="3" s="1"/>
  <c r="AJ624" i="3" s="1"/>
  <c r="AJ625" i="3" s="1"/>
  <c r="AJ626" i="3" s="1"/>
  <c r="AJ627" i="3" s="1"/>
  <c r="AJ628" i="3" s="1"/>
  <c r="AJ629" i="3" s="1"/>
  <c r="AJ630" i="3" s="1"/>
  <c r="AJ631" i="3" s="1"/>
  <c r="AJ632" i="3" s="1"/>
  <c r="AJ633" i="3" s="1"/>
  <c r="AJ634" i="3" s="1"/>
  <c r="AJ635" i="3" s="1"/>
  <c r="AJ636" i="3" s="1"/>
  <c r="AJ637" i="3" s="1"/>
  <c r="AJ638" i="3" s="1"/>
  <c r="AJ639" i="3" s="1"/>
  <c r="AJ640" i="3" s="1"/>
  <c r="AJ641" i="3" s="1"/>
  <c r="AJ642" i="3" s="1"/>
  <c r="AJ643" i="3" s="1"/>
  <c r="AJ644" i="3" s="1"/>
  <c r="AJ645" i="3" s="1"/>
  <c r="AJ646" i="3" s="1"/>
  <c r="AJ647" i="3" s="1"/>
  <c r="AJ648" i="3" s="1"/>
  <c r="AJ649" i="3" s="1"/>
  <c r="AJ650" i="3" s="1"/>
  <c r="AJ651" i="3" s="1"/>
  <c r="AJ652" i="3" s="1"/>
  <c r="AJ653" i="3" s="1"/>
  <c r="AJ654" i="3" s="1"/>
  <c r="AJ655" i="3" s="1"/>
  <c r="AJ656" i="3" s="1"/>
  <c r="AJ657" i="3" s="1"/>
  <c r="AJ658" i="3" s="1"/>
  <c r="AJ659" i="3" s="1"/>
  <c r="AJ660" i="3" s="1"/>
  <c r="AJ661" i="3" s="1"/>
  <c r="AJ662" i="3" s="1"/>
  <c r="AJ663" i="3" s="1"/>
  <c r="AJ664" i="3" s="1"/>
  <c r="AJ665" i="3" s="1"/>
  <c r="AJ666" i="3" s="1"/>
  <c r="AJ667" i="3" s="1"/>
  <c r="AJ668" i="3" s="1"/>
  <c r="AJ669" i="3" s="1"/>
  <c r="AJ670" i="3" s="1"/>
  <c r="AJ671" i="3" s="1"/>
  <c r="AJ672" i="3" s="1"/>
  <c r="AJ673" i="3" s="1"/>
  <c r="AJ674" i="3" s="1"/>
  <c r="AJ675" i="3" s="1"/>
  <c r="AJ676" i="3" s="1"/>
  <c r="AJ677" i="3" s="1"/>
  <c r="AJ678" i="3" s="1"/>
  <c r="AJ679" i="3" s="1"/>
  <c r="AJ680" i="3" s="1"/>
  <c r="AJ681" i="3" s="1"/>
  <c r="AJ682" i="3" s="1"/>
  <c r="AJ683" i="3" s="1"/>
  <c r="AJ684" i="3" s="1"/>
  <c r="AJ685" i="3" s="1"/>
  <c r="AJ686" i="3" s="1"/>
  <c r="AJ687" i="3" s="1"/>
  <c r="AJ688" i="3" s="1"/>
  <c r="AJ689" i="3" s="1"/>
  <c r="AJ690" i="3" s="1"/>
  <c r="AJ691" i="3" s="1"/>
  <c r="AJ692" i="3" s="1"/>
  <c r="AJ693" i="3" s="1"/>
  <c r="AJ694" i="3" s="1"/>
  <c r="AJ695" i="3" s="1"/>
  <c r="AJ696" i="3" s="1"/>
  <c r="AJ697" i="3" s="1"/>
  <c r="AJ698" i="3" s="1"/>
  <c r="AJ699" i="3" s="1"/>
  <c r="AJ700" i="3" s="1"/>
  <c r="AJ701" i="3" s="1"/>
  <c r="AJ702" i="3" s="1"/>
  <c r="AJ703" i="3" s="1"/>
  <c r="AJ704" i="3" s="1"/>
  <c r="AJ705" i="3" s="1"/>
  <c r="AJ706" i="3" s="1"/>
  <c r="AJ707" i="3" s="1"/>
  <c r="AJ708" i="3" s="1"/>
  <c r="AJ709" i="3" s="1"/>
  <c r="AJ710" i="3" s="1"/>
  <c r="K55" i="3"/>
  <c r="K54" i="3"/>
  <c r="AQ611" i="5"/>
  <c r="AP610" i="5"/>
  <c r="AJ712" i="33" l="1"/>
  <c r="AJ511" i="28"/>
  <c r="AJ512" i="28" s="1"/>
  <c r="AJ513" i="28" s="1"/>
  <c r="AJ514" i="28" s="1"/>
  <c r="AJ515" i="28" s="1"/>
  <c r="AJ516" i="28" s="1"/>
  <c r="AJ517" i="28" s="1"/>
  <c r="AJ518" i="28" s="1"/>
  <c r="AJ519" i="28" s="1"/>
  <c r="AJ520" i="28" s="1"/>
  <c r="AJ521" i="28" s="1"/>
  <c r="AJ522" i="28" s="1"/>
  <c r="AJ523" i="28" s="1"/>
  <c r="AJ524" i="28" s="1"/>
  <c r="AJ525" i="28" s="1"/>
  <c r="AJ526" i="28" s="1"/>
  <c r="AJ527" i="28" s="1"/>
  <c r="AJ528" i="28" s="1"/>
  <c r="AJ529" i="28" s="1"/>
  <c r="AJ530" i="28" s="1"/>
  <c r="AJ531" i="28" s="1"/>
  <c r="AJ532" i="28" s="1"/>
  <c r="AJ533" i="28" s="1"/>
  <c r="AJ534" i="28" s="1"/>
  <c r="AJ535" i="28" s="1"/>
  <c r="AJ536" i="28" s="1"/>
  <c r="AJ537" i="28" s="1"/>
  <c r="AJ538" i="28" s="1"/>
  <c r="AJ539" i="28" s="1"/>
  <c r="AJ540" i="28" s="1"/>
  <c r="AJ541" i="28" s="1"/>
  <c r="AJ542" i="28" s="1"/>
  <c r="AJ543" i="28" s="1"/>
  <c r="AJ544" i="28" s="1"/>
  <c r="AJ545" i="28" s="1"/>
  <c r="AJ546" i="28" s="1"/>
  <c r="AJ547" i="28" s="1"/>
  <c r="AJ548" i="28" s="1"/>
  <c r="AJ549" i="28" s="1"/>
  <c r="AJ550" i="28" s="1"/>
  <c r="AJ551" i="28" s="1"/>
  <c r="AJ552" i="28" s="1"/>
  <c r="AJ553" i="28" s="1"/>
  <c r="AJ554" i="28" s="1"/>
  <c r="AJ555" i="28" s="1"/>
  <c r="AJ556" i="28" s="1"/>
  <c r="AJ557" i="28" s="1"/>
  <c r="AJ558" i="28" s="1"/>
  <c r="AJ559" i="28" s="1"/>
  <c r="AJ560" i="28" s="1"/>
  <c r="AJ561" i="28" s="1"/>
  <c r="AJ562" i="28" s="1"/>
  <c r="AJ563" i="28" s="1"/>
  <c r="AJ564" i="28" s="1"/>
  <c r="AJ565" i="28" s="1"/>
  <c r="AJ566" i="28" s="1"/>
  <c r="AJ567" i="28" s="1"/>
  <c r="AJ568" i="28" s="1"/>
  <c r="AJ569" i="28" s="1"/>
  <c r="AJ570" i="28" s="1"/>
  <c r="AJ571" i="28" s="1"/>
  <c r="AJ572" i="28" s="1"/>
  <c r="AJ573" i="28" s="1"/>
  <c r="AJ574" i="28" s="1"/>
  <c r="AJ575" i="28" s="1"/>
  <c r="AJ576" i="28" s="1"/>
  <c r="AJ577" i="28" s="1"/>
  <c r="AJ578" i="28" s="1"/>
  <c r="AJ579" i="28" s="1"/>
  <c r="AJ580" i="28" s="1"/>
  <c r="AJ581" i="28" s="1"/>
  <c r="AJ582" i="28" s="1"/>
  <c r="AJ583" i="28" s="1"/>
  <c r="AJ584" i="28" s="1"/>
  <c r="AJ585" i="28" s="1"/>
  <c r="AJ586" i="28" s="1"/>
  <c r="AJ587" i="28" s="1"/>
  <c r="AJ588" i="28" s="1"/>
  <c r="AJ589" i="28" s="1"/>
  <c r="AJ590" i="28" s="1"/>
  <c r="AJ591" i="28" s="1"/>
  <c r="AJ592" i="28" s="1"/>
  <c r="AJ593" i="28" s="1"/>
  <c r="AJ594" i="28" s="1"/>
  <c r="AJ595" i="28" s="1"/>
  <c r="AJ596" i="28" s="1"/>
  <c r="AJ597" i="28" s="1"/>
  <c r="AJ598" i="28" s="1"/>
  <c r="AJ599" i="28" s="1"/>
  <c r="AJ600" i="28" s="1"/>
  <c r="AJ601" i="28" s="1"/>
  <c r="AJ602" i="28" s="1"/>
  <c r="AJ603" i="28" s="1"/>
  <c r="AJ604" i="28" s="1"/>
  <c r="AJ605" i="28" s="1"/>
  <c r="AJ606" i="28" s="1"/>
  <c r="AJ607" i="28" s="1"/>
  <c r="AJ608" i="28" s="1"/>
  <c r="AJ609" i="28" s="1"/>
  <c r="K55" i="28"/>
  <c r="K55" i="26"/>
  <c r="B35" i="26" s="1"/>
  <c r="K55" i="33"/>
  <c r="B35" i="33" s="1"/>
  <c r="AL106" i="29"/>
  <c r="AL106" i="28"/>
  <c r="AP510" i="28"/>
  <c r="AP511" i="28" s="1"/>
  <c r="AP512" i="28" s="1"/>
  <c r="AP513" i="28" s="1"/>
  <c r="AP514" i="28" s="1"/>
  <c r="AP515" i="28" s="1"/>
  <c r="AP516" i="28" s="1"/>
  <c r="AP517" i="28" s="1"/>
  <c r="AP518" i="28" s="1"/>
  <c r="AP519" i="28" s="1"/>
  <c r="AP520" i="28" s="1"/>
  <c r="AP521" i="28" s="1"/>
  <c r="AP522" i="28" s="1"/>
  <c r="AP523" i="28" s="1"/>
  <c r="AP524" i="28" s="1"/>
  <c r="AP525" i="28" s="1"/>
  <c r="AP526" i="28" s="1"/>
  <c r="AP527" i="28" s="1"/>
  <c r="AP528" i="28" s="1"/>
  <c r="AP529" i="28" s="1"/>
  <c r="AP530" i="28" s="1"/>
  <c r="AP531" i="28" s="1"/>
  <c r="AP532" i="28" s="1"/>
  <c r="AP533" i="28" s="1"/>
  <c r="AP534" i="28" s="1"/>
  <c r="AP535" i="28" s="1"/>
  <c r="AP536" i="28" s="1"/>
  <c r="AP537" i="28" s="1"/>
  <c r="AP538" i="28" s="1"/>
  <c r="AP539" i="28" s="1"/>
  <c r="AP540" i="28" s="1"/>
  <c r="AP541" i="28" s="1"/>
  <c r="AP542" i="28" s="1"/>
  <c r="AP543" i="28" s="1"/>
  <c r="AP544" i="28" s="1"/>
  <c r="AP545" i="28" s="1"/>
  <c r="AP546" i="28" s="1"/>
  <c r="AP547" i="28" s="1"/>
  <c r="AP548" i="28" s="1"/>
  <c r="AP549" i="28" s="1"/>
  <c r="AP550" i="28" s="1"/>
  <c r="AP551" i="28" s="1"/>
  <c r="AP552" i="28" s="1"/>
  <c r="AP553" i="28" s="1"/>
  <c r="AP554" i="28" s="1"/>
  <c r="AP555" i="28" s="1"/>
  <c r="AP556" i="28" s="1"/>
  <c r="AP557" i="28" s="1"/>
  <c r="AP558" i="28" s="1"/>
  <c r="AP559" i="28" s="1"/>
  <c r="AP560" i="28" s="1"/>
  <c r="AP561" i="28" s="1"/>
  <c r="AP562" i="28" s="1"/>
  <c r="AP563" i="28" s="1"/>
  <c r="AP564" i="28" s="1"/>
  <c r="AP565" i="28" s="1"/>
  <c r="AP566" i="28" s="1"/>
  <c r="AP567" i="28" s="1"/>
  <c r="AP568" i="28" s="1"/>
  <c r="AP569" i="28" s="1"/>
  <c r="AP570" i="28" s="1"/>
  <c r="AP571" i="28" s="1"/>
  <c r="AP572" i="28" s="1"/>
  <c r="AP573" i="28" s="1"/>
  <c r="AP574" i="28" s="1"/>
  <c r="AP575" i="28" s="1"/>
  <c r="AP576" i="28" s="1"/>
  <c r="AP577" i="28" s="1"/>
  <c r="AP578" i="28" s="1"/>
  <c r="AP579" i="28" s="1"/>
  <c r="AP580" i="28" s="1"/>
  <c r="AP581" i="28" s="1"/>
  <c r="AP582" i="28" s="1"/>
  <c r="AP583" i="28" s="1"/>
  <c r="AP584" i="28" s="1"/>
  <c r="AP585" i="28" s="1"/>
  <c r="AP586" i="28" s="1"/>
  <c r="AP587" i="28" s="1"/>
  <c r="AP588" i="28" s="1"/>
  <c r="AP589" i="28" s="1"/>
  <c r="AP590" i="28" s="1"/>
  <c r="AP591" i="28" s="1"/>
  <c r="AP592" i="28" s="1"/>
  <c r="AP593" i="28" s="1"/>
  <c r="AP594" i="28" s="1"/>
  <c r="AP595" i="28" s="1"/>
  <c r="AP596" i="28" s="1"/>
  <c r="AP597" i="28" s="1"/>
  <c r="AP598" i="28" s="1"/>
  <c r="AP599" i="28" s="1"/>
  <c r="AP600" i="28" s="1"/>
  <c r="AP601" i="28" s="1"/>
  <c r="AP602" i="28" s="1"/>
  <c r="AP603" i="28" s="1"/>
  <c r="AP604" i="28" s="1"/>
  <c r="AP605" i="28" s="1"/>
  <c r="AP606" i="28" s="1"/>
  <c r="AP607" i="28" s="1"/>
  <c r="AP608" i="28" s="1"/>
  <c r="AP609" i="28" s="1"/>
  <c r="AP510" i="29"/>
  <c r="AP511" i="29" s="1"/>
  <c r="AP512" i="29" s="1"/>
  <c r="AP513" i="29" s="1"/>
  <c r="AP514" i="29" s="1"/>
  <c r="AP515" i="29" s="1"/>
  <c r="AP516" i="29" s="1"/>
  <c r="AP517" i="29" s="1"/>
  <c r="AP518" i="29" s="1"/>
  <c r="AP519" i="29" s="1"/>
  <c r="AP520" i="29" s="1"/>
  <c r="AP521" i="29" s="1"/>
  <c r="AP522" i="29" s="1"/>
  <c r="AP523" i="29" s="1"/>
  <c r="AP524" i="29" s="1"/>
  <c r="AP525" i="29" s="1"/>
  <c r="AP526" i="29" s="1"/>
  <c r="AP527" i="29" s="1"/>
  <c r="AP528" i="29" s="1"/>
  <c r="AP529" i="29" s="1"/>
  <c r="AP530" i="29" s="1"/>
  <c r="AP531" i="29" s="1"/>
  <c r="AP532" i="29" s="1"/>
  <c r="AP533" i="29" s="1"/>
  <c r="AP534" i="29" s="1"/>
  <c r="AP535" i="29" s="1"/>
  <c r="AP536" i="29" s="1"/>
  <c r="AP537" i="29" s="1"/>
  <c r="AP538" i="29" s="1"/>
  <c r="AP539" i="29" s="1"/>
  <c r="AP540" i="29" s="1"/>
  <c r="AP541" i="29" s="1"/>
  <c r="AP542" i="29" s="1"/>
  <c r="AP543" i="29" s="1"/>
  <c r="AP544" i="29" s="1"/>
  <c r="AP545" i="29" s="1"/>
  <c r="AP546" i="29" s="1"/>
  <c r="AP547" i="29" s="1"/>
  <c r="AP548" i="29" s="1"/>
  <c r="AP549" i="29" s="1"/>
  <c r="AP550" i="29" s="1"/>
  <c r="AP551" i="29" s="1"/>
  <c r="AP552" i="29" s="1"/>
  <c r="AP553" i="29" s="1"/>
  <c r="AP554" i="29" s="1"/>
  <c r="AP555" i="29" s="1"/>
  <c r="AP556" i="29" s="1"/>
  <c r="AP557" i="29" s="1"/>
  <c r="AP558" i="29" s="1"/>
  <c r="AP559" i="29" s="1"/>
  <c r="AP560" i="29" s="1"/>
  <c r="AP561" i="29" s="1"/>
  <c r="AP562" i="29" s="1"/>
  <c r="AP563" i="29" s="1"/>
  <c r="AP564" i="29" s="1"/>
  <c r="AP565" i="29" s="1"/>
  <c r="AP566" i="29" s="1"/>
  <c r="AP567" i="29" s="1"/>
  <c r="AP568" i="29" s="1"/>
  <c r="AP569" i="29" s="1"/>
  <c r="AP570" i="29" s="1"/>
  <c r="AP571" i="29" s="1"/>
  <c r="AP572" i="29" s="1"/>
  <c r="AP573" i="29" s="1"/>
  <c r="AP574" i="29" s="1"/>
  <c r="AP575" i="29" s="1"/>
  <c r="AP576" i="29" s="1"/>
  <c r="AP577" i="29" s="1"/>
  <c r="AP578" i="29" s="1"/>
  <c r="AP579" i="29" s="1"/>
  <c r="AP580" i="29" s="1"/>
  <c r="AP581" i="29" s="1"/>
  <c r="AP582" i="29" s="1"/>
  <c r="AP583" i="29" s="1"/>
  <c r="AP584" i="29" s="1"/>
  <c r="AP585" i="29" s="1"/>
  <c r="AP586" i="29" s="1"/>
  <c r="AP587" i="29" s="1"/>
  <c r="AP588" i="29" s="1"/>
  <c r="AP589" i="29" s="1"/>
  <c r="AP590" i="29" s="1"/>
  <c r="AP591" i="29" s="1"/>
  <c r="AP592" i="29" s="1"/>
  <c r="AP593" i="29" s="1"/>
  <c r="AP594" i="29" s="1"/>
  <c r="AP595" i="29" s="1"/>
  <c r="AP596" i="29" s="1"/>
  <c r="AP597" i="29" s="1"/>
  <c r="AP598" i="29" s="1"/>
  <c r="AP599" i="29" s="1"/>
  <c r="AP600" i="29" s="1"/>
  <c r="AP601" i="29" s="1"/>
  <c r="AP602" i="29" s="1"/>
  <c r="AP603" i="29" s="1"/>
  <c r="AP604" i="29" s="1"/>
  <c r="AP605" i="29" s="1"/>
  <c r="AP606" i="29" s="1"/>
  <c r="AP607" i="29" s="1"/>
  <c r="AP608" i="29" s="1"/>
  <c r="AP609" i="29" s="1"/>
  <c r="AO410" i="28"/>
  <c r="AO411" i="28" s="1"/>
  <c r="AO412" i="28" s="1"/>
  <c r="AO413" i="28" s="1"/>
  <c r="AO414" i="28" s="1"/>
  <c r="AO415" i="28" s="1"/>
  <c r="AO416" i="28" s="1"/>
  <c r="AO417" i="28" s="1"/>
  <c r="AO418" i="28" s="1"/>
  <c r="AO419" i="28" s="1"/>
  <c r="AO420" i="28" s="1"/>
  <c r="AO421" i="28" s="1"/>
  <c r="AO422" i="28" s="1"/>
  <c r="AO423" i="28" s="1"/>
  <c r="AO424" i="28" s="1"/>
  <c r="AO425" i="28" s="1"/>
  <c r="AO426" i="28" s="1"/>
  <c r="AO427" i="28" s="1"/>
  <c r="AO428" i="28" s="1"/>
  <c r="AO429" i="28" s="1"/>
  <c r="AO430" i="28" s="1"/>
  <c r="AO431" i="28" s="1"/>
  <c r="AO432" i="28" s="1"/>
  <c r="AO433" i="28" s="1"/>
  <c r="AO434" i="28" s="1"/>
  <c r="AO435" i="28" s="1"/>
  <c r="AO436" i="28" s="1"/>
  <c r="AO437" i="28" s="1"/>
  <c r="AO438" i="28" s="1"/>
  <c r="AO439" i="28" s="1"/>
  <c r="AO440" i="28" s="1"/>
  <c r="AO441" i="28" s="1"/>
  <c r="AO442" i="28" s="1"/>
  <c r="AO443" i="28" s="1"/>
  <c r="AO444" i="28" s="1"/>
  <c r="AO445" i="28" s="1"/>
  <c r="AO446" i="28" s="1"/>
  <c r="AO447" i="28" s="1"/>
  <c r="AO448" i="28" s="1"/>
  <c r="AO449" i="28" s="1"/>
  <c r="AO450" i="28" s="1"/>
  <c r="AO451" i="28" s="1"/>
  <c r="AO452" i="28" s="1"/>
  <c r="AO453" i="28" s="1"/>
  <c r="AO454" i="28" s="1"/>
  <c r="AO455" i="28" s="1"/>
  <c r="AO456" i="28" s="1"/>
  <c r="AO457" i="28" s="1"/>
  <c r="AO458" i="28" s="1"/>
  <c r="AO459" i="28" s="1"/>
  <c r="AO460" i="28" s="1"/>
  <c r="AO461" i="28" s="1"/>
  <c r="AO462" i="28" s="1"/>
  <c r="AO463" i="28" s="1"/>
  <c r="AO464" i="28" s="1"/>
  <c r="AO465" i="28" s="1"/>
  <c r="AO466" i="28" s="1"/>
  <c r="AO467" i="28" s="1"/>
  <c r="AO468" i="28" s="1"/>
  <c r="AO469" i="28" s="1"/>
  <c r="AO470" i="28" s="1"/>
  <c r="AO471" i="28" s="1"/>
  <c r="AO472" i="28" s="1"/>
  <c r="AO473" i="28" s="1"/>
  <c r="AO474" i="28" s="1"/>
  <c r="AO475" i="28" s="1"/>
  <c r="AO476" i="28" s="1"/>
  <c r="AO477" i="28" s="1"/>
  <c r="AO478" i="28" s="1"/>
  <c r="AO479" i="28" s="1"/>
  <c r="AO480" i="28" s="1"/>
  <c r="AO481" i="28" s="1"/>
  <c r="AO482" i="28" s="1"/>
  <c r="AO483" i="28" s="1"/>
  <c r="AO484" i="28" s="1"/>
  <c r="AO485" i="28" s="1"/>
  <c r="AO486" i="28" s="1"/>
  <c r="AO487" i="28" s="1"/>
  <c r="AO488" i="28" s="1"/>
  <c r="AO489" i="28" s="1"/>
  <c r="AO490" i="28" s="1"/>
  <c r="AO491" i="28" s="1"/>
  <c r="AO492" i="28" s="1"/>
  <c r="AO493" i="28" s="1"/>
  <c r="AO494" i="28" s="1"/>
  <c r="AO495" i="28" s="1"/>
  <c r="AO496" i="28" s="1"/>
  <c r="AO497" i="28" s="1"/>
  <c r="AO498" i="28" s="1"/>
  <c r="AO499" i="28" s="1"/>
  <c r="AO500" i="28" s="1"/>
  <c r="AO501" i="28" s="1"/>
  <c r="AO502" i="28" s="1"/>
  <c r="AO503" i="28" s="1"/>
  <c r="AO504" i="28" s="1"/>
  <c r="AO505" i="28" s="1"/>
  <c r="AO506" i="28" s="1"/>
  <c r="AO507" i="28" s="1"/>
  <c r="AO508" i="28" s="1"/>
  <c r="K55" i="31"/>
  <c r="B35" i="31" s="1"/>
  <c r="AB7" i="29"/>
  <c r="AB21" i="29" s="1"/>
  <c r="AJ813" i="29"/>
  <c r="AJ814" i="29" s="1"/>
  <c r="AJ815" i="29" s="1"/>
  <c r="AJ816" i="29" s="1"/>
  <c r="AJ817" i="29" s="1"/>
  <c r="AJ818" i="29" s="1"/>
  <c r="AJ819" i="29" s="1"/>
  <c r="AJ820" i="29" s="1"/>
  <c r="AJ821" i="29" s="1"/>
  <c r="AJ822" i="29" s="1"/>
  <c r="AJ823" i="29" s="1"/>
  <c r="AJ824" i="29" s="1"/>
  <c r="AJ825" i="29" s="1"/>
  <c r="AJ826" i="29" s="1"/>
  <c r="AJ827" i="29" s="1"/>
  <c r="AJ828" i="29" s="1"/>
  <c r="AJ829" i="29" s="1"/>
  <c r="AJ830" i="29" s="1"/>
  <c r="AJ831" i="29" s="1"/>
  <c r="AJ832" i="29" s="1"/>
  <c r="AJ833" i="29" s="1"/>
  <c r="AJ834" i="29" s="1"/>
  <c r="AJ835" i="29" s="1"/>
  <c r="AJ836" i="29" s="1"/>
  <c r="AJ837" i="29" s="1"/>
  <c r="AJ838" i="29" s="1"/>
  <c r="AJ839" i="29" s="1"/>
  <c r="AJ840" i="29" s="1"/>
  <c r="AJ841" i="29" s="1"/>
  <c r="AJ842" i="29" s="1"/>
  <c r="AJ843" i="29" s="1"/>
  <c r="AJ844" i="29" s="1"/>
  <c r="AJ845" i="29" s="1"/>
  <c r="AJ846" i="29" s="1"/>
  <c r="AJ847" i="29" s="1"/>
  <c r="AJ848" i="29" s="1"/>
  <c r="AJ849" i="29" s="1"/>
  <c r="AJ850" i="29" s="1"/>
  <c r="AJ851" i="29" s="1"/>
  <c r="AJ852" i="29" s="1"/>
  <c r="AJ853" i="29" s="1"/>
  <c r="AJ854" i="29" s="1"/>
  <c r="AJ855" i="29" s="1"/>
  <c r="AJ856" i="29" s="1"/>
  <c r="AJ857" i="29" s="1"/>
  <c r="AJ858" i="29" s="1"/>
  <c r="AJ859" i="29" s="1"/>
  <c r="AJ860" i="29" s="1"/>
  <c r="AJ861" i="29" s="1"/>
  <c r="AJ862" i="29" s="1"/>
  <c r="AJ863" i="29" s="1"/>
  <c r="AJ864" i="29" s="1"/>
  <c r="AJ865" i="29" s="1"/>
  <c r="AJ866" i="29" s="1"/>
  <c r="AJ867" i="29" s="1"/>
  <c r="AJ868" i="29" s="1"/>
  <c r="AJ869" i="29" s="1"/>
  <c r="AJ870" i="29" s="1"/>
  <c r="AJ871" i="29" s="1"/>
  <c r="AJ872" i="29" s="1"/>
  <c r="AJ873" i="29" s="1"/>
  <c r="AJ874" i="29" s="1"/>
  <c r="AJ875" i="29" s="1"/>
  <c r="AJ876" i="29" s="1"/>
  <c r="AJ877" i="29" s="1"/>
  <c r="AJ878" i="29" s="1"/>
  <c r="AJ879" i="29" s="1"/>
  <c r="AJ880" i="29" s="1"/>
  <c r="AJ881" i="29" s="1"/>
  <c r="AJ882" i="29" s="1"/>
  <c r="AJ883" i="29" s="1"/>
  <c r="AJ884" i="29" s="1"/>
  <c r="AJ885" i="29" s="1"/>
  <c r="AJ886" i="29" s="1"/>
  <c r="AJ887" i="29" s="1"/>
  <c r="AJ888" i="29" s="1"/>
  <c r="AJ889" i="29" s="1"/>
  <c r="AJ890" i="29" s="1"/>
  <c r="AJ891" i="29" s="1"/>
  <c r="AJ892" i="29" s="1"/>
  <c r="AJ893" i="29" s="1"/>
  <c r="AJ894" i="29" s="1"/>
  <c r="AJ895" i="29" s="1"/>
  <c r="AJ896" i="29" s="1"/>
  <c r="AJ897" i="29" s="1"/>
  <c r="AJ898" i="29" s="1"/>
  <c r="AJ899" i="29" s="1"/>
  <c r="AJ900" i="29" s="1"/>
  <c r="AJ901" i="29" s="1"/>
  <c r="AJ902" i="29" s="1"/>
  <c r="AJ903" i="29" s="1"/>
  <c r="AJ904" i="29" s="1"/>
  <c r="AJ905" i="29" s="1"/>
  <c r="AJ906" i="29" s="1"/>
  <c r="AJ907" i="29" s="1"/>
  <c r="AJ908" i="29" s="1"/>
  <c r="AJ909" i="29" s="1"/>
  <c r="AJ910" i="29" s="1"/>
  <c r="AJ911" i="29" s="1"/>
  <c r="AJ912" i="29" s="1"/>
  <c r="AJ812" i="29"/>
  <c r="AJ713" i="29" s="1"/>
  <c r="AJ714" i="29" s="1"/>
  <c r="AJ715" i="29" s="1"/>
  <c r="AJ716" i="29" s="1"/>
  <c r="AJ717" i="29" s="1"/>
  <c r="AJ718" i="29" s="1"/>
  <c r="AJ719" i="29" s="1"/>
  <c r="AJ720" i="29" s="1"/>
  <c r="AJ721" i="29" s="1"/>
  <c r="AJ722" i="29" s="1"/>
  <c r="AJ723" i="29" s="1"/>
  <c r="AJ724" i="29" s="1"/>
  <c r="AJ725" i="29" s="1"/>
  <c r="AJ726" i="29" s="1"/>
  <c r="AJ727" i="29" s="1"/>
  <c r="AJ728" i="29" s="1"/>
  <c r="AJ729" i="29" s="1"/>
  <c r="AJ730" i="29" s="1"/>
  <c r="AJ731" i="29" s="1"/>
  <c r="AJ732" i="29" s="1"/>
  <c r="AJ733" i="29" s="1"/>
  <c r="AJ734" i="29" s="1"/>
  <c r="AJ735" i="29" s="1"/>
  <c r="AJ736" i="29" s="1"/>
  <c r="AJ737" i="29" s="1"/>
  <c r="AJ738" i="29" s="1"/>
  <c r="AJ739" i="29" s="1"/>
  <c r="AJ740" i="29" s="1"/>
  <c r="AJ741" i="29" s="1"/>
  <c r="AJ742" i="29" s="1"/>
  <c r="AJ743" i="29" s="1"/>
  <c r="AJ744" i="29" s="1"/>
  <c r="AJ745" i="29" s="1"/>
  <c r="AJ746" i="29" s="1"/>
  <c r="AJ747" i="29" s="1"/>
  <c r="AJ748" i="29" s="1"/>
  <c r="AJ749" i="29" s="1"/>
  <c r="AJ750" i="29" s="1"/>
  <c r="AJ751" i="29" s="1"/>
  <c r="AJ752" i="29" s="1"/>
  <c r="AJ753" i="29" s="1"/>
  <c r="AJ754" i="29" s="1"/>
  <c r="AJ755" i="29" s="1"/>
  <c r="AJ756" i="29" s="1"/>
  <c r="AJ757" i="29" s="1"/>
  <c r="AJ758" i="29" s="1"/>
  <c r="AJ759" i="29" s="1"/>
  <c r="AJ760" i="29" s="1"/>
  <c r="AJ761" i="29" s="1"/>
  <c r="AJ762" i="29" s="1"/>
  <c r="AJ763" i="29" s="1"/>
  <c r="AJ764" i="29" s="1"/>
  <c r="AJ765" i="29" s="1"/>
  <c r="AJ766" i="29" s="1"/>
  <c r="AJ767" i="29" s="1"/>
  <c r="AJ768" i="29" s="1"/>
  <c r="AJ769" i="29" s="1"/>
  <c r="AJ770" i="29" s="1"/>
  <c r="AJ771" i="29" s="1"/>
  <c r="AJ772" i="29" s="1"/>
  <c r="AJ773" i="29" s="1"/>
  <c r="AJ774" i="29" s="1"/>
  <c r="AJ775" i="29" s="1"/>
  <c r="AJ776" i="29" s="1"/>
  <c r="AJ777" i="29" s="1"/>
  <c r="AJ778" i="29" s="1"/>
  <c r="AJ779" i="29" s="1"/>
  <c r="AJ780" i="29" s="1"/>
  <c r="AJ781" i="29" s="1"/>
  <c r="AJ782" i="29" s="1"/>
  <c r="AJ783" i="29" s="1"/>
  <c r="AJ784" i="29" s="1"/>
  <c r="AJ785" i="29" s="1"/>
  <c r="AJ786" i="29" s="1"/>
  <c r="AJ787" i="29" s="1"/>
  <c r="AJ788" i="29" s="1"/>
  <c r="AJ789" i="29" s="1"/>
  <c r="AJ790" i="29" s="1"/>
  <c r="AJ791" i="29" s="1"/>
  <c r="AJ792" i="29" s="1"/>
  <c r="AJ793" i="29" s="1"/>
  <c r="AJ794" i="29" s="1"/>
  <c r="AJ795" i="29" s="1"/>
  <c r="AJ796" i="29" s="1"/>
  <c r="AJ797" i="29" s="1"/>
  <c r="AJ798" i="29" s="1"/>
  <c r="AJ799" i="29" s="1"/>
  <c r="AJ800" i="29" s="1"/>
  <c r="AJ801" i="29" s="1"/>
  <c r="AJ802" i="29" s="1"/>
  <c r="AJ803" i="29" s="1"/>
  <c r="AJ804" i="29" s="1"/>
  <c r="AJ805" i="29" s="1"/>
  <c r="AJ806" i="29" s="1"/>
  <c r="AJ807" i="29" s="1"/>
  <c r="AJ808" i="29" s="1"/>
  <c r="AJ809" i="29" s="1"/>
  <c r="AJ810" i="29" s="1"/>
  <c r="AJ811" i="29" s="1"/>
  <c r="AJ206" i="29"/>
  <c r="AC7" i="27"/>
  <c r="AC7" i="26"/>
  <c r="AJ612" i="30"/>
  <c r="AJ613" i="30" s="1"/>
  <c r="AJ614" i="30" s="1"/>
  <c r="AJ615" i="30" s="1"/>
  <c r="AJ616" i="30" s="1"/>
  <c r="AJ617" i="30" s="1"/>
  <c r="AJ618" i="30" s="1"/>
  <c r="AJ619" i="30" s="1"/>
  <c r="AJ620" i="30" s="1"/>
  <c r="AJ621" i="30" s="1"/>
  <c r="AJ622" i="30" s="1"/>
  <c r="AJ623" i="30" s="1"/>
  <c r="AJ624" i="30" s="1"/>
  <c r="AJ625" i="30" s="1"/>
  <c r="AJ626" i="30" s="1"/>
  <c r="AJ627" i="30" s="1"/>
  <c r="AJ628" i="30" s="1"/>
  <c r="AJ629" i="30" s="1"/>
  <c r="AJ630" i="30" s="1"/>
  <c r="AJ631" i="30" s="1"/>
  <c r="AJ632" i="30" s="1"/>
  <c r="AJ633" i="30" s="1"/>
  <c r="AJ634" i="30" s="1"/>
  <c r="AJ635" i="30" s="1"/>
  <c r="AJ636" i="30" s="1"/>
  <c r="AJ637" i="30" s="1"/>
  <c r="AJ638" i="30" s="1"/>
  <c r="AJ639" i="30" s="1"/>
  <c r="AJ640" i="30" s="1"/>
  <c r="AJ641" i="30" s="1"/>
  <c r="AJ642" i="30" s="1"/>
  <c r="AJ643" i="30" s="1"/>
  <c r="AJ644" i="30" s="1"/>
  <c r="AJ645" i="30" s="1"/>
  <c r="AJ646" i="30" s="1"/>
  <c r="AJ647" i="30" s="1"/>
  <c r="AJ648" i="30" s="1"/>
  <c r="AJ649" i="30" s="1"/>
  <c r="AJ650" i="30" s="1"/>
  <c r="AJ651" i="30" s="1"/>
  <c r="AJ652" i="30" s="1"/>
  <c r="AJ653" i="30" s="1"/>
  <c r="AJ654" i="30" s="1"/>
  <c r="AJ655" i="30" s="1"/>
  <c r="AJ656" i="30" s="1"/>
  <c r="AJ657" i="30" s="1"/>
  <c r="AJ658" i="30" s="1"/>
  <c r="AJ659" i="30" s="1"/>
  <c r="AJ660" i="30" s="1"/>
  <c r="AJ661" i="30" s="1"/>
  <c r="AJ662" i="30" s="1"/>
  <c r="AJ663" i="30" s="1"/>
  <c r="AJ664" i="30" s="1"/>
  <c r="AJ665" i="30" s="1"/>
  <c r="AJ666" i="30" s="1"/>
  <c r="AJ667" i="30" s="1"/>
  <c r="AJ668" i="30" s="1"/>
  <c r="AJ669" i="30" s="1"/>
  <c r="AJ670" i="30" s="1"/>
  <c r="AJ671" i="30" s="1"/>
  <c r="AJ672" i="30" s="1"/>
  <c r="AJ673" i="30" s="1"/>
  <c r="AJ674" i="30" s="1"/>
  <c r="AJ675" i="30" s="1"/>
  <c r="AJ676" i="30" s="1"/>
  <c r="AJ677" i="30" s="1"/>
  <c r="AJ678" i="30" s="1"/>
  <c r="AJ679" i="30" s="1"/>
  <c r="AJ680" i="30" s="1"/>
  <c r="AJ681" i="30" s="1"/>
  <c r="AJ682" i="30" s="1"/>
  <c r="AJ683" i="30" s="1"/>
  <c r="AJ684" i="30" s="1"/>
  <c r="AJ685" i="30" s="1"/>
  <c r="AJ686" i="30" s="1"/>
  <c r="AJ687" i="30" s="1"/>
  <c r="AJ688" i="30" s="1"/>
  <c r="AJ689" i="30" s="1"/>
  <c r="AJ690" i="30" s="1"/>
  <c r="AJ691" i="30" s="1"/>
  <c r="AJ692" i="30" s="1"/>
  <c r="AJ693" i="30" s="1"/>
  <c r="AJ694" i="30" s="1"/>
  <c r="AJ695" i="30" s="1"/>
  <c r="AJ696" i="30" s="1"/>
  <c r="AJ697" i="30" s="1"/>
  <c r="AJ698" i="30" s="1"/>
  <c r="AJ699" i="30" s="1"/>
  <c r="AJ700" i="30" s="1"/>
  <c r="AJ701" i="30" s="1"/>
  <c r="AJ702" i="30" s="1"/>
  <c r="AJ703" i="30" s="1"/>
  <c r="AJ704" i="30" s="1"/>
  <c r="AJ705" i="30" s="1"/>
  <c r="AJ706" i="30" s="1"/>
  <c r="AJ707" i="30" s="1"/>
  <c r="AJ708" i="30" s="1"/>
  <c r="AJ709" i="30" s="1"/>
  <c r="AJ710" i="30" s="1"/>
  <c r="AQ612" i="29"/>
  <c r="AQ613" i="29" s="1"/>
  <c r="AQ614" i="29" s="1"/>
  <c r="AQ615" i="29" s="1"/>
  <c r="AQ616" i="29" s="1"/>
  <c r="AQ617" i="29" s="1"/>
  <c r="AQ618" i="29" s="1"/>
  <c r="AQ619" i="29" s="1"/>
  <c r="AQ620" i="29" s="1"/>
  <c r="AQ621" i="29" s="1"/>
  <c r="AQ622" i="29" s="1"/>
  <c r="AQ623" i="29" s="1"/>
  <c r="AQ624" i="29" s="1"/>
  <c r="AQ625" i="29" s="1"/>
  <c r="AQ626" i="29" s="1"/>
  <c r="AQ627" i="29" s="1"/>
  <c r="AQ628" i="29" s="1"/>
  <c r="AQ629" i="29" s="1"/>
  <c r="AQ630" i="29" s="1"/>
  <c r="AQ631" i="29" s="1"/>
  <c r="AQ632" i="29" s="1"/>
  <c r="AQ633" i="29" s="1"/>
  <c r="AQ634" i="29" s="1"/>
  <c r="AQ635" i="29" s="1"/>
  <c r="AQ636" i="29" s="1"/>
  <c r="AQ637" i="29" s="1"/>
  <c r="AQ638" i="29" s="1"/>
  <c r="AQ639" i="29" s="1"/>
  <c r="AQ640" i="29" s="1"/>
  <c r="AQ641" i="29" s="1"/>
  <c r="AQ642" i="29" s="1"/>
  <c r="AQ643" i="29" s="1"/>
  <c r="AQ644" i="29" s="1"/>
  <c r="AQ645" i="29" s="1"/>
  <c r="AQ646" i="29" s="1"/>
  <c r="AQ647" i="29" s="1"/>
  <c r="AQ648" i="29" s="1"/>
  <c r="AQ649" i="29" s="1"/>
  <c r="AQ650" i="29" s="1"/>
  <c r="AQ651" i="29" s="1"/>
  <c r="AQ652" i="29" s="1"/>
  <c r="AQ653" i="29" s="1"/>
  <c r="AQ654" i="29" s="1"/>
  <c r="AQ655" i="29" s="1"/>
  <c r="AQ656" i="29" s="1"/>
  <c r="AQ657" i="29" s="1"/>
  <c r="AQ658" i="29" s="1"/>
  <c r="AQ659" i="29" s="1"/>
  <c r="AQ660" i="29" s="1"/>
  <c r="AQ661" i="29" s="1"/>
  <c r="AQ662" i="29" s="1"/>
  <c r="AQ663" i="29" s="1"/>
  <c r="AQ664" i="29" s="1"/>
  <c r="AQ665" i="29" s="1"/>
  <c r="AQ666" i="29" s="1"/>
  <c r="AQ667" i="29" s="1"/>
  <c r="AQ668" i="29" s="1"/>
  <c r="AQ669" i="29" s="1"/>
  <c r="AQ670" i="29" s="1"/>
  <c r="AQ671" i="29" s="1"/>
  <c r="AQ672" i="29" s="1"/>
  <c r="AQ673" i="29" s="1"/>
  <c r="AQ674" i="29" s="1"/>
  <c r="AQ675" i="29" s="1"/>
  <c r="AQ676" i="29" s="1"/>
  <c r="AQ677" i="29" s="1"/>
  <c r="AQ678" i="29" s="1"/>
  <c r="AQ679" i="29" s="1"/>
  <c r="AQ680" i="29" s="1"/>
  <c r="AQ681" i="29" s="1"/>
  <c r="AQ682" i="29" s="1"/>
  <c r="AQ683" i="29" s="1"/>
  <c r="AQ684" i="29" s="1"/>
  <c r="AQ685" i="29" s="1"/>
  <c r="AQ686" i="29" s="1"/>
  <c r="AQ687" i="29" s="1"/>
  <c r="AQ688" i="29" s="1"/>
  <c r="AQ689" i="29" s="1"/>
  <c r="AQ690" i="29" s="1"/>
  <c r="AQ691" i="29" s="1"/>
  <c r="AQ692" i="29" s="1"/>
  <c r="AQ693" i="29" s="1"/>
  <c r="AQ694" i="29" s="1"/>
  <c r="AQ695" i="29" s="1"/>
  <c r="AQ696" i="29" s="1"/>
  <c r="AQ697" i="29" s="1"/>
  <c r="AQ698" i="29" s="1"/>
  <c r="AQ699" i="29" s="1"/>
  <c r="AQ700" i="29" s="1"/>
  <c r="AQ701" i="29" s="1"/>
  <c r="AQ702" i="29" s="1"/>
  <c r="AQ703" i="29" s="1"/>
  <c r="AQ704" i="29" s="1"/>
  <c r="AQ705" i="29" s="1"/>
  <c r="AQ706" i="29" s="1"/>
  <c r="AQ707" i="29" s="1"/>
  <c r="AQ708" i="29" s="1"/>
  <c r="AQ709" i="29" s="1"/>
  <c r="AQ710" i="29" s="1"/>
  <c r="AL206" i="28"/>
  <c r="AS813" i="28"/>
  <c r="AS814" i="28" s="1"/>
  <c r="AS815" i="28" s="1"/>
  <c r="AS816" i="28" s="1"/>
  <c r="AS817" i="28" s="1"/>
  <c r="AS818" i="28" s="1"/>
  <c r="AS819" i="28" s="1"/>
  <c r="AS820" i="28" s="1"/>
  <c r="AS821" i="28" s="1"/>
  <c r="AS822" i="28" s="1"/>
  <c r="AS823" i="28" s="1"/>
  <c r="AS824" i="28" s="1"/>
  <c r="AS825" i="28" s="1"/>
  <c r="AS826" i="28" s="1"/>
  <c r="AS827" i="28" s="1"/>
  <c r="AS828" i="28" s="1"/>
  <c r="AS829" i="28" s="1"/>
  <c r="AS830" i="28" s="1"/>
  <c r="AS831" i="28" s="1"/>
  <c r="AS832" i="28" s="1"/>
  <c r="AS833" i="28" s="1"/>
  <c r="AS834" i="28" s="1"/>
  <c r="AS835" i="28" s="1"/>
  <c r="AS836" i="28" s="1"/>
  <c r="AS837" i="28" s="1"/>
  <c r="AS838" i="28" s="1"/>
  <c r="AS839" i="28" s="1"/>
  <c r="AS840" i="28" s="1"/>
  <c r="AS841" i="28" s="1"/>
  <c r="AS842" i="28" s="1"/>
  <c r="AS843" i="28" s="1"/>
  <c r="AS844" i="28" s="1"/>
  <c r="AS845" i="28" s="1"/>
  <c r="AS846" i="28" s="1"/>
  <c r="AS847" i="28" s="1"/>
  <c r="AS848" i="28" s="1"/>
  <c r="AS849" i="28" s="1"/>
  <c r="AS850" i="28" s="1"/>
  <c r="AS851" i="28" s="1"/>
  <c r="AS852" i="28" s="1"/>
  <c r="AS853" i="28" s="1"/>
  <c r="AS854" i="28" s="1"/>
  <c r="AS855" i="28" s="1"/>
  <c r="AS856" i="28" s="1"/>
  <c r="AS857" i="28" s="1"/>
  <c r="AS858" i="28" s="1"/>
  <c r="AS859" i="28" s="1"/>
  <c r="AS860" i="28" s="1"/>
  <c r="AS861" i="28" s="1"/>
  <c r="AS862" i="28" s="1"/>
  <c r="AS863" i="28" s="1"/>
  <c r="AS864" i="28" s="1"/>
  <c r="AS865" i="28" s="1"/>
  <c r="AS866" i="28" s="1"/>
  <c r="AS867" i="28" s="1"/>
  <c r="AS868" i="28" s="1"/>
  <c r="AS869" i="28" s="1"/>
  <c r="AS870" i="28" s="1"/>
  <c r="AS871" i="28" s="1"/>
  <c r="AS872" i="28" s="1"/>
  <c r="AS873" i="28" s="1"/>
  <c r="AS874" i="28" s="1"/>
  <c r="AS875" i="28" s="1"/>
  <c r="AS876" i="28" s="1"/>
  <c r="AS877" i="28" s="1"/>
  <c r="AS878" i="28" s="1"/>
  <c r="AS879" i="28" s="1"/>
  <c r="AS880" i="28" s="1"/>
  <c r="AS881" i="28" s="1"/>
  <c r="AS882" i="28" s="1"/>
  <c r="AS883" i="28" s="1"/>
  <c r="AS884" i="28" s="1"/>
  <c r="AS885" i="28" s="1"/>
  <c r="AS886" i="28" s="1"/>
  <c r="AS887" i="28" s="1"/>
  <c r="AS888" i="28" s="1"/>
  <c r="AS889" i="28" s="1"/>
  <c r="AS890" i="28" s="1"/>
  <c r="AS891" i="28" s="1"/>
  <c r="AS892" i="28" s="1"/>
  <c r="AS893" i="28" s="1"/>
  <c r="AS894" i="28" s="1"/>
  <c r="AS895" i="28" s="1"/>
  <c r="AS896" i="28" s="1"/>
  <c r="AS897" i="28" s="1"/>
  <c r="AS898" i="28" s="1"/>
  <c r="AS899" i="28" s="1"/>
  <c r="AS900" i="28" s="1"/>
  <c r="AS901" i="28" s="1"/>
  <c r="AS902" i="28" s="1"/>
  <c r="AS903" i="28" s="1"/>
  <c r="AS904" i="28" s="1"/>
  <c r="AS905" i="28" s="1"/>
  <c r="AS906" i="28" s="1"/>
  <c r="AS907" i="28" s="1"/>
  <c r="AS908" i="28" s="1"/>
  <c r="AS909" i="28" s="1"/>
  <c r="AS910" i="28" s="1"/>
  <c r="AS911" i="28" s="1"/>
  <c r="AS912" i="28" s="1"/>
  <c r="AR812" i="28"/>
  <c r="AR713" i="28" s="1"/>
  <c r="AR714" i="28" s="1"/>
  <c r="AR715" i="28" s="1"/>
  <c r="AR716" i="28" s="1"/>
  <c r="AR717" i="28" s="1"/>
  <c r="AR718" i="28" s="1"/>
  <c r="AR719" i="28" s="1"/>
  <c r="AR720" i="28" s="1"/>
  <c r="AR721" i="28" s="1"/>
  <c r="AR722" i="28" s="1"/>
  <c r="AR723" i="28" s="1"/>
  <c r="AR724" i="28" s="1"/>
  <c r="AR725" i="28" s="1"/>
  <c r="AR726" i="28" s="1"/>
  <c r="AR727" i="28" s="1"/>
  <c r="AR728" i="28" s="1"/>
  <c r="AR729" i="28" s="1"/>
  <c r="AR730" i="28" s="1"/>
  <c r="AR731" i="28" s="1"/>
  <c r="AR732" i="28" s="1"/>
  <c r="AR733" i="28" s="1"/>
  <c r="AR734" i="28" s="1"/>
  <c r="AR735" i="28" s="1"/>
  <c r="AR736" i="28" s="1"/>
  <c r="AR737" i="28" s="1"/>
  <c r="AR738" i="28" s="1"/>
  <c r="AR739" i="28" s="1"/>
  <c r="AR740" i="28" s="1"/>
  <c r="AR741" i="28" s="1"/>
  <c r="AR742" i="28" s="1"/>
  <c r="AR743" i="28" s="1"/>
  <c r="AR744" i="28" s="1"/>
  <c r="AR745" i="28" s="1"/>
  <c r="AR746" i="28" s="1"/>
  <c r="AR747" i="28" s="1"/>
  <c r="AR748" i="28" s="1"/>
  <c r="AR749" i="28" s="1"/>
  <c r="AR750" i="28" s="1"/>
  <c r="AR751" i="28" s="1"/>
  <c r="AR752" i="28" s="1"/>
  <c r="AR753" i="28" s="1"/>
  <c r="AR754" i="28" s="1"/>
  <c r="AR755" i="28" s="1"/>
  <c r="AR756" i="28" s="1"/>
  <c r="AR757" i="28" s="1"/>
  <c r="AR758" i="28" s="1"/>
  <c r="AR759" i="28" s="1"/>
  <c r="AR760" i="28" s="1"/>
  <c r="AR761" i="28" s="1"/>
  <c r="AR762" i="28" s="1"/>
  <c r="AR763" i="28" s="1"/>
  <c r="AR764" i="28" s="1"/>
  <c r="AR765" i="28" s="1"/>
  <c r="AR766" i="28" s="1"/>
  <c r="AR767" i="28" s="1"/>
  <c r="AR768" i="28" s="1"/>
  <c r="AR769" i="28" s="1"/>
  <c r="AR770" i="28" s="1"/>
  <c r="AR771" i="28" s="1"/>
  <c r="AR772" i="28" s="1"/>
  <c r="AR773" i="28" s="1"/>
  <c r="AR774" i="28" s="1"/>
  <c r="AR775" i="28" s="1"/>
  <c r="AR776" i="28" s="1"/>
  <c r="AR777" i="28" s="1"/>
  <c r="AR778" i="28" s="1"/>
  <c r="AR779" i="28" s="1"/>
  <c r="AR780" i="28" s="1"/>
  <c r="AR781" i="28" s="1"/>
  <c r="AR782" i="28" s="1"/>
  <c r="AR783" i="28" s="1"/>
  <c r="AR784" i="28" s="1"/>
  <c r="AR785" i="28" s="1"/>
  <c r="AR786" i="28" s="1"/>
  <c r="AR787" i="28" s="1"/>
  <c r="AR788" i="28" s="1"/>
  <c r="AR789" i="28" s="1"/>
  <c r="AR790" i="28" s="1"/>
  <c r="AR791" i="28" s="1"/>
  <c r="AR792" i="28" s="1"/>
  <c r="AR793" i="28" s="1"/>
  <c r="AR794" i="28" s="1"/>
  <c r="AR795" i="28" s="1"/>
  <c r="AR796" i="28" s="1"/>
  <c r="AR797" i="28" s="1"/>
  <c r="AR798" i="28" s="1"/>
  <c r="AR799" i="28" s="1"/>
  <c r="AR800" i="28" s="1"/>
  <c r="AR801" i="28" s="1"/>
  <c r="AR802" i="28" s="1"/>
  <c r="AR803" i="28" s="1"/>
  <c r="AR804" i="28" s="1"/>
  <c r="AR805" i="28" s="1"/>
  <c r="AR806" i="28" s="1"/>
  <c r="AR807" i="28" s="1"/>
  <c r="AR808" i="28" s="1"/>
  <c r="AR809" i="28" s="1"/>
  <c r="AR810" i="28" s="1"/>
  <c r="AR811" i="28" s="1"/>
  <c r="AH17" i="28"/>
  <c r="B27" i="28" s="1"/>
  <c r="AH17" i="29"/>
  <c r="B27" i="29" s="1"/>
  <c r="AL206" i="29"/>
  <c r="AS813" i="29"/>
  <c r="AS814" i="29" s="1"/>
  <c r="AS815" i="29" s="1"/>
  <c r="AS816" i="29" s="1"/>
  <c r="AS817" i="29" s="1"/>
  <c r="AS818" i="29" s="1"/>
  <c r="AS819" i="29" s="1"/>
  <c r="AS820" i="29" s="1"/>
  <c r="AS821" i="29" s="1"/>
  <c r="AS822" i="29" s="1"/>
  <c r="AS823" i="29" s="1"/>
  <c r="AS824" i="29" s="1"/>
  <c r="AS825" i="29" s="1"/>
  <c r="AS826" i="29" s="1"/>
  <c r="AS827" i="29" s="1"/>
  <c r="AS828" i="29" s="1"/>
  <c r="AS829" i="29" s="1"/>
  <c r="AS830" i="29" s="1"/>
  <c r="AS831" i="29" s="1"/>
  <c r="AS832" i="29" s="1"/>
  <c r="AS833" i="29" s="1"/>
  <c r="AS834" i="29" s="1"/>
  <c r="AS835" i="29" s="1"/>
  <c r="AS836" i="29" s="1"/>
  <c r="AS837" i="29" s="1"/>
  <c r="AS838" i="29" s="1"/>
  <c r="AS839" i="29" s="1"/>
  <c r="AS840" i="29" s="1"/>
  <c r="AS841" i="29" s="1"/>
  <c r="AS842" i="29" s="1"/>
  <c r="AS843" i="29" s="1"/>
  <c r="AS844" i="29" s="1"/>
  <c r="AS845" i="29" s="1"/>
  <c r="AS846" i="29" s="1"/>
  <c r="AS847" i="29" s="1"/>
  <c r="AS848" i="29" s="1"/>
  <c r="AS849" i="29" s="1"/>
  <c r="AS850" i="29" s="1"/>
  <c r="AS851" i="29" s="1"/>
  <c r="AS852" i="29" s="1"/>
  <c r="AS853" i="29" s="1"/>
  <c r="AS854" i="29" s="1"/>
  <c r="AS855" i="29" s="1"/>
  <c r="AS856" i="29" s="1"/>
  <c r="AS857" i="29" s="1"/>
  <c r="AS858" i="29" s="1"/>
  <c r="AS859" i="29" s="1"/>
  <c r="AS860" i="29" s="1"/>
  <c r="AS861" i="29" s="1"/>
  <c r="AS862" i="29" s="1"/>
  <c r="AS863" i="29" s="1"/>
  <c r="AS864" i="29" s="1"/>
  <c r="AS865" i="29" s="1"/>
  <c r="AS866" i="29" s="1"/>
  <c r="AS867" i="29" s="1"/>
  <c r="AS868" i="29" s="1"/>
  <c r="AS869" i="29" s="1"/>
  <c r="AS870" i="29" s="1"/>
  <c r="AS871" i="29" s="1"/>
  <c r="AS872" i="29" s="1"/>
  <c r="AS873" i="29" s="1"/>
  <c r="AS874" i="29" s="1"/>
  <c r="AS875" i="29" s="1"/>
  <c r="AS876" i="29" s="1"/>
  <c r="AS877" i="29" s="1"/>
  <c r="AS878" i="29" s="1"/>
  <c r="AS879" i="29" s="1"/>
  <c r="AS880" i="29" s="1"/>
  <c r="AS881" i="29" s="1"/>
  <c r="AS882" i="29" s="1"/>
  <c r="AS883" i="29" s="1"/>
  <c r="AS884" i="29" s="1"/>
  <c r="AS885" i="29" s="1"/>
  <c r="AS886" i="29" s="1"/>
  <c r="AS887" i="29" s="1"/>
  <c r="AS888" i="29" s="1"/>
  <c r="AS889" i="29" s="1"/>
  <c r="AS890" i="29" s="1"/>
  <c r="AS891" i="29" s="1"/>
  <c r="AS892" i="29" s="1"/>
  <c r="AS893" i="29" s="1"/>
  <c r="AS894" i="29" s="1"/>
  <c r="AS895" i="29" s="1"/>
  <c r="AS896" i="29" s="1"/>
  <c r="AS897" i="29" s="1"/>
  <c r="AS898" i="29" s="1"/>
  <c r="AS899" i="29" s="1"/>
  <c r="AS900" i="29" s="1"/>
  <c r="AS901" i="29" s="1"/>
  <c r="AS902" i="29" s="1"/>
  <c r="AS903" i="29" s="1"/>
  <c r="AS904" i="29" s="1"/>
  <c r="AS905" i="29" s="1"/>
  <c r="AS906" i="29" s="1"/>
  <c r="AS907" i="29" s="1"/>
  <c r="AS908" i="29" s="1"/>
  <c r="AS909" i="29" s="1"/>
  <c r="AS910" i="29" s="1"/>
  <c r="AS911" i="29" s="1"/>
  <c r="AS912" i="29" s="1"/>
  <c r="AR812" i="29"/>
  <c r="AR713" i="29" s="1"/>
  <c r="AR714" i="29" s="1"/>
  <c r="AR715" i="29" s="1"/>
  <c r="AR716" i="29" s="1"/>
  <c r="AR717" i="29" s="1"/>
  <c r="AR718" i="29" s="1"/>
  <c r="AR719" i="29" s="1"/>
  <c r="AR720" i="29" s="1"/>
  <c r="AR721" i="29" s="1"/>
  <c r="AR722" i="29" s="1"/>
  <c r="AR723" i="29" s="1"/>
  <c r="AR724" i="29" s="1"/>
  <c r="AR725" i="29" s="1"/>
  <c r="AR726" i="29" s="1"/>
  <c r="AR727" i="29" s="1"/>
  <c r="AR728" i="29" s="1"/>
  <c r="AR729" i="29" s="1"/>
  <c r="AR730" i="29" s="1"/>
  <c r="AR731" i="29" s="1"/>
  <c r="AR732" i="29" s="1"/>
  <c r="AR733" i="29" s="1"/>
  <c r="AR734" i="29" s="1"/>
  <c r="AR735" i="29" s="1"/>
  <c r="AR736" i="29" s="1"/>
  <c r="AR737" i="29" s="1"/>
  <c r="AR738" i="29" s="1"/>
  <c r="AR739" i="29" s="1"/>
  <c r="AR740" i="29" s="1"/>
  <c r="AR741" i="29" s="1"/>
  <c r="AR742" i="29" s="1"/>
  <c r="AR743" i="29" s="1"/>
  <c r="AR744" i="29" s="1"/>
  <c r="AR745" i="29" s="1"/>
  <c r="AR746" i="29" s="1"/>
  <c r="AR747" i="29" s="1"/>
  <c r="AR748" i="29" s="1"/>
  <c r="AR749" i="29" s="1"/>
  <c r="AR750" i="29" s="1"/>
  <c r="AR751" i="29" s="1"/>
  <c r="AR752" i="29" s="1"/>
  <c r="AR753" i="29" s="1"/>
  <c r="AR754" i="29" s="1"/>
  <c r="AR755" i="29" s="1"/>
  <c r="AR756" i="29" s="1"/>
  <c r="AR757" i="29" s="1"/>
  <c r="AR758" i="29" s="1"/>
  <c r="AR759" i="29" s="1"/>
  <c r="AR760" i="29" s="1"/>
  <c r="AR761" i="29" s="1"/>
  <c r="AR762" i="29" s="1"/>
  <c r="AR763" i="29" s="1"/>
  <c r="AR764" i="29" s="1"/>
  <c r="AR765" i="29" s="1"/>
  <c r="AR766" i="29" s="1"/>
  <c r="AR767" i="29" s="1"/>
  <c r="AR768" i="29" s="1"/>
  <c r="AR769" i="29" s="1"/>
  <c r="AR770" i="29" s="1"/>
  <c r="AR771" i="29" s="1"/>
  <c r="AR772" i="29" s="1"/>
  <c r="AR773" i="29" s="1"/>
  <c r="AR774" i="29" s="1"/>
  <c r="AR775" i="29" s="1"/>
  <c r="AR776" i="29" s="1"/>
  <c r="AR777" i="29" s="1"/>
  <c r="AR778" i="29" s="1"/>
  <c r="AR779" i="29" s="1"/>
  <c r="AR780" i="29" s="1"/>
  <c r="AR781" i="29" s="1"/>
  <c r="AR782" i="29" s="1"/>
  <c r="AR783" i="29" s="1"/>
  <c r="AR784" i="29" s="1"/>
  <c r="AR785" i="29" s="1"/>
  <c r="AR786" i="29" s="1"/>
  <c r="AR787" i="29" s="1"/>
  <c r="AR788" i="29" s="1"/>
  <c r="AR789" i="29" s="1"/>
  <c r="AR790" i="29" s="1"/>
  <c r="AR791" i="29" s="1"/>
  <c r="AR792" i="29" s="1"/>
  <c r="AR793" i="29" s="1"/>
  <c r="AR794" i="29" s="1"/>
  <c r="AR795" i="29" s="1"/>
  <c r="AR796" i="29" s="1"/>
  <c r="AR797" i="29" s="1"/>
  <c r="AR798" i="29" s="1"/>
  <c r="AR799" i="29" s="1"/>
  <c r="AR800" i="29" s="1"/>
  <c r="AR801" i="29" s="1"/>
  <c r="AR802" i="29" s="1"/>
  <c r="AR803" i="29" s="1"/>
  <c r="AR804" i="29" s="1"/>
  <c r="AR805" i="29" s="1"/>
  <c r="AR806" i="29" s="1"/>
  <c r="AR807" i="29" s="1"/>
  <c r="AR808" i="29" s="1"/>
  <c r="AR809" i="29" s="1"/>
  <c r="AR810" i="29" s="1"/>
  <c r="AR811" i="29" s="1"/>
  <c r="AJ612" i="31"/>
  <c r="AJ613" i="31" s="1"/>
  <c r="AJ614" i="31" s="1"/>
  <c r="AJ615" i="31" s="1"/>
  <c r="AJ616" i="31" s="1"/>
  <c r="AJ617" i="31" s="1"/>
  <c r="AJ618" i="31" s="1"/>
  <c r="AJ619" i="31" s="1"/>
  <c r="AJ620" i="31" s="1"/>
  <c r="AJ621" i="31" s="1"/>
  <c r="AJ622" i="31" s="1"/>
  <c r="AJ623" i="31" s="1"/>
  <c r="AJ624" i="31" s="1"/>
  <c r="AJ625" i="31" s="1"/>
  <c r="AJ626" i="31" s="1"/>
  <c r="AJ627" i="31" s="1"/>
  <c r="AJ628" i="31" s="1"/>
  <c r="AJ629" i="31" s="1"/>
  <c r="AJ630" i="31" s="1"/>
  <c r="AJ631" i="31" s="1"/>
  <c r="AJ632" i="31" s="1"/>
  <c r="AJ633" i="31" s="1"/>
  <c r="AJ634" i="31" s="1"/>
  <c r="AJ635" i="31" s="1"/>
  <c r="AJ636" i="31" s="1"/>
  <c r="AJ637" i="31" s="1"/>
  <c r="AJ638" i="31" s="1"/>
  <c r="AJ639" i="31" s="1"/>
  <c r="AJ640" i="31" s="1"/>
  <c r="AJ641" i="31" s="1"/>
  <c r="AJ642" i="31" s="1"/>
  <c r="AJ643" i="31" s="1"/>
  <c r="AJ644" i="31" s="1"/>
  <c r="AJ645" i="31" s="1"/>
  <c r="AJ646" i="31" s="1"/>
  <c r="AJ647" i="31" s="1"/>
  <c r="AJ648" i="31" s="1"/>
  <c r="AJ649" i="31" s="1"/>
  <c r="AJ650" i="31" s="1"/>
  <c r="AJ651" i="31" s="1"/>
  <c r="AJ652" i="31" s="1"/>
  <c r="AJ653" i="31" s="1"/>
  <c r="AJ654" i="31" s="1"/>
  <c r="AJ655" i="31" s="1"/>
  <c r="AJ656" i="31" s="1"/>
  <c r="AJ657" i="31" s="1"/>
  <c r="AJ658" i="31" s="1"/>
  <c r="AJ659" i="31" s="1"/>
  <c r="AJ660" i="31" s="1"/>
  <c r="AJ661" i="31" s="1"/>
  <c r="AJ662" i="31" s="1"/>
  <c r="AJ663" i="31" s="1"/>
  <c r="AJ664" i="31" s="1"/>
  <c r="AJ665" i="31" s="1"/>
  <c r="AJ666" i="31" s="1"/>
  <c r="AJ667" i="31" s="1"/>
  <c r="AJ668" i="31" s="1"/>
  <c r="AJ669" i="31" s="1"/>
  <c r="AJ670" i="31" s="1"/>
  <c r="AJ671" i="31" s="1"/>
  <c r="AJ672" i="31" s="1"/>
  <c r="AJ673" i="31" s="1"/>
  <c r="AJ674" i="31" s="1"/>
  <c r="AJ675" i="31" s="1"/>
  <c r="AJ676" i="31" s="1"/>
  <c r="AJ677" i="31" s="1"/>
  <c r="AJ678" i="31" s="1"/>
  <c r="AJ679" i="31" s="1"/>
  <c r="AJ680" i="31" s="1"/>
  <c r="AJ681" i="31" s="1"/>
  <c r="AJ682" i="31" s="1"/>
  <c r="AJ683" i="31" s="1"/>
  <c r="AJ684" i="31" s="1"/>
  <c r="AJ685" i="31" s="1"/>
  <c r="AJ686" i="31" s="1"/>
  <c r="AJ687" i="31" s="1"/>
  <c r="AJ688" i="31" s="1"/>
  <c r="AJ689" i="31" s="1"/>
  <c r="AJ690" i="31" s="1"/>
  <c r="AJ691" i="31" s="1"/>
  <c r="AJ692" i="31" s="1"/>
  <c r="AJ693" i="31" s="1"/>
  <c r="AJ694" i="31" s="1"/>
  <c r="AJ695" i="31" s="1"/>
  <c r="AJ696" i="31" s="1"/>
  <c r="AJ697" i="31" s="1"/>
  <c r="AJ698" i="31" s="1"/>
  <c r="AJ699" i="31" s="1"/>
  <c r="AJ700" i="31" s="1"/>
  <c r="AJ701" i="31" s="1"/>
  <c r="AJ702" i="31" s="1"/>
  <c r="AJ703" i="31" s="1"/>
  <c r="AJ704" i="31" s="1"/>
  <c r="AJ705" i="31" s="1"/>
  <c r="AJ706" i="31" s="1"/>
  <c r="AJ707" i="31" s="1"/>
  <c r="AJ708" i="31" s="1"/>
  <c r="AJ709" i="31" s="1"/>
  <c r="AJ710" i="31" s="1"/>
  <c r="AJ612" i="28"/>
  <c r="AJ613" i="28" s="1"/>
  <c r="AJ614" i="28" s="1"/>
  <c r="AJ615" i="28" s="1"/>
  <c r="AJ616" i="28" s="1"/>
  <c r="AJ617" i="28" s="1"/>
  <c r="AJ618" i="28" s="1"/>
  <c r="AJ619" i="28" s="1"/>
  <c r="AJ620" i="28" s="1"/>
  <c r="AJ621" i="28" s="1"/>
  <c r="AJ622" i="28" s="1"/>
  <c r="AJ623" i="28" s="1"/>
  <c r="AJ624" i="28" s="1"/>
  <c r="AJ625" i="28" s="1"/>
  <c r="AJ626" i="28" s="1"/>
  <c r="AJ627" i="28" s="1"/>
  <c r="AJ628" i="28" s="1"/>
  <c r="AJ629" i="28" s="1"/>
  <c r="AJ630" i="28" s="1"/>
  <c r="AJ631" i="28" s="1"/>
  <c r="AJ632" i="28" s="1"/>
  <c r="AJ633" i="28" s="1"/>
  <c r="AJ634" i="28" s="1"/>
  <c r="AJ635" i="28" s="1"/>
  <c r="AJ636" i="28" s="1"/>
  <c r="AJ637" i="28" s="1"/>
  <c r="AJ638" i="28" s="1"/>
  <c r="AJ639" i="28" s="1"/>
  <c r="AJ640" i="28" s="1"/>
  <c r="AJ641" i="28" s="1"/>
  <c r="AJ642" i="28" s="1"/>
  <c r="AJ643" i="28" s="1"/>
  <c r="AJ644" i="28" s="1"/>
  <c r="AJ645" i="28" s="1"/>
  <c r="AJ646" i="28" s="1"/>
  <c r="AJ647" i="28" s="1"/>
  <c r="AJ648" i="28" s="1"/>
  <c r="AJ649" i="28" s="1"/>
  <c r="AJ650" i="28" s="1"/>
  <c r="AJ651" i="28" s="1"/>
  <c r="AJ652" i="28" s="1"/>
  <c r="AJ653" i="28" s="1"/>
  <c r="AJ654" i="28" s="1"/>
  <c r="AJ655" i="28" s="1"/>
  <c r="AJ656" i="28" s="1"/>
  <c r="AJ657" i="28" s="1"/>
  <c r="AJ658" i="28" s="1"/>
  <c r="AJ659" i="28" s="1"/>
  <c r="AJ660" i="28" s="1"/>
  <c r="AJ661" i="28" s="1"/>
  <c r="AJ662" i="28" s="1"/>
  <c r="AJ663" i="28" s="1"/>
  <c r="AJ664" i="28" s="1"/>
  <c r="AJ665" i="28" s="1"/>
  <c r="AJ666" i="28" s="1"/>
  <c r="AJ667" i="28" s="1"/>
  <c r="AJ668" i="28" s="1"/>
  <c r="AJ669" i="28" s="1"/>
  <c r="AJ670" i="28" s="1"/>
  <c r="AJ671" i="28" s="1"/>
  <c r="AJ672" i="28" s="1"/>
  <c r="AJ673" i="28" s="1"/>
  <c r="AJ674" i="28" s="1"/>
  <c r="AJ675" i="28" s="1"/>
  <c r="AJ676" i="28" s="1"/>
  <c r="AJ677" i="28" s="1"/>
  <c r="AJ678" i="28" s="1"/>
  <c r="AJ679" i="28" s="1"/>
  <c r="AJ680" i="28" s="1"/>
  <c r="AJ681" i="28" s="1"/>
  <c r="AJ682" i="28" s="1"/>
  <c r="AJ683" i="28" s="1"/>
  <c r="AJ684" i="28" s="1"/>
  <c r="AJ685" i="28" s="1"/>
  <c r="AJ686" i="28" s="1"/>
  <c r="AJ687" i="28" s="1"/>
  <c r="AJ688" i="28" s="1"/>
  <c r="AJ689" i="28" s="1"/>
  <c r="AJ690" i="28" s="1"/>
  <c r="AJ691" i="28" s="1"/>
  <c r="AJ692" i="28" s="1"/>
  <c r="AJ693" i="28" s="1"/>
  <c r="AJ694" i="28" s="1"/>
  <c r="AJ695" i="28" s="1"/>
  <c r="AJ696" i="28" s="1"/>
  <c r="AJ697" i="28" s="1"/>
  <c r="AJ698" i="28" s="1"/>
  <c r="AJ699" i="28" s="1"/>
  <c r="AJ700" i="28" s="1"/>
  <c r="AJ701" i="28" s="1"/>
  <c r="AJ702" i="28" s="1"/>
  <c r="AJ703" i="28" s="1"/>
  <c r="AJ704" i="28" s="1"/>
  <c r="AJ705" i="28" s="1"/>
  <c r="AJ706" i="28" s="1"/>
  <c r="AJ707" i="28" s="1"/>
  <c r="AJ708" i="28" s="1"/>
  <c r="AJ709" i="28" s="1"/>
  <c r="AJ710" i="28" s="1"/>
  <c r="AQ612" i="31"/>
  <c r="AQ613" i="31" s="1"/>
  <c r="AQ614" i="31" s="1"/>
  <c r="AQ615" i="31" s="1"/>
  <c r="AQ616" i="31" s="1"/>
  <c r="AQ617" i="31" s="1"/>
  <c r="AQ618" i="31" s="1"/>
  <c r="AQ619" i="31" s="1"/>
  <c r="AQ620" i="31" s="1"/>
  <c r="AQ621" i="31" s="1"/>
  <c r="AQ622" i="31" s="1"/>
  <c r="AQ623" i="31" s="1"/>
  <c r="AQ624" i="31" s="1"/>
  <c r="AQ625" i="31" s="1"/>
  <c r="AQ626" i="31" s="1"/>
  <c r="AQ627" i="31" s="1"/>
  <c r="AQ628" i="31" s="1"/>
  <c r="AQ629" i="31" s="1"/>
  <c r="AQ630" i="31" s="1"/>
  <c r="AQ631" i="31" s="1"/>
  <c r="AQ632" i="31" s="1"/>
  <c r="AQ633" i="31" s="1"/>
  <c r="AQ634" i="31" s="1"/>
  <c r="AQ635" i="31" s="1"/>
  <c r="AQ636" i="31" s="1"/>
  <c r="AQ637" i="31" s="1"/>
  <c r="AQ638" i="31" s="1"/>
  <c r="AQ639" i="31" s="1"/>
  <c r="AQ640" i="31" s="1"/>
  <c r="AQ641" i="31" s="1"/>
  <c r="AQ642" i="31" s="1"/>
  <c r="AQ643" i="31" s="1"/>
  <c r="AQ644" i="31" s="1"/>
  <c r="AQ645" i="31" s="1"/>
  <c r="AQ646" i="31" s="1"/>
  <c r="AQ647" i="31" s="1"/>
  <c r="AQ648" i="31" s="1"/>
  <c r="AQ649" i="31" s="1"/>
  <c r="AQ650" i="31" s="1"/>
  <c r="AQ651" i="31" s="1"/>
  <c r="AQ652" i="31" s="1"/>
  <c r="AQ653" i="31" s="1"/>
  <c r="AQ654" i="31" s="1"/>
  <c r="AQ655" i="31" s="1"/>
  <c r="AQ656" i="31" s="1"/>
  <c r="AQ657" i="31" s="1"/>
  <c r="AQ658" i="31" s="1"/>
  <c r="AQ659" i="31" s="1"/>
  <c r="AQ660" i="31" s="1"/>
  <c r="AQ661" i="31" s="1"/>
  <c r="AQ662" i="31" s="1"/>
  <c r="AQ663" i="31" s="1"/>
  <c r="AQ664" i="31" s="1"/>
  <c r="AQ665" i="31" s="1"/>
  <c r="AQ666" i="31" s="1"/>
  <c r="AQ667" i="31" s="1"/>
  <c r="AQ668" i="31" s="1"/>
  <c r="AQ669" i="31" s="1"/>
  <c r="AQ670" i="31" s="1"/>
  <c r="AQ671" i="31" s="1"/>
  <c r="AQ672" i="31" s="1"/>
  <c r="AQ673" i="31" s="1"/>
  <c r="AQ674" i="31" s="1"/>
  <c r="AQ675" i="31" s="1"/>
  <c r="AQ676" i="31" s="1"/>
  <c r="AQ677" i="31" s="1"/>
  <c r="AQ678" i="31" s="1"/>
  <c r="AQ679" i="31" s="1"/>
  <c r="AQ680" i="31" s="1"/>
  <c r="AQ681" i="31" s="1"/>
  <c r="AQ682" i="31" s="1"/>
  <c r="AQ683" i="31" s="1"/>
  <c r="AQ684" i="31" s="1"/>
  <c r="AQ685" i="31" s="1"/>
  <c r="AQ686" i="31" s="1"/>
  <c r="AQ687" i="31" s="1"/>
  <c r="AQ688" i="31" s="1"/>
  <c r="AQ689" i="31" s="1"/>
  <c r="AQ690" i="31" s="1"/>
  <c r="AQ691" i="31" s="1"/>
  <c r="AQ692" i="31" s="1"/>
  <c r="AQ693" i="31" s="1"/>
  <c r="AQ694" i="31" s="1"/>
  <c r="AQ695" i="31" s="1"/>
  <c r="AQ696" i="31" s="1"/>
  <c r="AQ697" i="31" s="1"/>
  <c r="AQ698" i="31" s="1"/>
  <c r="AQ699" i="31" s="1"/>
  <c r="AQ700" i="31" s="1"/>
  <c r="AQ701" i="31" s="1"/>
  <c r="AQ702" i="31" s="1"/>
  <c r="AQ703" i="31" s="1"/>
  <c r="AQ704" i="31" s="1"/>
  <c r="AQ705" i="31" s="1"/>
  <c r="AQ706" i="31" s="1"/>
  <c r="AQ707" i="31" s="1"/>
  <c r="AQ708" i="31" s="1"/>
  <c r="AQ709" i="31" s="1"/>
  <c r="AQ710" i="31" s="1"/>
  <c r="AQ612" i="32"/>
  <c r="AQ613" i="32" s="1"/>
  <c r="AQ614" i="32" s="1"/>
  <c r="AQ615" i="32" s="1"/>
  <c r="AQ616" i="32" s="1"/>
  <c r="AQ617" i="32" s="1"/>
  <c r="AQ618" i="32" s="1"/>
  <c r="AQ619" i="32" s="1"/>
  <c r="AQ620" i="32" s="1"/>
  <c r="AQ621" i="32" s="1"/>
  <c r="AQ622" i="32" s="1"/>
  <c r="AQ623" i="32" s="1"/>
  <c r="AQ624" i="32" s="1"/>
  <c r="AQ625" i="32" s="1"/>
  <c r="AQ626" i="32" s="1"/>
  <c r="AQ627" i="32" s="1"/>
  <c r="AQ628" i="32" s="1"/>
  <c r="AQ629" i="32" s="1"/>
  <c r="AQ630" i="32" s="1"/>
  <c r="AQ631" i="32" s="1"/>
  <c r="AQ632" i="32" s="1"/>
  <c r="AQ633" i="32" s="1"/>
  <c r="AQ634" i="32" s="1"/>
  <c r="AQ635" i="32" s="1"/>
  <c r="AQ636" i="32" s="1"/>
  <c r="AQ637" i="32" s="1"/>
  <c r="AQ638" i="32" s="1"/>
  <c r="AQ639" i="32" s="1"/>
  <c r="AQ640" i="32" s="1"/>
  <c r="AQ641" i="32" s="1"/>
  <c r="AQ642" i="32" s="1"/>
  <c r="AQ643" i="32" s="1"/>
  <c r="AQ644" i="32" s="1"/>
  <c r="AQ645" i="32" s="1"/>
  <c r="AQ646" i="32" s="1"/>
  <c r="AQ647" i="32" s="1"/>
  <c r="AQ648" i="32" s="1"/>
  <c r="AQ649" i="32" s="1"/>
  <c r="AQ650" i="32" s="1"/>
  <c r="AQ651" i="32" s="1"/>
  <c r="AQ652" i="32" s="1"/>
  <c r="AQ653" i="32" s="1"/>
  <c r="AQ654" i="32" s="1"/>
  <c r="AQ655" i="32" s="1"/>
  <c r="AQ656" i="32" s="1"/>
  <c r="AQ657" i="32" s="1"/>
  <c r="AQ658" i="32" s="1"/>
  <c r="AQ659" i="32" s="1"/>
  <c r="AQ660" i="32" s="1"/>
  <c r="AQ661" i="32" s="1"/>
  <c r="AQ662" i="32" s="1"/>
  <c r="AQ663" i="32" s="1"/>
  <c r="AQ664" i="32" s="1"/>
  <c r="AQ665" i="32" s="1"/>
  <c r="AQ666" i="32" s="1"/>
  <c r="AQ667" i="32" s="1"/>
  <c r="AQ668" i="32" s="1"/>
  <c r="AQ669" i="32" s="1"/>
  <c r="AQ670" i="32" s="1"/>
  <c r="AQ671" i="32" s="1"/>
  <c r="AQ672" i="32" s="1"/>
  <c r="AQ673" i="32" s="1"/>
  <c r="AQ674" i="32" s="1"/>
  <c r="AQ675" i="32" s="1"/>
  <c r="AQ676" i="32" s="1"/>
  <c r="AQ677" i="32" s="1"/>
  <c r="AQ678" i="32" s="1"/>
  <c r="AQ679" i="32" s="1"/>
  <c r="AQ680" i="32" s="1"/>
  <c r="AQ681" i="32" s="1"/>
  <c r="AQ682" i="32" s="1"/>
  <c r="AQ683" i="32" s="1"/>
  <c r="AQ684" i="32" s="1"/>
  <c r="AQ685" i="32" s="1"/>
  <c r="AQ686" i="32" s="1"/>
  <c r="AQ687" i="32" s="1"/>
  <c r="AQ688" i="32" s="1"/>
  <c r="AQ689" i="32" s="1"/>
  <c r="AQ690" i="32" s="1"/>
  <c r="AQ691" i="32" s="1"/>
  <c r="AQ692" i="32" s="1"/>
  <c r="AQ693" i="32" s="1"/>
  <c r="AQ694" i="32" s="1"/>
  <c r="AQ695" i="32" s="1"/>
  <c r="AQ696" i="32" s="1"/>
  <c r="AQ697" i="32" s="1"/>
  <c r="AQ698" i="32" s="1"/>
  <c r="AQ699" i="32" s="1"/>
  <c r="AQ700" i="32" s="1"/>
  <c r="AQ701" i="32" s="1"/>
  <c r="AQ702" i="32" s="1"/>
  <c r="AQ703" i="32" s="1"/>
  <c r="AQ704" i="32" s="1"/>
  <c r="AQ705" i="32" s="1"/>
  <c r="AQ706" i="32" s="1"/>
  <c r="AQ707" i="32" s="1"/>
  <c r="AQ708" i="32" s="1"/>
  <c r="AQ709" i="32" s="1"/>
  <c r="AQ710" i="32" s="1"/>
  <c r="AD31" i="28"/>
  <c r="AQ612" i="33"/>
  <c r="AQ613" i="33" s="1"/>
  <c r="AQ614" i="33" s="1"/>
  <c r="AQ615" i="33" s="1"/>
  <c r="AQ616" i="33" s="1"/>
  <c r="AQ617" i="33" s="1"/>
  <c r="AQ618" i="33" s="1"/>
  <c r="AQ619" i="33" s="1"/>
  <c r="AQ620" i="33" s="1"/>
  <c r="AQ621" i="33" s="1"/>
  <c r="AQ622" i="33" s="1"/>
  <c r="AQ623" i="33" s="1"/>
  <c r="AQ624" i="33" s="1"/>
  <c r="AQ625" i="33" s="1"/>
  <c r="AQ626" i="33" s="1"/>
  <c r="AQ627" i="33" s="1"/>
  <c r="AQ628" i="33" s="1"/>
  <c r="AQ629" i="33" s="1"/>
  <c r="AQ630" i="33" s="1"/>
  <c r="AQ631" i="33" s="1"/>
  <c r="AQ632" i="33" s="1"/>
  <c r="AQ633" i="33" s="1"/>
  <c r="AQ634" i="33" s="1"/>
  <c r="AQ635" i="33" s="1"/>
  <c r="AQ636" i="33" s="1"/>
  <c r="AQ637" i="33" s="1"/>
  <c r="AQ638" i="33" s="1"/>
  <c r="AQ639" i="33" s="1"/>
  <c r="AQ640" i="33" s="1"/>
  <c r="AQ641" i="33" s="1"/>
  <c r="AQ642" i="33" s="1"/>
  <c r="AQ643" i="33" s="1"/>
  <c r="AQ644" i="33" s="1"/>
  <c r="AQ645" i="33" s="1"/>
  <c r="AQ646" i="33" s="1"/>
  <c r="AQ647" i="33" s="1"/>
  <c r="AQ648" i="33" s="1"/>
  <c r="AQ649" i="33" s="1"/>
  <c r="AQ650" i="33" s="1"/>
  <c r="AQ651" i="33" s="1"/>
  <c r="AQ652" i="33" s="1"/>
  <c r="AQ653" i="33" s="1"/>
  <c r="AQ654" i="33" s="1"/>
  <c r="AQ655" i="33" s="1"/>
  <c r="AQ656" i="33" s="1"/>
  <c r="AQ657" i="33" s="1"/>
  <c r="AQ658" i="33" s="1"/>
  <c r="AQ659" i="33" s="1"/>
  <c r="AQ660" i="33" s="1"/>
  <c r="AQ661" i="33" s="1"/>
  <c r="AQ662" i="33" s="1"/>
  <c r="AQ663" i="33" s="1"/>
  <c r="AQ664" i="33" s="1"/>
  <c r="AQ665" i="33" s="1"/>
  <c r="AQ666" i="33" s="1"/>
  <c r="AQ667" i="33" s="1"/>
  <c r="AQ668" i="33" s="1"/>
  <c r="AQ669" i="33" s="1"/>
  <c r="AQ670" i="33" s="1"/>
  <c r="AQ671" i="33" s="1"/>
  <c r="AQ672" i="33" s="1"/>
  <c r="AQ673" i="33" s="1"/>
  <c r="AQ674" i="33" s="1"/>
  <c r="AQ675" i="33" s="1"/>
  <c r="AQ676" i="33" s="1"/>
  <c r="AQ677" i="33" s="1"/>
  <c r="AQ678" i="33" s="1"/>
  <c r="AQ679" i="33" s="1"/>
  <c r="AQ680" i="33" s="1"/>
  <c r="AQ681" i="33" s="1"/>
  <c r="AQ682" i="33" s="1"/>
  <c r="AQ683" i="33" s="1"/>
  <c r="AQ684" i="33" s="1"/>
  <c r="AQ685" i="33" s="1"/>
  <c r="AQ686" i="33" s="1"/>
  <c r="AQ687" i="33" s="1"/>
  <c r="AQ688" i="33" s="1"/>
  <c r="AQ689" i="33" s="1"/>
  <c r="AQ690" i="33" s="1"/>
  <c r="AQ691" i="33" s="1"/>
  <c r="AQ692" i="33" s="1"/>
  <c r="AQ693" i="33" s="1"/>
  <c r="AQ694" i="33" s="1"/>
  <c r="AQ695" i="33" s="1"/>
  <c r="AQ696" i="33" s="1"/>
  <c r="AQ697" i="33" s="1"/>
  <c r="AQ698" i="33" s="1"/>
  <c r="AQ699" i="33" s="1"/>
  <c r="AQ700" i="33" s="1"/>
  <c r="AQ701" i="33" s="1"/>
  <c r="AQ702" i="33" s="1"/>
  <c r="AQ703" i="33" s="1"/>
  <c r="AQ704" i="33" s="1"/>
  <c r="AQ705" i="33" s="1"/>
  <c r="AQ706" i="33" s="1"/>
  <c r="AQ707" i="33" s="1"/>
  <c r="AQ708" i="33" s="1"/>
  <c r="AQ709" i="33" s="1"/>
  <c r="AQ710" i="33" s="1"/>
  <c r="AB21" i="28"/>
  <c r="AJ612" i="27"/>
  <c r="AJ613" i="27" s="1"/>
  <c r="AJ614" i="27" s="1"/>
  <c r="AJ615" i="27" s="1"/>
  <c r="AJ616" i="27" s="1"/>
  <c r="AJ617" i="27" s="1"/>
  <c r="AJ618" i="27" s="1"/>
  <c r="AJ619" i="27" s="1"/>
  <c r="AJ620" i="27" s="1"/>
  <c r="AJ621" i="27" s="1"/>
  <c r="AJ622" i="27" s="1"/>
  <c r="AJ623" i="27" s="1"/>
  <c r="AJ624" i="27" s="1"/>
  <c r="AJ625" i="27" s="1"/>
  <c r="AJ626" i="27" s="1"/>
  <c r="AJ627" i="27" s="1"/>
  <c r="AJ628" i="27" s="1"/>
  <c r="AJ629" i="27" s="1"/>
  <c r="AJ630" i="27" s="1"/>
  <c r="AJ631" i="27" s="1"/>
  <c r="AJ632" i="27" s="1"/>
  <c r="AJ633" i="27" s="1"/>
  <c r="AJ634" i="27" s="1"/>
  <c r="AJ635" i="27" s="1"/>
  <c r="AJ636" i="27" s="1"/>
  <c r="AJ637" i="27" s="1"/>
  <c r="AJ638" i="27" s="1"/>
  <c r="AJ639" i="27" s="1"/>
  <c r="AJ640" i="27" s="1"/>
  <c r="AJ641" i="27" s="1"/>
  <c r="AJ642" i="27" s="1"/>
  <c r="AJ643" i="27" s="1"/>
  <c r="AJ644" i="27" s="1"/>
  <c r="AJ645" i="27" s="1"/>
  <c r="AJ646" i="27" s="1"/>
  <c r="AJ647" i="27" s="1"/>
  <c r="AJ648" i="27" s="1"/>
  <c r="AJ649" i="27" s="1"/>
  <c r="AJ650" i="27" s="1"/>
  <c r="AJ651" i="27" s="1"/>
  <c r="AJ652" i="27" s="1"/>
  <c r="AJ653" i="27" s="1"/>
  <c r="AJ654" i="27" s="1"/>
  <c r="AJ655" i="27" s="1"/>
  <c r="AJ656" i="27" s="1"/>
  <c r="AJ657" i="27" s="1"/>
  <c r="AJ658" i="27" s="1"/>
  <c r="AJ659" i="27" s="1"/>
  <c r="AJ660" i="27" s="1"/>
  <c r="AJ661" i="27" s="1"/>
  <c r="AJ662" i="27" s="1"/>
  <c r="AJ663" i="27" s="1"/>
  <c r="AJ664" i="27" s="1"/>
  <c r="AJ665" i="27" s="1"/>
  <c r="AJ666" i="27" s="1"/>
  <c r="AJ667" i="27" s="1"/>
  <c r="AJ668" i="27" s="1"/>
  <c r="AJ669" i="27" s="1"/>
  <c r="AJ670" i="27" s="1"/>
  <c r="AJ671" i="27" s="1"/>
  <c r="AJ672" i="27" s="1"/>
  <c r="AJ673" i="27" s="1"/>
  <c r="AJ674" i="27" s="1"/>
  <c r="AJ675" i="27" s="1"/>
  <c r="AJ676" i="27" s="1"/>
  <c r="AJ677" i="27" s="1"/>
  <c r="AJ678" i="27" s="1"/>
  <c r="AJ679" i="27" s="1"/>
  <c r="AJ680" i="27" s="1"/>
  <c r="AJ681" i="27" s="1"/>
  <c r="AJ682" i="27" s="1"/>
  <c r="AJ683" i="27" s="1"/>
  <c r="AJ684" i="27" s="1"/>
  <c r="AJ685" i="27" s="1"/>
  <c r="AJ686" i="27" s="1"/>
  <c r="AJ687" i="27" s="1"/>
  <c r="AJ688" i="27" s="1"/>
  <c r="AJ689" i="27" s="1"/>
  <c r="AJ690" i="27" s="1"/>
  <c r="AJ691" i="27" s="1"/>
  <c r="AJ692" i="27" s="1"/>
  <c r="AJ693" i="27" s="1"/>
  <c r="AJ694" i="27" s="1"/>
  <c r="AJ695" i="27" s="1"/>
  <c r="AJ696" i="27" s="1"/>
  <c r="AJ697" i="27" s="1"/>
  <c r="AJ698" i="27" s="1"/>
  <c r="AJ699" i="27" s="1"/>
  <c r="AJ700" i="27" s="1"/>
  <c r="AJ701" i="27" s="1"/>
  <c r="AJ702" i="27" s="1"/>
  <c r="AJ703" i="27" s="1"/>
  <c r="AJ704" i="27" s="1"/>
  <c r="AJ705" i="27" s="1"/>
  <c r="AJ706" i="27" s="1"/>
  <c r="AJ707" i="27" s="1"/>
  <c r="AJ708" i="27" s="1"/>
  <c r="AJ709" i="27" s="1"/>
  <c r="AJ710" i="27" s="1"/>
  <c r="K56" i="27"/>
  <c r="N53" i="27" s="1"/>
  <c r="B34" i="27"/>
  <c r="B34" i="31"/>
  <c r="B35" i="28"/>
  <c r="B34" i="28"/>
  <c r="K56" i="28"/>
  <c r="B34" i="32"/>
  <c r="K56" i="32"/>
  <c r="N53" i="32" s="1"/>
  <c r="AJ612" i="32"/>
  <c r="AJ613" i="32" s="1"/>
  <c r="AJ614" i="32" s="1"/>
  <c r="AJ615" i="32" s="1"/>
  <c r="AJ616" i="32" s="1"/>
  <c r="AJ617" i="32" s="1"/>
  <c r="AJ618" i="32" s="1"/>
  <c r="AJ619" i="32" s="1"/>
  <c r="AJ620" i="32" s="1"/>
  <c r="AJ621" i="32" s="1"/>
  <c r="AJ622" i="32" s="1"/>
  <c r="AJ623" i="32" s="1"/>
  <c r="AJ624" i="32" s="1"/>
  <c r="AJ625" i="32" s="1"/>
  <c r="AJ626" i="32" s="1"/>
  <c r="AJ627" i="32" s="1"/>
  <c r="AJ628" i="32" s="1"/>
  <c r="AJ629" i="32" s="1"/>
  <c r="AJ630" i="32" s="1"/>
  <c r="AJ631" i="32" s="1"/>
  <c r="AJ632" i="32" s="1"/>
  <c r="AJ633" i="32" s="1"/>
  <c r="AJ634" i="32" s="1"/>
  <c r="AJ635" i="32" s="1"/>
  <c r="AJ636" i="32" s="1"/>
  <c r="AJ637" i="32" s="1"/>
  <c r="AJ638" i="32" s="1"/>
  <c r="AJ639" i="32" s="1"/>
  <c r="AJ640" i="32" s="1"/>
  <c r="AJ641" i="32" s="1"/>
  <c r="AJ642" i="32" s="1"/>
  <c r="AJ643" i="32" s="1"/>
  <c r="AJ644" i="32" s="1"/>
  <c r="AJ645" i="32" s="1"/>
  <c r="AJ646" i="32" s="1"/>
  <c r="AJ647" i="32" s="1"/>
  <c r="AJ648" i="32" s="1"/>
  <c r="AJ649" i="32" s="1"/>
  <c r="AJ650" i="32" s="1"/>
  <c r="AJ651" i="32" s="1"/>
  <c r="AJ652" i="32" s="1"/>
  <c r="AJ653" i="32" s="1"/>
  <c r="AJ654" i="32" s="1"/>
  <c r="AJ655" i="32" s="1"/>
  <c r="AJ656" i="32" s="1"/>
  <c r="AJ657" i="32" s="1"/>
  <c r="AJ658" i="32" s="1"/>
  <c r="AJ659" i="32" s="1"/>
  <c r="AJ660" i="32" s="1"/>
  <c r="AJ661" i="32" s="1"/>
  <c r="AJ662" i="32" s="1"/>
  <c r="AJ663" i="32" s="1"/>
  <c r="AJ664" i="32" s="1"/>
  <c r="AJ665" i="32" s="1"/>
  <c r="AJ666" i="32" s="1"/>
  <c r="AJ667" i="32" s="1"/>
  <c r="AJ668" i="32" s="1"/>
  <c r="AJ669" i="32" s="1"/>
  <c r="AJ670" i="32" s="1"/>
  <c r="AJ671" i="32" s="1"/>
  <c r="AJ672" i="32" s="1"/>
  <c r="AJ673" i="32" s="1"/>
  <c r="AJ674" i="32" s="1"/>
  <c r="AJ675" i="32" s="1"/>
  <c r="AJ676" i="32" s="1"/>
  <c r="AJ677" i="32" s="1"/>
  <c r="AJ678" i="32" s="1"/>
  <c r="AJ679" i="32" s="1"/>
  <c r="AJ680" i="32" s="1"/>
  <c r="AJ681" i="32" s="1"/>
  <c r="AJ682" i="32" s="1"/>
  <c r="AJ683" i="32" s="1"/>
  <c r="AJ684" i="32" s="1"/>
  <c r="AJ685" i="32" s="1"/>
  <c r="AJ686" i="32" s="1"/>
  <c r="AJ687" i="32" s="1"/>
  <c r="AJ688" i="32" s="1"/>
  <c r="AJ689" i="32" s="1"/>
  <c r="AJ690" i="32" s="1"/>
  <c r="AJ691" i="32" s="1"/>
  <c r="AJ692" i="32" s="1"/>
  <c r="AJ693" i="32" s="1"/>
  <c r="AJ694" i="32" s="1"/>
  <c r="AJ695" i="32" s="1"/>
  <c r="AJ696" i="32" s="1"/>
  <c r="AJ697" i="32" s="1"/>
  <c r="AJ698" i="32" s="1"/>
  <c r="AJ699" i="32" s="1"/>
  <c r="AJ700" i="32" s="1"/>
  <c r="AJ701" i="32" s="1"/>
  <c r="AJ702" i="32" s="1"/>
  <c r="AJ703" i="32" s="1"/>
  <c r="AJ704" i="32" s="1"/>
  <c r="AJ705" i="32" s="1"/>
  <c r="AJ706" i="32" s="1"/>
  <c r="AJ707" i="32" s="1"/>
  <c r="AJ708" i="32" s="1"/>
  <c r="AJ709" i="32" s="1"/>
  <c r="AJ710" i="32" s="1"/>
  <c r="B34" i="33"/>
  <c r="AJ612" i="29"/>
  <c r="AJ613" i="29" s="1"/>
  <c r="AJ614" i="29" s="1"/>
  <c r="AJ615" i="29" s="1"/>
  <c r="AJ616" i="29" s="1"/>
  <c r="AJ617" i="29" s="1"/>
  <c r="AJ618" i="29" s="1"/>
  <c r="AJ619" i="29" s="1"/>
  <c r="AJ620" i="29" s="1"/>
  <c r="AJ621" i="29" s="1"/>
  <c r="AJ622" i="29" s="1"/>
  <c r="AJ623" i="29" s="1"/>
  <c r="AJ624" i="29" s="1"/>
  <c r="AJ625" i="29" s="1"/>
  <c r="AJ626" i="29" s="1"/>
  <c r="AJ627" i="29" s="1"/>
  <c r="AJ628" i="29" s="1"/>
  <c r="AJ629" i="29" s="1"/>
  <c r="AJ630" i="29" s="1"/>
  <c r="AJ631" i="29" s="1"/>
  <c r="AJ632" i="29" s="1"/>
  <c r="AJ633" i="29" s="1"/>
  <c r="AJ634" i="29" s="1"/>
  <c r="AJ635" i="29" s="1"/>
  <c r="AJ636" i="29" s="1"/>
  <c r="AJ637" i="29" s="1"/>
  <c r="AJ638" i="29" s="1"/>
  <c r="AJ639" i="29" s="1"/>
  <c r="AJ640" i="29" s="1"/>
  <c r="AJ641" i="29" s="1"/>
  <c r="AJ642" i="29" s="1"/>
  <c r="AJ643" i="29" s="1"/>
  <c r="AJ644" i="29" s="1"/>
  <c r="AJ645" i="29" s="1"/>
  <c r="AJ646" i="29" s="1"/>
  <c r="AJ647" i="29" s="1"/>
  <c r="AJ648" i="29" s="1"/>
  <c r="AJ649" i="29" s="1"/>
  <c r="AJ650" i="29" s="1"/>
  <c r="AJ651" i="29" s="1"/>
  <c r="AJ652" i="29" s="1"/>
  <c r="AJ653" i="29" s="1"/>
  <c r="AJ654" i="29" s="1"/>
  <c r="AJ655" i="29" s="1"/>
  <c r="AJ656" i="29" s="1"/>
  <c r="AJ657" i="29" s="1"/>
  <c r="AJ658" i="29" s="1"/>
  <c r="AJ659" i="29" s="1"/>
  <c r="AJ660" i="29" s="1"/>
  <c r="AJ661" i="29" s="1"/>
  <c r="AJ662" i="29" s="1"/>
  <c r="AJ663" i="29" s="1"/>
  <c r="AJ664" i="29" s="1"/>
  <c r="AJ665" i="29" s="1"/>
  <c r="AJ666" i="29" s="1"/>
  <c r="AJ667" i="29" s="1"/>
  <c r="AJ668" i="29" s="1"/>
  <c r="AJ669" i="29" s="1"/>
  <c r="AJ670" i="29" s="1"/>
  <c r="AJ671" i="29" s="1"/>
  <c r="AJ672" i="29" s="1"/>
  <c r="AJ673" i="29" s="1"/>
  <c r="AJ674" i="29" s="1"/>
  <c r="AJ675" i="29" s="1"/>
  <c r="AJ676" i="29" s="1"/>
  <c r="AJ677" i="29" s="1"/>
  <c r="AJ678" i="29" s="1"/>
  <c r="AJ679" i="29" s="1"/>
  <c r="AJ680" i="29" s="1"/>
  <c r="AJ681" i="29" s="1"/>
  <c r="AJ682" i="29" s="1"/>
  <c r="AJ683" i="29" s="1"/>
  <c r="AJ684" i="29" s="1"/>
  <c r="AJ685" i="29" s="1"/>
  <c r="AJ686" i="29" s="1"/>
  <c r="AJ687" i="29" s="1"/>
  <c r="AJ688" i="29" s="1"/>
  <c r="AJ689" i="29" s="1"/>
  <c r="AJ690" i="29" s="1"/>
  <c r="AJ691" i="29" s="1"/>
  <c r="AJ692" i="29" s="1"/>
  <c r="AJ693" i="29" s="1"/>
  <c r="AJ694" i="29" s="1"/>
  <c r="AJ695" i="29" s="1"/>
  <c r="AJ696" i="29" s="1"/>
  <c r="AJ697" i="29" s="1"/>
  <c r="AJ698" i="29" s="1"/>
  <c r="AJ699" i="29" s="1"/>
  <c r="AJ700" i="29" s="1"/>
  <c r="AJ701" i="29" s="1"/>
  <c r="AJ702" i="29" s="1"/>
  <c r="AJ703" i="29" s="1"/>
  <c r="AJ704" i="29" s="1"/>
  <c r="AJ705" i="29" s="1"/>
  <c r="AJ706" i="29" s="1"/>
  <c r="AJ707" i="29" s="1"/>
  <c r="AJ708" i="29" s="1"/>
  <c r="AJ709" i="29" s="1"/>
  <c r="AJ710" i="29" s="1"/>
  <c r="AQ612" i="27"/>
  <c r="AQ613" i="27" s="1"/>
  <c r="AQ614" i="27" s="1"/>
  <c r="AQ615" i="27" s="1"/>
  <c r="AQ616" i="27" s="1"/>
  <c r="AQ617" i="27" s="1"/>
  <c r="AQ618" i="27" s="1"/>
  <c r="AQ619" i="27" s="1"/>
  <c r="AQ620" i="27" s="1"/>
  <c r="AQ621" i="27" s="1"/>
  <c r="AQ622" i="27" s="1"/>
  <c r="AQ623" i="27" s="1"/>
  <c r="AQ624" i="27" s="1"/>
  <c r="AQ625" i="27" s="1"/>
  <c r="AQ626" i="27" s="1"/>
  <c r="AQ627" i="27" s="1"/>
  <c r="AQ628" i="27" s="1"/>
  <c r="AQ629" i="27" s="1"/>
  <c r="AQ630" i="27" s="1"/>
  <c r="AQ631" i="27" s="1"/>
  <c r="AQ632" i="27" s="1"/>
  <c r="AQ633" i="27" s="1"/>
  <c r="AQ634" i="27" s="1"/>
  <c r="AQ635" i="27" s="1"/>
  <c r="AQ636" i="27" s="1"/>
  <c r="AQ637" i="27" s="1"/>
  <c r="AQ638" i="27" s="1"/>
  <c r="AQ639" i="27" s="1"/>
  <c r="AQ640" i="27" s="1"/>
  <c r="AQ641" i="27" s="1"/>
  <c r="AQ642" i="27" s="1"/>
  <c r="AQ643" i="27" s="1"/>
  <c r="AQ644" i="27" s="1"/>
  <c r="AQ645" i="27" s="1"/>
  <c r="AQ646" i="27" s="1"/>
  <c r="AQ647" i="27" s="1"/>
  <c r="AQ648" i="27" s="1"/>
  <c r="AQ649" i="27" s="1"/>
  <c r="AQ650" i="27" s="1"/>
  <c r="AQ651" i="27" s="1"/>
  <c r="AQ652" i="27" s="1"/>
  <c r="AQ653" i="27" s="1"/>
  <c r="AQ654" i="27" s="1"/>
  <c r="AQ655" i="27" s="1"/>
  <c r="AQ656" i="27" s="1"/>
  <c r="AQ657" i="27" s="1"/>
  <c r="AQ658" i="27" s="1"/>
  <c r="AQ659" i="27" s="1"/>
  <c r="AQ660" i="27" s="1"/>
  <c r="AQ661" i="27" s="1"/>
  <c r="AQ662" i="27" s="1"/>
  <c r="AQ663" i="27" s="1"/>
  <c r="AQ664" i="27" s="1"/>
  <c r="AQ665" i="27" s="1"/>
  <c r="AQ666" i="27" s="1"/>
  <c r="AQ667" i="27" s="1"/>
  <c r="AQ668" i="27" s="1"/>
  <c r="AQ669" i="27" s="1"/>
  <c r="AQ670" i="27" s="1"/>
  <c r="AQ671" i="27" s="1"/>
  <c r="AQ672" i="27" s="1"/>
  <c r="AQ673" i="27" s="1"/>
  <c r="AQ674" i="27" s="1"/>
  <c r="AQ675" i="27" s="1"/>
  <c r="AQ676" i="27" s="1"/>
  <c r="AQ677" i="27" s="1"/>
  <c r="AQ678" i="27" s="1"/>
  <c r="AQ679" i="27" s="1"/>
  <c r="AQ680" i="27" s="1"/>
  <c r="AQ681" i="27" s="1"/>
  <c r="AQ682" i="27" s="1"/>
  <c r="AQ683" i="27" s="1"/>
  <c r="AQ684" i="27" s="1"/>
  <c r="AQ685" i="27" s="1"/>
  <c r="AQ686" i="27" s="1"/>
  <c r="AQ687" i="27" s="1"/>
  <c r="AQ688" i="27" s="1"/>
  <c r="AQ689" i="27" s="1"/>
  <c r="AQ690" i="27" s="1"/>
  <c r="AQ691" i="27" s="1"/>
  <c r="AQ692" i="27" s="1"/>
  <c r="AQ693" i="27" s="1"/>
  <c r="AQ694" i="27" s="1"/>
  <c r="AQ695" i="27" s="1"/>
  <c r="AQ696" i="27" s="1"/>
  <c r="AQ697" i="27" s="1"/>
  <c r="AQ698" i="27" s="1"/>
  <c r="AQ699" i="27" s="1"/>
  <c r="AQ700" i="27" s="1"/>
  <c r="AQ701" i="27" s="1"/>
  <c r="AQ702" i="27" s="1"/>
  <c r="AQ703" i="27" s="1"/>
  <c r="AQ704" i="27" s="1"/>
  <c r="AQ705" i="27" s="1"/>
  <c r="AQ706" i="27" s="1"/>
  <c r="AQ707" i="27" s="1"/>
  <c r="AQ708" i="27" s="1"/>
  <c r="AQ709" i="27" s="1"/>
  <c r="AQ710" i="27" s="1"/>
  <c r="AQ612" i="30"/>
  <c r="AQ613" i="30" s="1"/>
  <c r="AQ614" i="30" s="1"/>
  <c r="AQ615" i="30" s="1"/>
  <c r="AQ616" i="30" s="1"/>
  <c r="AQ617" i="30" s="1"/>
  <c r="AQ618" i="30" s="1"/>
  <c r="AQ619" i="30" s="1"/>
  <c r="AQ620" i="30" s="1"/>
  <c r="AQ621" i="30" s="1"/>
  <c r="AQ622" i="30" s="1"/>
  <c r="AQ623" i="30" s="1"/>
  <c r="AQ624" i="30" s="1"/>
  <c r="AQ625" i="30" s="1"/>
  <c r="AQ626" i="30" s="1"/>
  <c r="AQ627" i="30" s="1"/>
  <c r="AQ628" i="30" s="1"/>
  <c r="AQ629" i="30" s="1"/>
  <c r="AQ630" i="30" s="1"/>
  <c r="AQ631" i="30" s="1"/>
  <c r="AQ632" i="30" s="1"/>
  <c r="AQ633" i="30" s="1"/>
  <c r="AQ634" i="30" s="1"/>
  <c r="AQ635" i="30" s="1"/>
  <c r="AQ636" i="30" s="1"/>
  <c r="AQ637" i="30" s="1"/>
  <c r="AQ638" i="30" s="1"/>
  <c r="AQ639" i="30" s="1"/>
  <c r="AQ640" i="30" s="1"/>
  <c r="AQ641" i="30" s="1"/>
  <c r="AQ642" i="30" s="1"/>
  <c r="AQ643" i="30" s="1"/>
  <c r="AQ644" i="30" s="1"/>
  <c r="AQ645" i="30" s="1"/>
  <c r="AQ646" i="30" s="1"/>
  <c r="AQ647" i="30" s="1"/>
  <c r="AQ648" i="30" s="1"/>
  <c r="AQ649" i="30" s="1"/>
  <c r="AQ650" i="30" s="1"/>
  <c r="AQ651" i="30" s="1"/>
  <c r="AQ652" i="30" s="1"/>
  <c r="AQ653" i="30" s="1"/>
  <c r="AQ654" i="30" s="1"/>
  <c r="AQ655" i="30" s="1"/>
  <c r="AQ656" i="30" s="1"/>
  <c r="AQ657" i="30" s="1"/>
  <c r="AQ658" i="30" s="1"/>
  <c r="AQ659" i="30" s="1"/>
  <c r="AQ660" i="30" s="1"/>
  <c r="AQ661" i="30" s="1"/>
  <c r="AQ662" i="30" s="1"/>
  <c r="AQ663" i="30" s="1"/>
  <c r="AQ664" i="30" s="1"/>
  <c r="AQ665" i="30" s="1"/>
  <c r="AQ666" i="30" s="1"/>
  <c r="AQ667" i="30" s="1"/>
  <c r="AQ668" i="30" s="1"/>
  <c r="AQ669" i="30" s="1"/>
  <c r="AQ670" i="30" s="1"/>
  <c r="AQ671" i="30" s="1"/>
  <c r="AQ672" i="30" s="1"/>
  <c r="AQ673" i="30" s="1"/>
  <c r="AQ674" i="30" s="1"/>
  <c r="AQ675" i="30" s="1"/>
  <c r="AQ676" i="30" s="1"/>
  <c r="AQ677" i="30" s="1"/>
  <c r="AQ678" i="30" s="1"/>
  <c r="AQ679" i="30" s="1"/>
  <c r="AQ680" i="30" s="1"/>
  <c r="AQ681" i="30" s="1"/>
  <c r="AQ682" i="30" s="1"/>
  <c r="AQ683" i="30" s="1"/>
  <c r="AQ684" i="30" s="1"/>
  <c r="AQ685" i="30" s="1"/>
  <c r="AQ686" i="30" s="1"/>
  <c r="AQ687" i="30" s="1"/>
  <c r="AQ688" i="30" s="1"/>
  <c r="AQ689" i="30" s="1"/>
  <c r="AQ690" i="30" s="1"/>
  <c r="AQ691" i="30" s="1"/>
  <c r="AQ692" i="30" s="1"/>
  <c r="AQ693" i="30" s="1"/>
  <c r="AQ694" i="30" s="1"/>
  <c r="AQ695" i="30" s="1"/>
  <c r="AQ696" i="30" s="1"/>
  <c r="AQ697" i="30" s="1"/>
  <c r="AQ698" i="30" s="1"/>
  <c r="AQ699" i="30" s="1"/>
  <c r="AQ700" i="30" s="1"/>
  <c r="AQ701" i="30" s="1"/>
  <c r="AQ702" i="30" s="1"/>
  <c r="AQ703" i="30" s="1"/>
  <c r="AQ704" i="30" s="1"/>
  <c r="AQ705" i="30" s="1"/>
  <c r="AQ706" i="30" s="1"/>
  <c r="AQ707" i="30" s="1"/>
  <c r="AQ708" i="30" s="1"/>
  <c r="AQ709" i="30" s="1"/>
  <c r="AQ710" i="30" s="1"/>
  <c r="K56" i="29"/>
  <c r="N54" i="29" s="1"/>
  <c r="B34" i="29"/>
  <c r="B35" i="30"/>
  <c r="AJ612" i="26"/>
  <c r="AJ613" i="26" s="1"/>
  <c r="AJ614" i="26" s="1"/>
  <c r="AJ615" i="26" s="1"/>
  <c r="AJ616" i="26" s="1"/>
  <c r="AJ617" i="26" s="1"/>
  <c r="AJ618" i="26" s="1"/>
  <c r="AJ619" i="26" s="1"/>
  <c r="AJ620" i="26" s="1"/>
  <c r="AJ621" i="26" s="1"/>
  <c r="AJ622" i="26" s="1"/>
  <c r="AJ623" i="26" s="1"/>
  <c r="AJ624" i="26" s="1"/>
  <c r="AJ625" i="26" s="1"/>
  <c r="AJ626" i="26" s="1"/>
  <c r="AJ627" i="26" s="1"/>
  <c r="AJ628" i="26" s="1"/>
  <c r="AJ629" i="26" s="1"/>
  <c r="AJ630" i="26" s="1"/>
  <c r="AJ631" i="26" s="1"/>
  <c r="AJ632" i="26" s="1"/>
  <c r="AJ633" i="26" s="1"/>
  <c r="AJ634" i="26" s="1"/>
  <c r="AJ635" i="26" s="1"/>
  <c r="AJ636" i="26" s="1"/>
  <c r="AJ637" i="26" s="1"/>
  <c r="AJ638" i="26" s="1"/>
  <c r="AJ639" i="26" s="1"/>
  <c r="AJ640" i="26" s="1"/>
  <c r="AJ641" i="26" s="1"/>
  <c r="AJ642" i="26" s="1"/>
  <c r="AJ643" i="26" s="1"/>
  <c r="AJ644" i="26" s="1"/>
  <c r="AJ645" i="26" s="1"/>
  <c r="AJ646" i="26" s="1"/>
  <c r="AJ647" i="26" s="1"/>
  <c r="AJ648" i="26" s="1"/>
  <c r="AJ649" i="26" s="1"/>
  <c r="AJ650" i="26" s="1"/>
  <c r="AJ651" i="26" s="1"/>
  <c r="AJ652" i="26" s="1"/>
  <c r="AJ653" i="26" s="1"/>
  <c r="AJ654" i="26" s="1"/>
  <c r="AJ655" i="26" s="1"/>
  <c r="AJ656" i="26" s="1"/>
  <c r="AJ657" i="26" s="1"/>
  <c r="AJ658" i="26" s="1"/>
  <c r="AJ659" i="26" s="1"/>
  <c r="AJ660" i="26" s="1"/>
  <c r="AJ661" i="26" s="1"/>
  <c r="AJ662" i="26" s="1"/>
  <c r="AJ663" i="26" s="1"/>
  <c r="AJ664" i="26" s="1"/>
  <c r="AJ665" i="26" s="1"/>
  <c r="AJ666" i="26" s="1"/>
  <c r="AJ667" i="26" s="1"/>
  <c r="AJ668" i="26" s="1"/>
  <c r="AJ669" i="26" s="1"/>
  <c r="AJ670" i="26" s="1"/>
  <c r="AJ671" i="26" s="1"/>
  <c r="AJ672" i="26" s="1"/>
  <c r="AJ673" i="26" s="1"/>
  <c r="AJ674" i="26" s="1"/>
  <c r="AJ675" i="26" s="1"/>
  <c r="AJ676" i="26" s="1"/>
  <c r="AJ677" i="26" s="1"/>
  <c r="AJ678" i="26" s="1"/>
  <c r="AJ679" i="26" s="1"/>
  <c r="AJ680" i="26" s="1"/>
  <c r="AJ681" i="26" s="1"/>
  <c r="AJ682" i="26" s="1"/>
  <c r="AJ683" i="26" s="1"/>
  <c r="AJ684" i="26" s="1"/>
  <c r="AJ685" i="26" s="1"/>
  <c r="AJ686" i="26" s="1"/>
  <c r="AJ687" i="26" s="1"/>
  <c r="AJ688" i="26" s="1"/>
  <c r="AJ689" i="26" s="1"/>
  <c r="AJ690" i="26" s="1"/>
  <c r="AJ691" i="26" s="1"/>
  <c r="AJ692" i="26" s="1"/>
  <c r="AJ693" i="26" s="1"/>
  <c r="AJ694" i="26" s="1"/>
  <c r="AJ695" i="26" s="1"/>
  <c r="AJ696" i="26" s="1"/>
  <c r="AJ697" i="26" s="1"/>
  <c r="AJ698" i="26" s="1"/>
  <c r="AJ699" i="26" s="1"/>
  <c r="AJ700" i="26" s="1"/>
  <c r="AJ701" i="26" s="1"/>
  <c r="AJ702" i="26" s="1"/>
  <c r="AJ703" i="26" s="1"/>
  <c r="AJ704" i="26" s="1"/>
  <c r="AJ705" i="26" s="1"/>
  <c r="AJ706" i="26" s="1"/>
  <c r="AJ707" i="26" s="1"/>
  <c r="AJ708" i="26" s="1"/>
  <c r="AJ709" i="26" s="1"/>
  <c r="AJ710" i="26" s="1"/>
  <c r="B35" i="29"/>
  <c r="B34" i="30"/>
  <c r="K56" i="30"/>
  <c r="N53" i="30" s="1"/>
  <c r="AJ612" i="33"/>
  <c r="AJ613" i="33" s="1"/>
  <c r="AJ614" i="33" s="1"/>
  <c r="AJ615" i="33" s="1"/>
  <c r="AJ616" i="33" s="1"/>
  <c r="AJ617" i="33" s="1"/>
  <c r="AJ618" i="33" s="1"/>
  <c r="AJ619" i="33" s="1"/>
  <c r="AJ620" i="33" s="1"/>
  <c r="AJ621" i="33" s="1"/>
  <c r="AJ622" i="33" s="1"/>
  <c r="AJ623" i="33" s="1"/>
  <c r="AJ624" i="33" s="1"/>
  <c r="AJ625" i="33" s="1"/>
  <c r="AJ626" i="33" s="1"/>
  <c r="AJ627" i="33" s="1"/>
  <c r="AJ628" i="33" s="1"/>
  <c r="AJ629" i="33" s="1"/>
  <c r="AJ630" i="33" s="1"/>
  <c r="AJ631" i="33" s="1"/>
  <c r="AJ632" i="33" s="1"/>
  <c r="AJ633" i="33" s="1"/>
  <c r="AJ634" i="33" s="1"/>
  <c r="AJ635" i="33" s="1"/>
  <c r="AJ636" i="33" s="1"/>
  <c r="AJ637" i="33" s="1"/>
  <c r="AJ638" i="33" s="1"/>
  <c r="AJ639" i="33" s="1"/>
  <c r="AJ640" i="33" s="1"/>
  <c r="AJ641" i="33" s="1"/>
  <c r="AJ642" i="33" s="1"/>
  <c r="AJ643" i="33" s="1"/>
  <c r="AJ644" i="33" s="1"/>
  <c r="AJ645" i="33" s="1"/>
  <c r="AJ646" i="33" s="1"/>
  <c r="AJ647" i="33" s="1"/>
  <c r="AJ648" i="33" s="1"/>
  <c r="AJ649" i="33" s="1"/>
  <c r="AJ650" i="33" s="1"/>
  <c r="AJ651" i="33" s="1"/>
  <c r="AJ652" i="33" s="1"/>
  <c r="AJ653" i="33" s="1"/>
  <c r="AJ654" i="33" s="1"/>
  <c r="AJ655" i="33" s="1"/>
  <c r="AJ656" i="33" s="1"/>
  <c r="AJ657" i="33" s="1"/>
  <c r="AJ658" i="33" s="1"/>
  <c r="AJ659" i="33" s="1"/>
  <c r="AJ660" i="33" s="1"/>
  <c r="AJ661" i="33" s="1"/>
  <c r="AJ662" i="33" s="1"/>
  <c r="AJ663" i="33" s="1"/>
  <c r="AJ664" i="33" s="1"/>
  <c r="AJ665" i="33" s="1"/>
  <c r="AJ666" i="33" s="1"/>
  <c r="AJ667" i="33" s="1"/>
  <c r="AJ668" i="33" s="1"/>
  <c r="AJ669" i="33" s="1"/>
  <c r="AJ670" i="33" s="1"/>
  <c r="AJ671" i="33" s="1"/>
  <c r="AJ672" i="33" s="1"/>
  <c r="AJ673" i="33" s="1"/>
  <c r="AJ674" i="33" s="1"/>
  <c r="AJ675" i="33" s="1"/>
  <c r="AJ676" i="33" s="1"/>
  <c r="AJ677" i="33" s="1"/>
  <c r="AJ678" i="33" s="1"/>
  <c r="AJ679" i="33" s="1"/>
  <c r="AJ680" i="33" s="1"/>
  <c r="AJ681" i="33" s="1"/>
  <c r="AJ682" i="33" s="1"/>
  <c r="AJ683" i="33" s="1"/>
  <c r="AJ684" i="33" s="1"/>
  <c r="AJ685" i="33" s="1"/>
  <c r="AJ686" i="33" s="1"/>
  <c r="AJ687" i="33" s="1"/>
  <c r="AJ688" i="33" s="1"/>
  <c r="AJ689" i="33" s="1"/>
  <c r="AJ690" i="33" s="1"/>
  <c r="AJ691" i="33" s="1"/>
  <c r="AJ692" i="33" s="1"/>
  <c r="AJ693" i="33" s="1"/>
  <c r="AJ694" i="33" s="1"/>
  <c r="AJ695" i="33" s="1"/>
  <c r="AJ696" i="33" s="1"/>
  <c r="AJ697" i="33" s="1"/>
  <c r="AJ698" i="33" s="1"/>
  <c r="AJ699" i="33" s="1"/>
  <c r="AJ700" i="33" s="1"/>
  <c r="AJ701" i="33" s="1"/>
  <c r="AJ702" i="33" s="1"/>
  <c r="AJ703" i="33" s="1"/>
  <c r="AJ704" i="33" s="1"/>
  <c r="AJ705" i="33" s="1"/>
  <c r="AJ706" i="33" s="1"/>
  <c r="AJ707" i="33" s="1"/>
  <c r="AJ708" i="33" s="1"/>
  <c r="AJ709" i="33" s="1"/>
  <c r="AJ710" i="33" s="1"/>
  <c r="AQ612" i="26"/>
  <c r="AQ613" i="26" s="1"/>
  <c r="AQ614" i="26" s="1"/>
  <c r="AQ615" i="26" s="1"/>
  <c r="AQ616" i="26" s="1"/>
  <c r="AQ617" i="26" s="1"/>
  <c r="AQ618" i="26" s="1"/>
  <c r="AQ619" i="26" s="1"/>
  <c r="AQ620" i="26" s="1"/>
  <c r="AQ621" i="26" s="1"/>
  <c r="AQ622" i="26" s="1"/>
  <c r="AQ623" i="26" s="1"/>
  <c r="AQ624" i="26" s="1"/>
  <c r="AQ625" i="26" s="1"/>
  <c r="AQ626" i="26" s="1"/>
  <c r="AQ627" i="26" s="1"/>
  <c r="AQ628" i="26" s="1"/>
  <c r="AQ629" i="26" s="1"/>
  <c r="AQ630" i="26" s="1"/>
  <c r="AQ631" i="26" s="1"/>
  <c r="AQ632" i="26" s="1"/>
  <c r="AQ633" i="26" s="1"/>
  <c r="AQ634" i="26" s="1"/>
  <c r="AQ635" i="26" s="1"/>
  <c r="AQ636" i="26" s="1"/>
  <c r="AQ637" i="26" s="1"/>
  <c r="AQ638" i="26" s="1"/>
  <c r="AQ639" i="26" s="1"/>
  <c r="AQ640" i="26" s="1"/>
  <c r="AQ641" i="26" s="1"/>
  <c r="AQ642" i="26" s="1"/>
  <c r="AQ643" i="26" s="1"/>
  <c r="AQ644" i="26" s="1"/>
  <c r="AQ645" i="26" s="1"/>
  <c r="AQ646" i="26" s="1"/>
  <c r="AQ647" i="26" s="1"/>
  <c r="AQ648" i="26" s="1"/>
  <c r="AQ649" i="26" s="1"/>
  <c r="AQ650" i="26" s="1"/>
  <c r="AQ651" i="26" s="1"/>
  <c r="AQ652" i="26" s="1"/>
  <c r="AQ653" i="26" s="1"/>
  <c r="AQ654" i="26" s="1"/>
  <c r="AQ655" i="26" s="1"/>
  <c r="AQ656" i="26" s="1"/>
  <c r="AQ657" i="26" s="1"/>
  <c r="AQ658" i="26" s="1"/>
  <c r="AQ659" i="26" s="1"/>
  <c r="AQ660" i="26" s="1"/>
  <c r="AQ661" i="26" s="1"/>
  <c r="AQ662" i="26" s="1"/>
  <c r="AQ663" i="26" s="1"/>
  <c r="AQ664" i="26" s="1"/>
  <c r="AQ665" i="26" s="1"/>
  <c r="AQ666" i="26" s="1"/>
  <c r="AQ667" i="26" s="1"/>
  <c r="AQ668" i="26" s="1"/>
  <c r="AQ669" i="26" s="1"/>
  <c r="AQ670" i="26" s="1"/>
  <c r="AQ671" i="26" s="1"/>
  <c r="AQ672" i="26" s="1"/>
  <c r="AQ673" i="26" s="1"/>
  <c r="AQ674" i="26" s="1"/>
  <c r="AQ675" i="26" s="1"/>
  <c r="AQ676" i="26" s="1"/>
  <c r="AQ677" i="26" s="1"/>
  <c r="AQ678" i="26" s="1"/>
  <c r="AQ679" i="26" s="1"/>
  <c r="AQ680" i="26" s="1"/>
  <c r="AQ681" i="26" s="1"/>
  <c r="AQ682" i="26" s="1"/>
  <c r="AQ683" i="26" s="1"/>
  <c r="AQ684" i="26" s="1"/>
  <c r="AQ685" i="26" s="1"/>
  <c r="AQ686" i="26" s="1"/>
  <c r="AQ687" i="26" s="1"/>
  <c r="AQ688" i="26" s="1"/>
  <c r="AQ689" i="26" s="1"/>
  <c r="AQ690" i="26" s="1"/>
  <c r="AQ691" i="26" s="1"/>
  <c r="AQ692" i="26" s="1"/>
  <c r="AQ693" i="26" s="1"/>
  <c r="AQ694" i="26" s="1"/>
  <c r="AQ695" i="26" s="1"/>
  <c r="AQ696" i="26" s="1"/>
  <c r="AQ697" i="26" s="1"/>
  <c r="AQ698" i="26" s="1"/>
  <c r="AQ699" i="26" s="1"/>
  <c r="AQ700" i="26" s="1"/>
  <c r="AQ701" i="26" s="1"/>
  <c r="AQ702" i="26" s="1"/>
  <c r="AQ703" i="26" s="1"/>
  <c r="AQ704" i="26" s="1"/>
  <c r="AQ705" i="26" s="1"/>
  <c r="AQ706" i="26" s="1"/>
  <c r="AQ707" i="26" s="1"/>
  <c r="AQ708" i="26" s="1"/>
  <c r="AQ709" i="26" s="1"/>
  <c r="AQ710" i="26" s="1"/>
  <c r="B34" i="26"/>
  <c r="AQ612" i="28"/>
  <c r="AQ613" i="28" s="1"/>
  <c r="AQ614" i="28" s="1"/>
  <c r="AQ615" i="28" s="1"/>
  <c r="AQ616" i="28" s="1"/>
  <c r="AQ617" i="28" s="1"/>
  <c r="AQ618" i="28" s="1"/>
  <c r="AQ619" i="28" s="1"/>
  <c r="AQ620" i="28" s="1"/>
  <c r="AQ621" i="28" s="1"/>
  <c r="AQ622" i="28" s="1"/>
  <c r="AQ623" i="28" s="1"/>
  <c r="AQ624" i="28" s="1"/>
  <c r="AQ625" i="28" s="1"/>
  <c r="AQ626" i="28" s="1"/>
  <c r="AQ627" i="28" s="1"/>
  <c r="AQ628" i="28" s="1"/>
  <c r="AQ629" i="28" s="1"/>
  <c r="AQ630" i="28" s="1"/>
  <c r="AQ631" i="28" s="1"/>
  <c r="AQ632" i="28" s="1"/>
  <c r="AQ633" i="28" s="1"/>
  <c r="AQ634" i="28" s="1"/>
  <c r="AQ635" i="28" s="1"/>
  <c r="AQ636" i="28" s="1"/>
  <c r="AQ637" i="28" s="1"/>
  <c r="AQ638" i="28" s="1"/>
  <c r="AQ639" i="28" s="1"/>
  <c r="AQ640" i="28" s="1"/>
  <c r="AQ641" i="28" s="1"/>
  <c r="AQ642" i="28" s="1"/>
  <c r="AQ643" i="28" s="1"/>
  <c r="AQ644" i="28" s="1"/>
  <c r="AQ645" i="28" s="1"/>
  <c r="AQ646" i="28" s="1"/>
  <c r="AQ647" i="28" s="1"/>
  <c r="AQ648" i="28" s="1"/>
  <c r="AQ649" i="28" s="1"/>
  <c r="AQ650" i="28" s="1"/>
  <c r="AQ651" i="28" s="1"/>
  <c r="AQ652" i="28" s="1"/>
  <c r="AQ653" i="28" s="1"/>
  <c r="AQ654" i="28" s="1"/>
  <c r="AQ655" i="28" s="1"/>
  <c r="AQ656" i="28" s="1"/>
  <c r="AQ657" i="28" s="1"/>
  <c r="AQ658" i="28" s="1"/>
  <c r="AQ659" i="28" s="1"/>
  <c r="AQ660" i="28" s="1"/>
  <c r="AQ661" i="28" s="1"/>
  <c r="AQ662" i="28" s="1"/>
  <c r="AQ663" i="28" s="1"/>
  <c r="AQ664" i="28" s="1"/>
  <c r="AQ665" i="28" s="1"/>
  <c r="AQ666" i="28" s="1"/>
  <c r="AQ667" i="28" s="1"/>
  <c r="AQ668" i="28" s="1"/>
  <c r="AQ669" i="28" s="1"/>
  <c r="AQ670" i="28" s="1"/>
  <c r="AQ671" i="28" s="1"/>
  <c r="AQ672" i="28" s="1"/>
  <c r="AQ673" i="28" s="1"/>
  <c r="AQ674" i="28" s="1"/>
  <c r="AQ675" i="28" s="1"/>
  <c r="AQ676" i="28" s="1"/>
  <c r="AQ677" i="28" s="1"/>
  <c r="AQ678" i="28" s="1"/>
  <c r="AQ679" i="28" s="1"/>
  <c r="AQ680" i="28" s="1"/>
  <c r="AQ681" i="28" s="1"/>
  <c r="AQ682" i="28" s="1"/>
  <c r="AQ683" i="28" s="1"/>
  <c r="AQ684" i="28" s="1"/>
  <c r="AQ685" i="28" s="1"/>
  <c r="AQ686" i="28" s="1"/>
  <c r="AQ687" i="28" s="1"/>
  <c r="AQ688" i="28" s="1"/>
  <c r="AQ689" i="28" s="1"/>
  <c r="AQ690" i="28" s="1"/>
  <c r="AQ691" i="28" s="1"/>
  <c r="AQ692" i="28" s="1"/>
  <c r="AQ693" i="28" s="1"/>
  <c r="AQ694" i="28" s="1"/>
  <c r="AQ695" i="28" s="1"/>
  <c r="AQ696" i="28" s="1"/>
  <c r="AQ697" i="28" s="1"/>
  <c r="AQ698" i="28" s="1"/>
  <c r="AQ699" i="28" s="1"/>
  <c r="AQ700" i="28" s="1"/>
  <c r="AQ701" i="28" s="1"/>
  <c r="AQ702" i="28" s="1"/>
  <c r="AQ703" i="28" s="1"/>
  <c r="AQ704" i="28" s="1"/>
  <c r="AQ705" i="28" s="1"/>
  <c r="AQ706" i="28" s="1"/>
  <c r="AQ707" i="28" s="1"/>
  <c r="AQ708" i="28" s="1"/>
  <c r="AQ709" i="28" s="1"/>
  <c r="AQ710" i="28" s="1"/>
  <c r="AQ612" i="5"/>
  <c r="AQ613" i="5" s="1"/>
  <c r="AQ614" i="5" s="1"/>
  <c r="AQ615" i="5" s="1"/>
  <c r="AQ616" i="5" s="1"/>
  <c r="AQ617" i="5" s="1"/>
  <c r="AQ618" i="5" s="1"/>
  <c r="AQ619" i="5" s="1"/>
  <c r="AQ620" i="5" s="1"/>
  <c r="AQ621" i="5" s="1"/>
  <c r="AQ622" i="5" s="1"/>
  <c r="AQ623" i="5" s="1"/>
  <c r="AQ624" i="5" s="1"/>
  <c r="AQ625" i="5" s="1"/>
  <c r="AQ626" i="5" s="1"/>
  <c r="AQ627" i="5" s="1"/>
  <c r="AQ628" i="5" s="1"/>
  <c r="AQ629" i="5" s="1"/>
  <c r="AQ630" i="5" s="1"/>
  <c r="AQ631" i="5" s="1"/>
  <c r="AQ632" i="5" s="1"/>
  <c r="AQ633" i="5" s="1"/>
  <c r="AQ634" i="5" s="1"/>
  <c r="AQ635" i="5" s="1"/>
  <c r="AQ636" i="5" s="1"/>
  <c r="AQ637" i="5" s="1"/>
  <c r="AQ638" i="5" s="1"/>
  <c r="AQ639" i="5" s="1"/>
  <c r="AQ640" i="5" s="1"/>
  <c r="AQ641" i="5" s="1"/>
  <c r="AQ642" i="5" s="1"/>
  <c r="AQ643" i="5" s="1"/>
  <c r="AQ644" i="5" s="1"/>
  <c r="AQ645" i="5" s="1"/>
  <c r="AQ646" i="5" s="1"/>
  <c r="AQ647" i="5" s="1"/>
  <c r="AQ648" i="5" s="1"/>
  <c r="AQ649" i="5" s="1"/>
  <c r="AQ650" i="5" s="1"/>
  <c r="AQ651" i="5" s="1"/>
  <c r="AQ652" i="5" s="1"/>
  <c r="AQ653" i="5" s="1"/>
  <c r="AQ654" i="5" s="1"/>
  <c r="AQ655" i="5" s="1"/>
  <c r="AQ656" i="5" s="1"/>
  <c r="AQ657" i="5" s="1"/>
  <c r="AQ658" i="5" s="1"/>
  <c r="AQ659" i="5" s="1"/>
  <c r="AQ660" i="5" s="1"/>
  <c r="AQ661" i="5" s="1"/>
  <c r="AQ662" i="5" s="1"/>
  <c r="AQ663" i="5" s="1"/>
  <c r="AQ664" i="5" s="1"/>
  <c r="AQ665" i="5" s="1"/>
  <c r="AQ666" i="5" s="1"/>
  <c r="AQ667" i="5" s="1"/>
  <c r="AQ668" i="5" s="1"/>
  <c r="AQ669" i="5" s="1"/>
  <c r="AQ670" i="5" s="1"/>
  <c r="AQ671" i="5" s="1"/>
  <c r="AQ672" i="5" s="1"/>
  <c r="AQ673" i="5" s="1"/>
  <c r="AQ674" i="5" s="1"/>
  <c r="AQ675" i="5" s="1"/>
  <c r="AQ676" i="5" s="1"/>
  <c r="AQ677" i="5" s="1"/>
  <c r="AQ678" i="5" s="1"/>
  <c r="AQ679" i="5" s="1"/>
  <c r="AQ680" i="5" s="1"/>
  <c r="AQ681" i="5" s="1"/>
  <c r="AQ682" i="5" s="1"/>
  <c r="AQ683" i="5" s="1"/>
  <c r="AQ684" i="5" s="1"/>
  <c r="AQ685" i="5" s="1"/>
  <c r="AQ686" i="5" s="1"/>
  <c r="AQ687" i="5" s="1"/>
  <c r="AQ688" i="5" s="1"/>
  <c r="AQ689" i="5" s="1"/>
  <c r="AQ690" i="5" s="1"/>
  <c r="AQ691" i="5" s="1"/>
  <c r="AQ692" i="5" s="1"/>
  <c r="AQ693" i="5" s="1"/>
  <c r="AQ694" i="5" s="1"/>
  <c r="AQ695" i="5" s="1"/>
  <c r="AQ696" i="5" s="1"/>
  <c r="AQ697" i="5" s="1"/>
  <c r="AQ698" i="5" s="1"/>
  <c r="AQ699" i="5" s="1"/>
  <c r="AQ700" i="5" s="1"/>
  <c r="AQ701" i="5" s="1"/>
  <c r="AQ702" i="5" s="1"/>
  <c r="AQ703" i="5" s="1"/>
  <c r="AQ704" i="5" s="1"/>
  <c r="AQ705" i="5" s="1"/>
  <c r="AQ706" i="5" s="1"/>
  <c r="AQ707" i="5" s="1"/>
  <c r="AQ708" i="5" s="1"/>
  <c r="AQ709" i="5" s="1"/>
  <c r="AQ710" i="5" s="1"/>
  <c r="B34" i="3"/>
  <c r="K56" i="3"/>
  <c r="N54" i="3" s="1"/>
  <c r="K54" i="5"/>
  <c r="K55" i="5"/>
  <c r="B35" i="3"/>
  <c r="AJ612" i="5"/>
  <c r="AJ613" i="5" s="1"/>
  <c r="AJ614" i="5" s="1"/>
  <c r="AJ615" i="5" s="1"/>
  <c r="AJ616" i="5" s="1"/>
  <c r="AJ617" i="5" s="1"/>
  <c r="AJ618" i="5" s="1"/>
  <c r="AJ619" i="5" s="1"/>
  <c r="AJ620" i="5" s="1"/>
  <c r="AJ621" i="5" s="1"/>
  <c r="AJ622" i="5" s="1"/>
  <c r="AJ623" i="5" s="1"/>
  <c r="AJ624" i="5" s="1"/>
  <c r="AJ625" i="5" s="1"/>
  <c r="AJ626" i="5" s="1"/>
  <c r="AJ627" i="5" s="1"/>
  <c r="AJ628" i="5" s="1"/>
  <c r="AJ629" i="5" s="1"/>
  <c r="AJ630" i="5" s="1"/>
  <c r="AJ631" i="5" s="1"/>
  <c r="AJ632" i="5" s="1"/>
  <c r="AJ633" i="5" s="1"/>
  <c r="AJ634" i="5" s="1"/>
  <c r="AJ635" i="5" s="1"/>
  <c r="AJ636" i="5" s="1"/>
  <c r="AJ637" i="5" s="1"/>
  <c r="AJ638" i="5" s="1"/>
  <c r="AJ639" i="5" s="1"/>
  <c r="AJ640" i="5" s="1"/>
  <c r="AJ641" i="5" s="1"/>
  <c r="AJ642" i="5" s="1"/>
  <c r="AJ643" i="5" s="1"/>
  <c r="AJ644" i="5" s="1"/>
  <c r="AJ645" i="5" s="1"/>
  <c r="AJ646" i="5" s="1"/>
  <c r="AJ647" i="5" s="1"/>
  <c r="AJ648" i="5" s="1"/>
  <c r="AJ649" i="5" s="1"/>
  <c r="AJ650" i="5" s="1"/>
  <c r="AJ651" i="5" s="1"/>
  <c r="AJ652" i="5" s="1"/>
  <c r="AJ653" i="5" s="1"/>
  <c r="AJ654" i="5" s="1"/>
  <c r="AJ655" i="5" s="1"/>
  <c r="AJ656" i="5" s="1"/>
  <c r="AJ657" i="5" s="1"/>
  <c r="AJ658" i="5" s="1"/>
  <c r="AJ659" i="5" s="1"/>
  <c r="AJ660" i="5" s="1"/>
  <c r="AJ661" i="5" s="1"/>
  <c r="AJ662" i="5" s="1"/>
  <c r="AJ663" i="5" s="1"/>
  <c r="AJ664" i="5" s="1"/>
  <c r="AJ665" i="5" s="1"/>
  <c r="AJ666" i="5" s="1"/>
  <c r="AJ667" i="5" s="1"/>
  <c r="AJ668" i="5" s="1"/>
  <c r="AJ669" i="5" s="1"/>
  <c r="AJ670" i="5" s="1"/>
  <c r="AJ671" i="5" s="1"/>
  <c r="AJ672" i="5" s="1"/>
  <c r="AJ673" i="5" s="1"/>
  <c r="AJ674" i="5" s="1"/>
  <c r="AJ675" i="5" s="1"/>
  <c r="AJ676" i="5" s="1"/>
  <c r="AJ677" i="5" s="1"/>
  <c r="AJ678" i="5" s="1"/>
  <c r="AJ679" i="5" s="1"/>
  <c r="AJ680" i="5" s="1"/>
  <c r="AJ681" i="5" s="1"/>
  <c r="AJ682" i="5" s="1"/>
  <c r="AJ683" i="5" s="1"/>
  <c r="AJ684" i="5" s="1"/>
  <c r="AJ685" i="5" s="1"/>
  <c r="AJ686" i="5" s="1"/>
  <c r="AJ687" i="5" s="1"/>
  <c r="AJ688" i="5" s="1"/>
  <c r="AJ689" i="5" s="1"/>
  <c r="AJ690" i="5" s="1"/>
  <c r="AJ691" i="5" s="1"/>
  <c r="AJ692" i="5" s="1"/>
  <c r="AJ693" i="5" s="1"/>
  <c r="AJ694" i="5" s="1"/>
  <c r="AJ695" i="5" s="1"/>
  <c r="AJ696" i="5" s="1"/>
  <c r="AJ697" i="5" s="1"/>
  <c r="AJ698" i="5" s="1"/>
  <c r="AJ699" i="5" s="1"/>
  <c r="AJ700" i="5" s="1"/>
  <c r="AJ701" i="5" s="1"/>
  <c r="AJ702" i="5" s="1"/>
  <c r="AJ703" i="5" s="1"/>
  <c r="AJ704" i="5" s="1"/>
  <c r="AJ705" i="5" s="1"/>
  <c r="AJ706" i="5" s="1"/>
  <c r="AJ707" i="5" s="1"/>
  <c r="AJ708" i="5" s="1"/>
  <c r="AJ709" i="5" s="1"/>
  <c r="AJ710" i="5" s="1"/>
  <c r="AC8" i="27" l="1"/>
  <c r="AC8" i="26"/>
  <c r="K56" i="26"/>
  <c r="N53" i="26" s="1"/>
  <c r="K56" i="33"/>
  <c r="N54" i="33" s="1"/>
  <c r="O54" i="33" s="1"/>
  <c r="AC8" i="32"/>
  <c r="AC7" i="32" s="1"/>
  <c r="AL107" i="29"/>
  <c r="AL108" i="29" s="1"/>
  <c r="AL109" i="29" s="1"/>
  <c r="AL110" i="29" s="1"/>
  <c r="AL111" i="29" s="1"/>
  <c r="AL112" i="29" s="1"/>
  <c r="AL113" i="29" s="1"/>
  <c r="AL114" i="29" s="1"/>
  <c r="AL115" i="29" s="1"/>
  <c r="AL116" i="29" s="1"/>
  <c r="AL117" i="29" s="1"/>
  <c r="AL118" i="29" s="1"/>
  <c r="AL119" i="29" s="1"/>
  <c r="AL120" i="29" s="1"/>
  <c r="AL121" i="29" s="1"/>
  <c r="AL122" i="29" s="1"/>
  <c r="AL123" i="29" s="1"/>
  <c r="AL124" i="29" s="1"/>
  <c r="AL125" i="29" s="1"/>
  <c r="AL126" i="29" s="1"/>
  <c r="AL127" i="29" s="1"/>
  <c r="AL128" i="29" s="1"/>
  <c r="AL129" i="29" s="1"/>
  <c r="AL130" i="29" s="1"/>
  <c r="AL131" i="29" s="1"/>
  <c r="AL132" i="29" s="1"/>
  <c r="AL133" i="29" s="1"/>
  <c r="AL134" i="29" s="1"/>
  <c r="AL135" i="29" s="1"/>
  <c r="AL136" i="29" s="1"/>
  <c r="AL137" i="29" s="1"/>
  <c r="AL138" i="29" s="1"/>
  <c r="AL139" i="29" s="1"/>
  <c r="AL140" i="29" s="1"/>
  <c r="AL141" i="29" s="1"/>
  <c r="AL142" i="29" s="1"/>
  <c r="AL143" i="29" s="1"/>
  <c r="AL144" i="29" s="1"/>
  <c r="AL145" i="29" s="1"/>
  <c r="AL146" i="29" s="1"/>
  <c r="AL147" i="29" s="1"/>
  <c r="AL148" i="29" s="1"/>
  <c r="AL149" i="29" s="1"/>
  <c r="AL150" i="29" s="1"/>
  <c r="AL151" i="29" s="1"/>
  <c r="AL152" i="29" s="1"/>
  <c r="AL153" i="29" s="1"/>
  <c r="AL154" i="29" s="1"/>
  <c r="AL155" i="29" s="1"/>
  <c r="AL156" i="29" s="1"/>
  <c r="AL157" i="29" s="1"/>
  <c r="AL158" i="29" s="1"/>
  <c r="AL159" i="29" s="1"/>
  <c r="AL160" i="29" s="1"/>
  <c r="AL161" i="29" s="1"/>
  <c r="AL162" i="29" s="1"/>
  <c r="AL163" i="29" s="1"/>
  <c r="AL164" i="29" s="1"/>
  <c r="AL165" i="29" s="1"/>
  <c r="AL166" i="29" s="1"/>
  <c r="AL167" i="29" s="1"/>
  <c r="AL168" i="29" s="1"/>
  <c r="AL169" i="29" s="1"/>
  <c r="AL170" i="29" s="1"/>
  <c r="AL171" i="29" s="1"/>
  <c r="AL172" i="29" s="1"/>
  <c r="AL173" i="29" s="1"/>
  <c r="AL174" i="29" s="1"/>
  <c r="AL175" i="29" s="1"/>
  <c r="AL176" i="29" s="1"/>
  <c r="AL177" i="29" s="1"/>
  <c r="AL178" i="29" s="1"/>
  <c r="AL179" i="29" s="1"/>
  <c r="AL180" i="29" s="1"/>
  <c r="AL181" i="29" s="1"/>
  <c r="AL182" i="29" s="1"/>
  <c r="AL183" i="29" s="1"/>
  <c r="AL184" i="29" s="1"/>
  <c r="AL185" i="29" s="1"/>
  <c r="AL186" i="29" s="1"/>
  <c r="AL187" i="29" s="1"/>
  <c r="AL188" i="29" s="1"/>
  <c r="AL189" i="29" s="1"/>
  <c r="AL190" i="29" s="1"/>
  <c r="AL191" i="29" s="1"/>
  <c r="AL192" i="29" s="1"/>
  <c r="AL193" i="29" s="1"/>
  <c r="AL194" i="29" s="1"/>
  <c r="AL195" i="29" s="1"/>
  <c r="AL196" i="29" s="1"/>
  <c r="AL197" i="29" s="1"/>
  <c r="AL198" i="29" s="1"/>
  <c r="AL199" i="29" s="1"/>
  <c r="AL200" i="29" s="1"/>
  <c r="AL201" i="29" s="1"/>
  <c r="AL202" i="29" s="1"/>
  <c r="AL203" i="29" s="1"/>
  <c r="AL204" i="29" s="1"/>
  <c r="AL205" i="29" s="1"/>
  <c r="AL107" i="28"/>
  <c r="AL108" i="28" s="1"/>
  <c r="AL109" i="28" s="1"/>
  <c r="AL110" i="28" s="1"/>
  <c r="AL111" i="28" s="1"/>
  <c r="AL112" i="28" s="1"/>
  <c r="AL113" i="28" s="1"/>
  <c r="AL114" i="28" s="1"/>
  <c r="AL115" i="28" s="1"/>
  <c r="AL116" i="28" s="1"/>
  <c r="AL117" i="28" s="1"/>
  <c r="AL118" i="28" s="1"/>
  <c r="AL119" i="28" s="1"/>
  <c r="AL120" i="28" s="1"/>
  <c r="AL121" i="28" s="1"/>
  <c r="AL122" i="28" s="1"/>
  <c r="AL123" i="28" s="1"/>
  <c r="AL124" i="28" s="1"/>
  <c r="AL125" i="28" s="1"/>
  <c r="AL126" i="28" s="1"/>
  <c r="AL127" i="28" s="1"/>
  <c r="AL128" i="28" s="1"/>
  <c r="AL129" i="28" s="1"/>
  <c r="AL130" i="28" s="1"/>
  <c r="AL131" i="28" s="1"/>
  <c r="AL132" i="28" s="1"/>
  <c r="AL133" i="28" s="1"/>
  <c r="AL134" i="28" s="1"/>
  <c r="AL135" i="28" s="1"/>
  <c r="AL136" i="28" s="1"/>
  <c r="AL137" i="28" s="1"/>
  <c r="AL138" i="28" s="1"/>
  <c r="AL139" i="28" s="1"/>
  <c r="AL140" i="28" s="1"/>
  <c r="AL141" i="28" s="1"/>
  <c r="AL142" i="28" s="1"/>
  <c r="AL143" i="28" s="1"/>
  <c r="AL144" i="28" s="1"/>
  <c r="AL145" i="28" s="1"/>
  <c r="AL146" i="28" s="1"/>
  <c r="AL147" i="28" s="1"/>
  <c r="AL148" i="28" s="1"/>
  <c r="AL149" i="28" s="1"/>
  <c r="AL150" i="28" s="1"/>
  <c r="AL151" i="28" s="1"/>
  <c r="AL152" i="28" s="1"/>
  <c r="AL153" i="28" s="1"/>
  <c r="AL154" i="28" s="1"/>
  <c r="AL155" i="28" s="1"/>
  <c r="AL156" i="28" s="1"/>
  <c r="AL157" i="28" s="1"/>
  <c r="AL158" i="28" s="1"/>
  <c r="AL159" i="28" s="1"/>
  <c r="AL160" i="28" s="1"/>
  <c r="AL161" i="28" s="1"/>
  <c r="AL162" i="28" s="1"/>
  <c r="AL163" i="28" s="1"/>
  <c r="AL164" i="28" s="1"/>
  <c r="AL165" i="28" s="1"/>
  <c r="AL166" i="28" s="1"/>
  <c r="AL167" i="28" s="1"/>
  <c r="AL168" i="28" s="1"/>
  <c r="AL169" i="28" s="1"/>
  <c r="AL170" i="28" s="1"/>
  <c r="AL171" i="28" s="1"/>
  <c r="AL172" i="28" s="1"/>
  <c r="AL173" i="28" s="1"/>
  <c r="AL174" i="28" s="1"/>
  <c r="AL175" i="28" s="1"/>
  <c r="AL176" i="28" s="1"/>
  <c r="AL177" i="28" s="1"/>
  <c r="AL178" i="28" s="1"/>
  <c r="AL179" i="28" s="1"/>
  <c r="AL180" i="28" s="1"/>
  <c r="AL181" i="28" s="1"/>
  <c r="AL182" i="28" s="1"/>
  <c r="AL183" i="28" s="1"/>
  <c r="AL184" i="28" s="1"/>
  <c r="AL185" i="28" s="1"/>
  <c r="AL186" i="28" s="1"/>
  <c r="AL187" i="28" s="1"/>
  <c r="AL188" i="28" s="1"/>
  <c r="AL189" i="28" s="1"/>
  <c r="AL190" i="28" s="1"/>
  <c r="AL191" i="28" s="1"/>
  <c r="AL192" i="28" s="1"/>
  <c r="AL193" i="28" s="1"/>
  <c r="AL194" i="28" s="1"/>
  <c r="AL195" i="28" s="1"/>
  <c r="AL196" i="28" s="1"/>
  <c r="AL197" i="28" s="1"/>
  <c r="AL198" i="28" s="1"/>
  <c r="AL199" i="28" s="1"/>
  <c r="AL200" i="28" s="1"/>
  <c r="AL201" i="28" s="1"/>
  <c r="AL202" i="28" s="1"/>
  <c r="AL203" i="28" s="1"/>
  <c r="AL204" i="28" s="1"/>
  <c r="AL205" i="28" s="1"/>
  <c r="K56" i="31"/>
  <c r="N53" i="31" s="1"/>
  <c r="E34" i="31" s="1"/>
  <c r="AD31" i="29"/>
  <c r="AJ510" i="29"/>
  <c r="AJ511" i="29" s="1"/>
  <c r="AJ512" i="29" s="1"/>
  <c r="AJ513" i="29" s="1"/>
  <c r="AJ514" i="29" s="1"/>
  <c r="AJ515" i="29" s="1"/>
  <c r="AJ516" i="29" s="1"/>
  <c r="AJ517" i="29" s="1"/>
  <c r="AJ518" i="29" s="1"/>
  <c r="AJ519" i="29" s="1"/>
  <c r="AJ520" i="29" s="1"/>
  <c r="AJ521" i="29" s="1"/>
  <c r="AJ522" i="29" s="1"/>
  <c r="AJ523" i="29" s="1"/>
  <c r="AJ524" i="29" s="1"/>
  <c r="AJ525" i="29" s="1"/>
  <c r="AJ526" i="29" s="1"/>
  <c r="AJ527" i="29" s="1"/>
  <c r="AJ528" i="29" s="1"/>
  <c r="AJ529" i="29" s="1"/>
  <c r="AJ530" i="29" s="1"/>
  <c r="AJ531" i="29" s="1"/>
  <c r="AJ532" i="29" s="1"/>
  <c r="AJ533" i="29" s="1"/>
  <c r="AJ534" i="29" s="1"/>
  <c r="AJ535" i="29" s="1"/>
  <c r="AJ536" i="29" s="1"/>
  <c r="AJ537" i="29" s="1"/>
  <c r="AJ538" i="29" s="1"/>
  <c r="AJ539" i="29" s="1"/>
  <c r="AJ540" i="29" s="1"/>
  <c r="AJ541" i="29" s="1"/>
  <c r="AJ542" i="29" s="1"/>
  <c r="AJ543" i="29" s="1"/>
  <c r="AJ544" i="29" s="1"/>
  <c r="AJ545" i="29" s="1"/>
  <c r="AJ546" i="29" s="1"/>
  <c r="AJ547" i="29" s="1"/>
  <c r="AJ548" i="29" s="1"/>
  <c r="AJ549" i="29" s="1"/>
  <c r="AJ550" i="29" s="1"/>
  <c r="AJ551" i="29" s="1"/>
  <c r="AJ552" i="29" s="1"/>
  <c r="AJ553" i="29" s="1"/>
  <c r="AJ554" i="29" s="1"/>
  <c r="AJ555" i="29" s="1"/>
  <c r="AJ556" i="29" s="1"/>
  <c r="AJ557" i="29" s="1"/>
  <c r="AJ558" i="29" s="1"/>
  <c r="AJ559" i="29" s="1"/>
  <c r="AJ560" i="29" s="1"/>
  <c r="AJ561" i="29" s="1"/>
  <c r="AJ562" i="29" s="1"/>
  <c r="AJ563" i="29" s="1"/>
  <c r="AJ564" i="29" s="1"/>
  <c r="AJ565" i="29" s="1"/>
  <c r="AJ566" i="29" s="1"/>
  <c r="AJ567" i="29" s="1"/>
  <c r="AJ568" i="29" s="1"/>
  <c r="AJ569" i="29" s="1"/>
  <c r="AJ570" i="29" s="1"/>
  <c r="AJ571" i="29" s="1"/>
  <c r="AJ572" i="29" s="1"/>
  <c r="AJ573" i="29" s="1"/>
  <c r="AJ574" i="29" s="1"/>
  <c r="AJ575" i="29" s="1"/>
  <c r="AJ576" i="29" s="1"/>
  <c r="AJ577" i="29" s="1"/>
  <c r="AJ578" i="29" s="1"/>
  <c r="AJ579" i="29" s="1"/>
  <c r="AJ580" i="29" s="1"/>
  <c r="AJ581" i="29" s="1"/>
  <c r="AJ582" i="29" s="1"/>
  <c r="AJ583" i="29" s="1"/>
  <c r="AJ584" i="29" s="1"/>
  <c r="AJ585" i="29" s="1"/>
  <c r="AJ586" i="29" s="1"/>
  <c r="AJ587" i="29" s="1"/>
  <c r="AJ588" i="29" s="1"/>
  <c r="AJ589" i="29" s="1"/>
  <c r="AJ590" i="29" s="1"/>
  <c r="AJ591" i="29" s="1"/>
  <c r="AJ592" i="29" s="1"/>
  <c r="AJ593" i="29" s="1"/>
  <c r="AJ594" i="29" s="1"/>
  <c r="AJ595" i="29" s="1"/>
  <c r="AJ596" i="29" s="1"/>
  <c r="AJ597" i="29" s="1"/>
  <c r="AJ598" i="29" s="1"/>
  <c r="AJ599" i="29" s="1"/>
  <c r="AJ600" i="29" s="1"/>
  <c r="AJ601" i="29" s="1"/>
  <c r="AJ602" i="29" s="1"/>
  <c r="AJ603" i="29" s="1"/>
  <c r="AJ604" i="29" s="1"/>
  <c r="AJ605" i="29" s="1"/>
  <c r="AJ606" i="29" s="1"/>
  <c r="AJ607" i="29" s="1"/>
  <c r="AJ608" i="29" s="1"/>
  <c r="AJ609" i="29" s="1"/>
  <c r="AJ509" i="29"/>
  <c r="AJ410" i="29" s="1"/>
  <c r="AJ411" i="29" s="1"/>
  <c r="AJ412" i="29" s="1"/>
  <c r="AJ413" i="29" s="1"/>
  <c r="AJ414" i="29" s="1"/>
  <c r="AJ415" i="29" s="1"/>
  <c r="AJ416" i="29" s="1"/>
  <c r="AJ417" i="29" s="1"/>
  <c r="AJ418" i="29" s="1"/>
  <c r="AJ419" i="29" s="1"/>
  <c r="AJ420" i="29" s="1"/>
  <c r="AJ421" i="29" s="1"/>
  <c r="AJ422" i="29" s="1"/>
  <c r="AJ423" i="29" s="1"/>
  <c r="AJ424" i="29" s="1"/>
  <c r="AJ425" i="29" s="1"/>
  <c r="AJ426" i="29" s="1"/>
  <c r="AJ427" i="29" s="1"/>
  <c r="AJ428" i="29" s="1"/>
  <c r="AJ429" i="29" s="1"/>
  <c r="AJ430" i="29" s="1"/>
  <c r="AJ431" i="29" s="1"/>
  <c r="AJ432" i="29" s="1"/>
  <c r="AJ433" i="29" s="1"/>
  <c r="AJ434" i="29" s="1"/>
  <c r="AJ435" i="29" s="1"/>
  <c r="AJ436" i="29" s="1"/>
  <c r="AJ437" i="29" s="1"/>
  <c r="AJ438" i="29" s="1"/>
  <c r="AJ439" i="29" s="1"/>
  <c r="AJ440" i="29" s="1"/>
  <c r="AJ441" i="29" s="1"/>
  <c r="AJ442" i="29" s="1"/>
  <c r="AJ443" i="29" s="1"/>
  <c r="AJ444" i="29" s="1"/>
  <c r="AJ445" i="29" s="1"/>
  <c r="AJ446" i="29" s="1"/>
  <c r="AJ447" i="29" s="1"/>
  <c r="AJ448" i="29" s="1"/>
  <c r="AJ449" i="29" s="1"/>
  <c r="AJ450" i="29" s="1"/>
  <c r="AJ451" i="29" s="1"/>
  <c r="AJ452" i="29" s="1"/>
  <c r="AJ453" i="29" s="1"/>
  <c r="AJ454" i="29" s="1"/>
  <c r="AJ455" i="29" s="1"/>
  <c r="AJ456" i="29" s="1"/>
  <c r="AJ457" i="29" s="1"/>
  <c r="AJ458" i="29" s="1"/>
  <c r="AJ459" i="29" s="1"/>
  <c r="AJ460" i="29" s="1"/>
  <c r="AJ461" i="29" s="1"/>
  <c r="AJ462" i="29" s="1"/>
  <c r="AJ463" i="29" s="1"/>
  <c r="AJ464" i="29" s="1"/>
  <c r="AJ465" i="29" s="1"/>
  <c r="AJ466" i="29" s="1"/>
  <c r="AJ467" i="29" s="1"/>
  <c r="AJ468" i="29" s="1"/>
  <c r="AJ469" i="29" s="1"/>
  <c r="AJ470" i="29" s="1"/>
  <c r="AJ471" i="29" s="1"/>
  <c r="AJ472" i="29" s="1"/>
  <c r="AJ473" i="29" s="1"/>
  <c r="AJ474" i="29" s="1"/>
  <c r="AJ475" i="29" s="1"/>
  <c r="AJ476" i="29" s="1"/>
  <c r="AJ477" i="29" s="1"/>
  <c r="AJ478" i="29" s="1"/>
  <c r="AJ479" i="29" s="1"/>
  <c r="AJ480" i="29" s="1"/>
  <c r="AJ481" i="29" s="1"/>
  <c r="AJ482" i="29" s="1"/>
  <c r="AJ483" i="29" s="1"/>
  <c r="AJ484" i="29" s="1"/>
  <c r="AJ485" i="29" s="1"/>
  <c r="AJ486" i="29" s="1"/>
  <c r="AJ487" i="29" s="1"/>
  <c r="AJ488" i="29" s="1"/>
  <c r="AJ489" i="29" s="1"/>
  <c r="AJ490" i="29" s="1"/>
  <c r="AJ491" i="29" s="1"/>
  <c r="AJ492" i="29" s="1"/>
  <c r="AJ493" i="29" s="1"/>
  <c r="AJ494" i="29" s="1"/>
  <c r="AJ495" i="29" s="1"/>
  <c r="AJ496" i="29" s="1"/>
  <c r="AJ497" i="29" s="1"/>
  <c r="AJ498" i="29" s="1"/>
  <c r="AJ499" i="29" s="1"/>
  <c r="AJ500" i="29" s="1"/>
  <c r="AJ501" i="29" s="1"/>
  <c r="AJ502" i="29" s="1"/>
  <c r="AJ503" i="29" s="1"/>
  <c r="AJ504" i="29" s="1"/>
  <c r="AJ505" i="29" s="1"/>
  <c r="AJ506" i="29" s="1"/>
  <c r="AJ507" i="29" s="1"/>
  <c r="AJ508" i="29" s="1"/>
  <c r="AJ106" i="29"/>
  <c r="AJ107" i="29" s="1"/>
  <c r="AJ108" i="29" s="1"/>
  <c r="AJ109" i="29" s="1"/>
  <c r="AJ110" i="29" s="1"/>
  <c r="AJ111" i="29" s="1"/>
  <c r="AJ112" i="29" s="1"/>
  <c r="AJ113" i="29" s="1"/>
  <c r="AJ114" i="29" s="1"/>
  <c r="AJ115" i="29" s="1"/>
  <c r="AJ116" i="29" s="1"/>
  <c r="AJ117" i="29" s="1"/>
  <c r="AJ118" i="29" s="1"/>
  <c r="AJ119" i="29" s="1"/>
  <c r="AJ120" i="29" s="1"/>
  <c r="AJ121" i="29" s="1"/>
  <c r="AJ122" i="29" s="1"/>
  <c r="AJ123" i="29" s="1"/>
  <c r="AJ124" i="29" s="1"/>
  <c r="AJ125" i="29" s="1"/>
  <c r="AJ126" i="29" s="1"/>
  <c r="AJ127" i="29" s="1"/>
  <c r="AJ128" i="29" s="1"/>
  <c r="AJ129" i="29" s="1"/>
  <c r="AJ130" i="29" s="1"/>
  <c r="AJ131" i="29" s="1"/>
  <c r="AJ132" i="29" s="1"/>
  <c r="AJ133" i="29" s="1"/>
  <c r="AJ134" i="29" s="1"/>
  <c r="AJ135" i="29" s="1"/>
  <c r="AJ136" i="29" s="1"/>
  <c r="AJ137" i="29" s="1"/>
  <c r="AJ138" i="29" s="1"/>
  <c r="AJ139" i="29" s="1"/>
  <c r="AJ140" i="29" s="1"/>
  <c r="AJ141" i="29" s="1"/>
  <c r="AJ142" i="29" s="1"/>
  <c r="AJ143" i="29" s="1"/>
  <c r="AJ144" i="29" s="1"/>
  <c r="AJ145" i="29" s="1"/>
  <c r="AJ146" i="29" s="1"/>
  <c r="AJ147" i="29" s="1"/>
  <c r="AJ148" i="29" s="1"/>
  <c r="AJ149" i="29" s="1"/>
  <c r="AJ150" i="29" s="1"/>
  <c r="AJ151" i="29" s="1"/>
  <c r="AJ152" i="29" s="1"/>
  <c r="AJ153" i="29" s="1"/>
  <c r="AJ154" i="29" s="1"/>
  <c r="AJ155" i="29" s="1"/>
  <c r="AJ156" i="29" s="1"/>
  <c r="AJ157" i="29" s="1"/>
  <c r="AJ158" i="29" s="1"/>
  <c r="AJ159" i="29" s="1"/>
  <c r="AJ160" i="29" s="1"/>
  <c r="AJ161" i="29" s="1"/>
  <c r="AJ162" i="29" s="1"/>
  <c r="AJ163" i="29" s="1"/>
  <c r="AJ164" i="29" s="1"/>
  <c r="AJ165" i="29" s="1"/>
  <c r="AJ166" i="29" s="1"/>
  <c r="AJ167" i="29" s="1"/>
  <c r="AJ168" i="29" s="1"/>
  <c r="AJ169" i="29" s="1"/>
  <c r="AJ170" i="29" s="1"/>
  <c r="AJ171" i="29" s="1"/>
  <c r="AJ172" i="29" s="1"/>
  <c r="AJ173" i="29" s="1"/>
  <c r="AJ174" i="29" s="1"/>
  <c r="AJ175" i="29" s="1"/>
  <c r="AJ176" i="29" s="1"/>
  <c r="AJ177" i="29" s="1"/>
  <c r="AJ178" i="29" s="1"/>
  <c r="AJ179" i="29" s="1"/>
  <c r="AJ180" i="29" s="1"/>
  <c r="AJ181" i="29" s="1"/>
  <c r="AJ182" i="29" s="1"/>
  <c r="AJ183" i="29" s="1"/>
  <c r="AJ184" i="29" s="1"/>
  <c r="AJ185" i="29" s="1"/>
  <c r="AJ186" i="29" s="1"/>
  <c r="AJ187" i="29" s="1"/>
  <c r="AJ188" i="29" s="1"/>
  <c r="AJ189" i="29" s="1"/>
  <c r="AJ190" i="29" s="1"/>
  <c r="AJ191" i="29" s="1"/>
  <c r="AJ192" i="29" s="1"/>
  <c r="AJ193" i="29" s="1"/>
  <c r="AJ194" i="29" s="1"/>
  <c r="AJ195" i="29" s="1"/>
  <c r="AJ196" i="29" s="1"/>
  <c r="AJ197" i="29" s="1"/>
  <c r="AJ198" i="29" s="1"/>
  <c r="AJ199" i="29" s="1"/>
  <c r="AJ200" i="29" s="1"/>
  <c r="AJ201" i="29" s="1"/>
  <c r="AJ202" i="29" s="1"/>
  <c r="AJ203" i="29" s="1"/>
  <c r="AJ204" i="29" s="1"/>
  <c r="AJ205" i="29" s="1"/>
  <c r="AC7" i="31"/>
  <c r="AO509" i="32"/>
  <c r="AO410" i="32" s="1"/>
  <c r="AO411" i="32" s="1"/>
  <c r="AO412" i="32" s="1"/>
  <c r="AO413" i="32" s="1"/>
  <c r="AO414" i="32" s="1"/>
  <c r="AO415" i="32" s="1"/>
  <c r="AO416" i="32" s="1"/>
  <c r="AO417" i="32" s="1"/>
  <c r="AO418" i="32" s="1"/>
  <c r="AO419" i="32" s="1"/>
  <c r="AO420" i="32" s="1"/>
  <c r="AO421" i="32" s="1"/>
  <c r="AO422" i="32" s="1"/>
  <c r="AO423" i="32" s="1"/>
  <c r="AO424" i="32" s="1"/>
  <c r="AO425" i="32" s="1"/>
  <c r="AO426" i="32" s="1"/>
  <c r="AO427" i="32" s="1"/>
  <c r="AO428" i="32" s="1"/>
  <c r="AO429" i="32" s="1"/>
  <c r="AO430" i="32" s="1"/>
  <c r="AO431" i="32" s="1"/>
  <c r="AO432" i="32" s="1"/>
  <c r="AO433" i="32" s="1"/>
  <c r="AO434" i="32" s="1"/>
  <c r="AO435" i="32" s="1"/>
  <c r="AO436" i="32" s="1"/>
  <c r="AO437" i="32" s="1"/>
  <c r="AO438" i="32" s="1"/>
  <c r="AO439" i="32" s="1"/>
  <c r="AO440" i="32" s="1"/>
  <c r="AO441" i="32" s="1"/>
  <c r="AO442" i="32" s="1"/>
  <c r="AO443" i="32" s="1"/>
  <c r="AO444" i="32" s="1"/>
  <c r="AO445" i="32" s="1"/>
  <c r="AO446" i="32" s="1"/>
  <c r="AO447" i="32" s="1"/>
  <c r="AO448" i="32" s="1"/>
  <c r="AO449" i="32" s="1"/>
  <c r="AO450" i="32" s="1"/>
  <c r="AO451" i="32" s="1"/>
  <c r="AO452" i="32" s="1"/>
  <c r="AO453" i="32" s="1"/>
  <c r="AO454" i="32" s="1"/>
  <c r="AO455" i="32" s="1"/>
  <c r="AO456" i="32" s="1"/>
  <c r="AO457" i="32" s="1"/>
  <c r="AO458" i="32" s="1"/>
  <c r="AO459" i="32" s="1"/>
  <c r="AO460" i="32" s="1"/>
  <c r="AO461" i="32" s="1"/>
  <c r="AO462" i="32" s="1"/>
  <c r="AO463" i="32" s="1"/>
  <c r="AO464" i="32" s="1"/>
  <c r="AO465" i="32" s="1"/>
  <c r="AO466" i="32" s="1"/>
  <c r="AO467" i="32" s="1"/>
  <c r="AO468" i="32" s="1"/>
  <c r="AO469" i="32" s="1"/>
  <c r="AO470" i="32" s="1"/>
  <c r="AO471" i="32" s="1"/>
  <c r="AO472" i="32" s="1"/>
  <c r="AO473" i="32" s="1"/>
  <c r="AO474" i="32" s="1"/>
  <c r="AO475" i="32" s="1"/>
  <c r="AO476" i="32" s="1"/>
  <c r="AO477" i="32" s="1"/>
  <c r="AO478" i="32" s="1"/>
  <c r="AO479" i="32" s="1"/>
  <c r="AO480" i="32" s="1"/>
  <c r="AO481" i="32" s="1"/>
  <c r="AO482" i="32" s="1"/>
  <c r="AO483" i="32" s="1"/>
  <c r="AO484" i="32" s="1"/>
  <c r="AO485" i="32" s="1"/>
  <c r="AO486" i="32" s="1"/>
  <c r="AO487" i="32" s="1"/>
  <c r="AO488" i="32" s="1"/>
  <c r="AO489" i="32" s="1"/>
  <c r="AO490" i="32" s="1"/>
  <c r="AO491" i="32" s="1"/>
  <c r="AO492" i="32" s="1"/>
  <c r="AO493" i="32" s="1"/>
  <c r="AO494" i="32" s="1"/>
  <c r="AO495" i="32" s="1"/>
  <c r="AO496" i="32" s="1"/>
  <c r="AO497" i="32" s="1"/>
  <c r="AO498" i="32" s="1"/>
  <c r="AO499" i="32" s="1"/>
  <c r="AO500" i="32" s="1"/>
  <c r="AO501" i="32" s="1"/>
  <c r="AO502" i="32" s="1"/>
  <c r="AO503" i="32" s="1"/>
  <c r="AO504" i="32" s="1"/>
  <c r="AO505" i="32" s="1"/>
  <c r="AO506" i="32" s="1"/>
  <c r="AO507" i="32" s="1"/>
  <c r="AO508" i="32" s="1"/>
  <c r="AL106" i="32"/>
  <c r="AP510" i="32"/>
  <c r="AP511" i="32" s="1"/>
  <c r="AP512" i="32" s="1"/>
  <c r="AP513" i="32" s="1"/>
  <c r="AP514" i="32" s="1"/>
  <c r="AP515" i="32" s="1"/>
  <c r="AP516" i="32" s="1"/>
  <c r="AP517" i="32" s="1"/>
  <c r="AP518" i="32" s="1"/>
  <c r="AP519" i="32" s="1"/>
  <c r="AP520" i="32" s="1"/>
  <c r="AP521" i="32" s="1"/>
  <c r="AP522" i="32" s="1"/>
  <c r="AP523" i="32" s="1"/>
  <c r="AP524" i="32" s="1"/>
  <c r="AP525" i="32" s="1"/>
  <c r="AP526" i="32" s="1"/>
  <c r="AP527" i="32" s="1"/>
  <c r="AP528" i="32" s="1"/>
  <c r="AP529" i="32" s="1"/>
  <c r="AP530" i="32" s="1"/>
  <c r="AP531" i="32" s="1"/>
  <c r="AP532" i="32" s="1"/>
  <c r="AP533" i="32" s="1"/>
  <c r="AP534" i="32" s="1"/>
  <c r="AP535" i="32" s="1"/>
  <c r="AP536" i="32" s="1"/>
  <c r="AP537" i="32" s="1"/>
  <c r="AP538" i="32" s="1"/>
  <c r="AP539" i="32" s="1"/>
  <c r="AP540" i="32" s="1"/>
  <c r="AP541" i="32" s="1"/>
  <c r="AP542" i="32" s="1"/>
  <c r="AP543" i="32" s="1"/>
  <c r="AP544" i="32" s="1"/>
  <c r="AP545" i="32" s="1"/>
  <c r="AP546" i="32" s="1"/>
  <c r="AP547" i="32" s="1"/>
  <c r="AP548" i="32" s="1"/>
  <c r="AP549" i="32" s="1"/>
  <c r="AP550" i="32" s="1"/>
  <c r="AP551" i="32" s="1"/>
  <c r="AP552" i="32" s="1"/>
  <c r="AP553" i="32" s="1"/>
  <c r="AP554" i="32" s="1"/>
  <c r="AP555" i="32" s="1"/>
  <c r="AP556" i="32" s="1"/>
  <c r="AP557" i="32" s="1"/>
  <c r="AP558" i="32" s="1"/>
  <c r="AP559" i="32" s="1"/>
  <c r="AP560" i="32" s="1"/>
  <c r="AP561" i="32" s="1"/>
  <c r="AP562" i="32" s="1"/>
  <c r="AP563" i="32" s="1"/>
  <c r="AP564" i="32" s="1"/>
  <c r="AP565" i="32" s="1"/>
  <c r="AP566" i="32" s="1"/>
  <c r="AP567" i="32" s="1"/>
  <c r="AP568" i="32" s="1"/>
  <c r="AP569" i="32" s="1"/>
  <c r="AP570" i="32" s="1"/>
  <c r="AP571" i="32" s="1"/>
  <c r="AP572" i="32" s="1"/>
  <c r="AP573" i="32" s="1"/>
  <c r="AP574" i="32" s="1"/>
  <c r="AP575" i="32" s="1"/>
  <c r="AP576" i="32" s="1"/>
  <c r="AP577" i="32" s="1"/>
  <c r="AP578" i="32" s="1"/>
  <c r="AP579" i="32" s="1"/>
  <c r="AP580" i="32" s="1"/>
  <c r="AP581" i="32" s="1"/>
  <c r="AP582" i="32" s="1"/>
  <c r="AP583" i="32" s="1"/>
  <c r="AP584" i="32" s="1"/>
  <c r="AP585" i="32" s="1"/>
  <c r="AP586" i="32" s="1"/>
  <c r="AP587" i="32" s="1"/>
  <c r="AP588" i="32" s="1"/>
  <c r="AP589" i="32" s="1"/>
  <c r="AP590" i="32" s="1"/>
  <c r="AP591" i="32" s="1"/>
  <c r="AP592" i="32" s="1"/>
  <c r="AP593" i="32" s="1"/>
  <c r="AP594" i="32" s="1"/>
  <c r="AP595" i="32" s="1"/>
  <c r="AP596" i="32" s="1"/>
  <c r="AP597" i="32" s="1"/>
  <c r="AP598" i="32" s="1"/>
  <c r="AP599" i="32" s="1"/>
  <c r="AP600" i="32" s="1"/>
  <c r="AP601" i="32" s="1"/>
  <c r="AP602" i="32" s="1"/>
  <c r="AP603" i="32" s="1"/>
  <c r="AP604" i="32" s="1"/>
  <c r="AP605" i="32" s="1"/>
  <c r="AP606" i="32" s="1"/>
  <c r="AP607" i="32" s="1"/>
  <c r="AP608" i="32" s="1"/>
  <c r="AP609" i="32" s="1"/>
  <c r="AL106" i="27"/>
  <c r="AO509" i="27"/>
  <c r="AO410" i="27" s="1"/>
  <c r="AO411" i="27" s="1"/>
  <c r="AO412" i="27" s="1"/>
  <c r="AO413" i="27" s="1"/>
  <c r="AO414" i="27" s="1"/>
  <c r="AO415" i="27" s="1"/>
  <c r="AO416" i="27" s="1"/>
  <c r="AO417" i="27" s="1"/>
  <c r="AO418" i="27" s="1"/>
  <c r="AO419" i="27" s="1"/>
  <c r="AO420" i="27" s="1"/>
  <c r="AO421" i="27" s="1"/>
  <c r="AO422" i="27" s="1"/>
  <c r="AO423" i="27" s="1"/>
  <c r="AO424" i="27" s="1"/>
  <c r="AO425" i="27" s="1"/>
  <c r="AO426" i="27" s="1"/>
  <c r="AO427" i="27" s="1"/>
  <c r="AO428" i="27" s="1"/>
  <c r="AO429" i="27" s="1"/>
  <c r="AO430" i="27" s="1"/>
  <c r="AO431" i="27" s="1"/>
  <c r="AO432" i="27" s="1"/>
  <c r="AO433" i="27" s="1"/>
  <c r="AO434" i="27" s="1"/>
  <c r="AO435" i="27" s="1"/>
  <c r="AO436" i="27" s="1"/>
  <c r="AO437" i="27" s="1"/>
  <c r="AO438" i="27" s="1"/>
  <c r="AO439" i="27" s="1"/>
  <c r="AO440" i="27" s="1"/>
  <c r="AO441" i="27" s="1"/>
  <c r="AO442" i="27" s="1"/>
  <c r="AO443" i="27" s="1"/>
  <c r="AO444" i="27" s="1"/>
  <c r="AO445" i="27" s="1"/>
  <c r="AO446" i="27" s="1"/>
  <c r="AO447" i="27" s="1"/>
  <c r="AO448" i="27" s="1"/>
  <c r="AO449" i="27" s="1"/>
  <c r="AO450" i="27" s="1"/>
  <c r="AO451" i="27" s="1"/>
  <c r="AO452" i="27" s="1"/>
  <c r="AO453" i="27" s="1"/>
  <c r="AO454" i="27" s="1"/>
  <c r="AO455" i="27" s="1"/>
  <c r="AO456" i="27" s="1"/>
  <c r="AO457" i="27" s="1"/>
  <c r="AO458" i="27" s="1"/>
  <c r="AO459" i="27" s="1"/>
  <c r="AO460" i="27" s="1"/>
  <c r="AO461" i="27" s="1"/>
  <c r="AO462" i="27" s="1"/>
  <c r="AO463" i="27" s="1"/>
  <c r="AO464" i="27" s="1"/>
  <c r="AO465" i="27" s="1"/>
  <c r="AO466" i="27" s="1"/>
  <c r="AO467" i="27" s="1"/>
  <c r="AO468" i="27" s="1"/>
  <c r="AO469" i="27" s="1"/>
  <c r="AO470" i="27" s="1"/>
  <c r="AO471" i="27" s="1"/>
  <c r="AO472" i="27" s="1"/>
  <c r="AO473" i="27" s="1"/>
  <c r="AO474" i="27" s="1"/>
  <c r="AO475" i="27" s="1"/>
  <c r="AO476" i="27" s="1"/>
  <c r="AO477" i="27" s="1"/>
  <c r="AO478" i="27" s="1"/>
  <c r="AO479" i="27" s="1"/>
  <c r="AO480" i="27" s="1"/>
  <c r="AO481" i="27" s="1"/>
  <c r="AO482" i="27" s="1"/>
  <c r="AO483" i="27" s="1"/>
  <c r="AO484" i="27" s="1"/>
  <c r="AO485" i="27" s="1"/>
  <c r="AO486" i="27" s="1"/>
  <c r="AO487" i="27" s="1"/>
  <c r="AO488" i="27" s="1"/>
  <c r="AO489" i="27" s="1"/>
  <c r="AO490" i="27" s="1"/>
  <c r="AO491" i="27" s="1"/>
  <c r="AO492" i="27" s="1"/>
  <c r="AO493" i="27" s="1"/>
  <c r="AO494" i="27" s="1"/>
  <c r="AO495" i="27" s="1"/>
  <c r="AO496" i="27" s="1"/>
  <c r="AO497" i="27" s="1"/>
  <c r="AO498" i="27" s="1"/>
  <c r="AO499" i="27" s="1"/>
  <c r="AO500" i="27" s="1"/>
  <c r="AO501" i="27" s="1"/>
  <c r="AO502" i="27" s="1"/>
  <c r="AO503" i="27" s="1"/>
  <c r="AO504" i="27" s="1"/>
  <c r="AO505" i="27" s="1"/>
  <c r="AO506" i="27" s="1"/>
  <c r="AO507" i="27" s="1"/>
  <c r="AO508" i="27" s="1"/>
  <c r="AP510" i="27"/>
  <c r="AP511" i="27" s="1"/>
  <c r="AP512" i="27" s="1"/>
  <c r="AP513" i="27" s="1"/>
  <c r="AP514" i="27" s="1"/>
  <c r="AP515" i="27" s="1"/>
  <c r="AP516" i="27" s="1"/>
  <c r="AP517" i="27" s="1"/>
  <c r="AP518" i="27" s="1"/>
  <c r="AP519" i="27" s="1"/>
  <c r="AP520" i="27" s="1"/>
  <c r="AP521" i="27" s="1"/>
  <c r="AP522" i="27" s="1"/>
  <c r="AP523" i="27" s="1"/>
  <c r="AP524" i="27" s="1"/>
  <c r="AP525" i="27" s="1"/>
  <c r="AP526" i="27" s="1"/>
  <c r="AP527" i="27" s="1"/>
  <c r="AP528" i="27" s="1"/>
  <c r="AP529" i="27" s="1"/>
  <c r="AP530" i="27" s="1"/>
  <c r="AP531" i="27" s="1"/>
  <c r="AP532" i="27" s="1"/>
  <c r="AP533" i="27" s="1"/>
  <c r="AP534" i="27" s="1"/>
  <c r="AP535" i="27" s="1"/>
  <c r="AP536" i="27" s="1"/>
  <c r="AP537" i="27" s="1"/>
  <c r="AP538" i="27" s="1"/>
  <c r="AP539" i="27" s="1"/>
  <c r="AP540" i="27" s="1"/>
  <c r="AP541" i="27" s="1"/>
  <c r="AP542" i="27" s="1"/>
  <c r="AP543" i="27" s="1"/>
  <c r="AP544" i="27" s="1"/>
  <c r="AP545" i="27" s="1"/>
  <c r="AP546" i="27" s="1"/>
  <c r="AP547" i="27" s="1"/>
  <c r="AP548" i="27" s="1"/>
  <c r="AP549" i="27" s="1"/>
  <c r="AP550" i="27" s="1"/>
  <c r="AP551" i="27" s="1"/>
  <c r="AP552" i="27" s="1"/>
  <c r="AP553" i="27" s="1"/>
  <c r="AP554" i="27" s="1"/>
  <c r="AP555" i="27" s="1"/>
  <c r="AP556" i="27" s="1"/>
  <c r="AP557" i="27" s="1"/>
  <c r="AP558" i="27" s="1"/>
  <c r="AP559" i="27" s="1"/>
  <c r="AP560" i="27" s="1"/>
  <c r="AP561" i="27" s="1"/>
  <c r="AP562" i="27" s="1"/>
  <c r="AP563" i="27" s="1"/>
  <c r="AP564" i="27" s="1"/>
  <c r="AP565" i="27" s="1"/>
  <c r="AP566" i="27" s="1"/>
  <c r="AP567" i="27" s="1"/>
  <c r="AP568" i="27" s="1"/>
  <c r="AP569" i="27" s="1"/>
  <c r="AP570" i="27" s="1"/>
  <c r="AP571" i="27" s="1"/>
  <c r="AP572" i="27" s="1"/>
  <c r="AP573" i="27" s="1"/>
  <c r="AP574" i="27" s="1"/>
  <c r="AP575" i="27" s="1"/>
  <c r="AP576" i="27" s="1"/>
  <c r="AP577" i="27" s="1"/>
  <c r="AP578" i="27" s="1"/>
  <c r="AP579" i="27" s="1"/>
  <c r="AP580" i="27" s="1"/>
  <c r="AP581" i="27" s="1"/>
  <c r="AP582" i="27" s="1"/>
  <c r="AP583" i="27" s="1"/>
  <c r="AP584" i="27" s="1"/>
  <c r="AP585" i="27" s="1"/>
  <c r="AP586" i="27" s="1"/>
  <c r="AP587" i="27" s="1"/>
  <c r="AP588" i="27" s="1"/>
  <c r="AP589" i="27" s="1"/>
  <c r="AP590" i="27" s="1"/>
  <c r="AP591" i="27" s="1"/>
  <c r="AP592" i="27" s="1"/>
  <c r="AP593" i="27" s="1"/>
  <c r="AP594" i="27" s="1"/>
  <c r="AP595" i="27" s="1"/>
  <c r="AP596" i="27" s="1"/>
  <c r="AP597" i="27" s="1"/>
  <c r="AP598" i="27" s="1"/>
  <c r="AP599" i="27" s="1"/>
  <c r="AP600" i="27" s="1"/>
  <c r="AP601" i="27" s="1"/>
  <c r="AP602" i="27" s="1"/>
  <c r="AP603" i="27" s="1"/>
  <c r="AP604" i="27" s="1"/>
  <c r="AP605" i="27" s="1"/>
  <c r="AP606" i="27" s="1"/>
  <c r="AP607" i="27" s="1"/>
  <c r="AP608" i="27" s="1"/>
  <c r="AP609" i="27" s="1"/>
  <c r="AP510" i="26"/>
  <c r="AP511" i="26" s="1"/>
  <c r="AP512" i="26" s="1"/>
  <c r="AP513" i="26" s="1"/>
  <c r="AP514" i="26" s="1"/>
  <c r="AP515" i="26" s="1"/>
  <c r="AP516" i="26" s="1"/>
  <c r="AP517" i="26" s="1"/>
  <c r="AP518" i="26" s="1"/>
  <c r="AP519" i="26" s="1"/>
  <c r="AP520" i="26" s="1"/>
  <c r="AP521" i="26" s="1"/>
  <c r="AP522" i="26" s="1"/>
  <c r="AP523" i="26" s="1"/>
  <c r="AP524" i="26" s="1"/>
  <c r="AP525" i="26" s="1"/>
  <c r="AP526" i="26" s="1"/>
  <c r="AP527" i="26" s="1"/>
  <c r="AP528" i="26" s="1"/>
  <c r="AP529" i="26" s="1"/>
  <c r="AP530" i="26" s="1"/>
  <c r="AP531" i="26" s="1"/>
  <c r="AP532" i="26" s="1"/>
  <c r="AP533" i="26" s="1"/>
  <c r="AP534" i="26" s="1"/>
  <c r="AP535" i="26" s="1"/>
  <c r="AP536" i="26" s="1"/>
  <c r="AP537" i="26" s="1"/>
  <c r="AP538" i="26" s="1"/>
  <c r="AP539" i="26" s="1"/>
  <c r="AP540" i="26" s="1"/>
  <c r="AP541" i="26" s="1"/>
  <c r="AP542" i="26" s="1"/>
  <c r="AP543" i="26" s="1"/>
  <c r="AP544" i="26" s="1"/>
  <c r="AP545" i="26" s="1"/>
  <c r="AP546" i="26" s="1"/>
  <c r="AP547" i="26" s="1"/>
  <c r="AP548" i="26" s="1"/>
  <c r="AP549" i="26" s="1"/>
  <c r="AP550" i="26" s="1"/>
  <c r="AP551" i="26" s="1"/>
  <c r="AP552" i="26" s="1"/>
  <c r="AP553" i="26" s="1"/>
  <c r="AP554" i="26" s="1"/>
  <c r="AP555" i="26" s="1"/>
  <c r="AP556" i="26" s="1"/>
  <c r="AP557" i="26" s="1"/>
  <c r="AP558" i="26" s="1"/>
  <c r="AP559" i="26" s="1"/>
  <c r="AP560" i="26" s="1"/>
  <c r="AP561" i="26" s="1"/>
  <c r="AP562" i="26" s="1"/>
  <c r="AP563" i="26" s="1"/>
  <c r="AP564" i="26" s="1"/>
  <c r="AP565" i="26" s="1"/>
  <c r="AP566" i="26" s="1"/>
  <c r="AP567" i="26" s="1"/>
  <c r="AP568" i="26" s="1"/>
  <c r="AP569" i="26" s="1"/>
  <c r="AP570" i="26" s="1"/>
  <c r="AP571" i="26" s="1"/>
  <c r="AP572" i="26" s="1"/>
  <c r="AP573" i="26" s="1"/>
  <c r="AP574" i="26" s="1"/>
  <c r="AP575" i="26" s="1"/>
  <c r="AP576" i="26" s="1"/>
  <c r="AP577" i="26" s="1"/>
  <c r="AP578" i="26" s="1"/>
  <c r="AP579" i="26" s="1"/>
  <c r="AP580" i="26" s="1"/>
  <c r="AP581" i="26" s="1"/>
  <c r="AP582" i="26" s="1"/>
  <c r="AP583" i="26" s="1"/>
  <c r="AP584" i="26" s="1"/>
  <c r="AP585" i="26" s="1"/>
  <c r="AP586" i="26" s="1"/>
  <c r="AP587" i="26" s="1"/>
  <c r="AP588" i="26" s="1"/>
  <c r="AP589" i="26" s="1"/>
  <c r="AP590" i="26" s="1"/>
  <c r="AP591" i="26" s="1"/>
  <c r="AP592" i="26" s="1"/>
  <c r="AP593" i="26" s="1"/>
  <c r="AP594" i="26" s="1"/>
  <c r="AP595" i="26" s="1"/>
  <c r="AP596" i="26" s="1"/>
  <c r="AP597" i="26" s="1"/>
  <c r="AP598" i="26" s="1"/>
  <c r="AP599" i="26" s="1"/>
  <c r="AP600" i="26" s="1"/>
  <c r="AP601" i="26" s="1"/>
  <c r="AP602" i="26" s="1"/>
  <c r="AP603" i="26" s="1"/>
  <c r="AP604" i="26" s="1"/>
  <c r="AP605" i="26" s="1"/>
  <c r="AP606" i="26" s="1"/>
  <c r="AP607" i="26" s="1"/>
  <c r="AP608" i="26" s="1"/>
  <c r="AP609" i="26" s="1"/>
  <c r="AL106" i="26"/>
  <c r="AO509" i="26"/>
  <c r="AO410" i="26" s="1"/>
  <c r="AO411" i="26" s="1"/>
  <c r="AO412" i="26" s="1"/>
  <c r="AO413" i="26" s="1"/>
  <c r="AO414" i="26" s="1"/>
  <c r="AO415" i="26" s="1"/>
  <c r="AO416" i="26" s="1"/>
  <c r="AO417" i="26" s="1"/>
  <c r="AO418" i="26" s="1"/>
  <c r="AO419" i="26" s="1"/>
  <c r="AO420" i="26" s="1"/>
  <c r="AO421" i="26" s="1"/>
  <c r="AO422" i="26" s="1"/>
  <c r="AO423" i="26" s="1"/>
  <c r="AO424" i="26" s="1"/>
  <c r="AO425" i="26" s="1"/>
  <c r="AO426" i="26" s="1"/>
  <c r="AO427" i="26" s="1"/>
  <c r="AO428" i="26" s="1"/>
  <c r="AO429" i="26" s="1"/>
  <c r="AO430" i="26" s="1"/>
  <c r="AO431" i="26" s="1"/>
  <c r="AO432" i="26" s="1"/>
  <c r="AO433" i="26" s="1"/>
  <c r="AO434" i="26" s="1"/>
  <c r="AO435" i="26" s="1"/>
  <c r="AO436" i="26" s="1"/>
  <c r="AO437" i="26" s="1"/>
  <c r="AO438" i="26" s="1"/>
  <c r="AO439" i="26" s="1"/>
  <c r="AO440" i="26" s="1"/>
  <c r="AO441" i="26" s="1"/>
  <c r="AO442" i="26" s="1"/>
  <c r="AO443" i="26" s="1"/>
  <c r="AO444" i="26" s="1"/>
  <c r="AO445" i="26" s="1"/>
  <c r="AO446" i="26" s="1"/>
  <c r="AO447" i="26" s="1"/>
  <c r="AO448" i="26" s="1"/>
  <c r="AO449" i="26" s="1"/>
  <c r="AO450" i="26" s="1"/>
  <c r="AO451" i="26" s="1"/>
  <c r="AO452" i="26" s="1"/>
  <c r="AO453" i="26" s="1"/>
  <c r="AO454" i="26" s="1"/>
  <c r="AO455" i="26" s="1"/>
  <c r="AO456" i="26" s="1"/>
  <c r="AO457" i="26" s="1"/>
  <c r="AO458" i="26" s="1"/>
  <c r="AO459" i="26" s="1"/>
  <c r="AO460" i="26" s="1"/>
  <c r="AO461" i="26" s="1"/>
  <c r="AO462" i="26" s="1"/>
  <c r="AO463" i="26" s="1"/>
  <c r="AO464" i="26" s="1"/>
  <c r="AO465" i="26" s="1"/>
  <c r="AO466" i="26" s="1"/>
  <c r="AO467" i="26" s="1"/>
  <c r="AO468" i="26" s="1"/>
  <c r="AO469" i="26" s="1"/>
  <c r="AO470" i="26" s="1"/>
  <c r="AO471" i="26" s="1"/>
  <c r="AO472" i="26" s="1"/>
  <c r="AO473" i="26" s="1"/>
  <c r="AO474" i="26" s="1"/>
  <c r="AO475" i="26" s="1"/>
  <c r="AO476" i="26" s="1"/>
  <c r="AO477" i="26" s="1"/>
  <c r="AO478" i="26" s="1"/>
  <c r="AO479" i="26" s="1"/>
  <c r="AO480" i="26" s="1"/>
  <c r="AO481" i="26" s="1"/>
  <c r="AO482" i="26" s="1"/>
  <c r="AO483" i="26" s="1"/>
  <c r="AO484" i="26" s="1"/>
  <c r="AO485" i="26" s="1"/>
  <c r="AO486" i="26" s="1"/>
  <c r="AO487" i="26" s="1"/>
  <c r="AO488" i="26" s="1"/>
  <c r="AO489" i="26" s="1"/>
  <c r="AO490" i="26" s="1"/>
  <c r="AO491" i="26" s="1"/>
  <c r="AO492" i="26" s="1"/>
  <c r="AO493" i="26" s="1"/>
  <c r="AO494" i="26" s="1"/>
  <c r="AO495" i="26" s="1"/>
  <c r="AO496" i="26" s="1"/>
  <c r="AO497" i="26" s="1"/>
  <c r="AO498" i="26" s="1"/>
  <c r="AO499" i="26" s="1"/>
  <c r="AO500" i="26" s="1"/>
  <c r="AO501" i="26" s="1"/>
  <c r="AO502" i="26" s="1"/>
  <c r="AO503" i="26" s="1"/>
  <c r="AO504" i="26" s="1"/>
  <c r="AO505" i="26" s="1"/>
  <c r="AO506" i="26" s="1"/>
  <c r="AO507" i="26" s="1"/>
  <c r="AO508" i="26" s="1"/>
  <c r="AF17" i="28"/>
  <c r="AC21" i="28"/>
  <c r="AC19" i="28" s="1"/>
  <c r="AM307" i="28" s="1"/>
  <c r="AM208" i="28" s="1"/>
  <c r="AM209" i="28" s="1"/>
  <c r="AM210" i="28" s="1"/>
  <c r="AM211" i="28" s="1"/>
  <c r="AM212" i="28" s="1"/>
  <c r="AM213" i="28" s="1"/>
  <c r="AM214" i="28" s="1"/>
  <c r="AM215" i="28" s="1"/>
  <c r="AM216" i="28" s="1"/>
  <c r="AM217" i="28" s="1"/>
  <c r="AM218" i="28" s="1"/>
  <c r="AM219" i="28" s="1"/>
  <c r="AM220" i="28" s="1"/>
  <c r="AM221" i="28" s="1"/>
  <c r="AM222" i="28" s="1"/>
  <c r="AM223" i="28" s="1"/>
  <c r="AM224" i="28" s="1"/>
  <c r="AM225" i="28" s="1"/>
  <c r="AM226" i="28" s="1"/>
  <c r="AM227" i="28" s="1"/>
  <c r="AM228" i="28" s="1"/>
  <c r="AM229" i="28" s="1"/>
  <c r="AM230" i="28" s="1"/>
  <c r="AM231" i="28" s="1"/>
  <c r="AM232" i="28" s="1"/>
  <c r="AM233" i="28" s="1"/>
  <c r="AM234" i="28" s="1"/>
  <c r="AM235" i="28" s="1"/>
  <c r="AM236" i="28" s="1"/>
  <c r="AM237" i="28" s="1"/>
  <c r="AM238" i="28" s="1"/>
  <c r="AM239" i="28" s="1"/>
  <c r="AM240" i="28" s="1"/>
  <c r="AM241" i="28" s="1"/>
  <c r="AM242" i="28" s="1"/>
  <c r="AM243" i="28" s="1"/>
  <c r="AM244" i="28" s="1"/>
  <c r="AM245" i="28" s="1"/>
  <c r="AM246" i="28" s="1"/>
  <c r="AM247" i="28" s="1"/>
  <c r="AM248" i="28" s="1"/>
  <c r="AM249" i="28" s="1"/>
  <c r="AM250" i="28" s="1"/>
  <c r="AM251" i="28" s="1"/>
  <c r="AM252" i="28" s="1"/>
  <c r="AM253" i="28" s="1"/>
  <c r="AM254" i="28" s="1"/>
  <c r="AM255" i="28" s="1"/>
  <c r="AM256" i="28" s="1"/>
  <c r="AM257" i="28" s="1"/>
  <c r="AM258" i="28" s="1"/>
  <c r="AM259" i="28" s="1"/>
  <c r="AM260" i="28" s="1"/>
  <c r="AM261" i="28" s="1"/>
  <c r="AM262" i="28" s="1"/>
  <c r="AM263" i="28" s="1"/>
  <c r="AM264" i="28" s="1"/>
  <c r="AM265" i="28" s="1"/>
  <c r="AM266" i="28" s="1"/>
  <c r="AM267" i="28" s="1"/>
  <c r="AM268" i="28" s="1"/>
  <c r="AM269" i="28" s="1"/>
  <c r="AM270" i="28" s="1"/>
  <c r="AM271" i="28" s="1"/>
  <c r="AM272" i="28" s="1"/>
  <c r="AM273" i="28" s="1"/>
  <c r="AM274" i="28" s="1"/>
  <c r="AM275" i="28" s="1"/>
  <c r="AM276" i="28" s="1"/>
  <c r="AM277" i="28" s="1"/>
  <c r="AM278" i="28" s="1"/>
  <c r="AM279" i="28" s="1"/>
  <c r="AM280" i="28" s="1"/>
  <c r="AM281" i="28" s="1"/>
  <c r="AM282" i="28" s="1"/>
  <c r="AM283" i="28" s="1"/>
  <c r="AM284" i="28" s="1"/>
  <c r="AM285" i="28" s="1"/>
  <c r="AM286" i="28" s="1"/>
  <c r="AM287" i="28" s="1"/>
  <c r="AM288" i="28" s="1"/>
  <c r="AM289" i="28" s="1"/>
  <c r="AM290" i="28" s="1"/>
  <c r="AM291" i="28" s="1"/>
  <c r="AM292" i="28" s="1"/>
  <c r="AM293" i="28" s="1"/>
  <c r="AM294" i="28" s="1"/>
  <c r="AM295" i="28" s="1"/>
  <c r="AM296" i="28" s="1"/>
  <c r="AM297" i="28" s="1"/>
  <c r="AM298" i="28" s="1"/>
  <c r="AM299" i="28" s="1"/>
  <c r="AM300" i="28" s="1"/>
  <c r="AM301" i="28" s="1"/>
  <c r="AM302" i="28" s="1"/>
  <c r="AM303" i="28" s="1"/>
  <c r="AM304" i="28" s="1"/>
  <c r="AM305" i="28" s="1"/>
  <c r="AM306" i="28" s="1"/>
  <c r="AB17" i="28"/>
  <c r="AJ408" i="28" s="1"/>
  <c r="AJ309" i="28" s="1"/>
  <c r="AJ310" i="28" s="1"/>
  <c r="AJ311" i="28" s="1"/>
  <c r="AJ312" i="28" s="1"/>
  <c r="AJ313" i="28" s="1"/>
  <c r="AJ314" i="28" s="1"/>
  <c r="AJ315" i="28" s="1"/>
  <c r="AJ316" i="28" s="1"/>
  <c r="AJ317" i="28" s="1"/>
  <c r="AJ318" i="28" s="1"/>
  <c r="AJ319" i="28" s="1"/>
  <c r="AJ320" i="28" s="1"/>
  <c r="AJ321" i="28" s="1"/>
  <c r="AJ322" i="28" s="1"/>
  <c r="AJ323" i="28" s="1"/>
  <c r="AJ324" i="28" s="1"/>
  <c r="AJ325" i="28" s="1"/>
  <c r="AJ326" i="28" s="1"/>
  <c r="AJ327" i="28" s="1"/>
  <c r="AJ328" i="28" s="1"/>
  <c r="AJ329" i="28" s="1"/>
  <c r="AJ330" i="28" s="1"/>
  <c r="AJ331" i="28" s="1"/>
  <c r="AJ332" i="28" s="1"/>
  <c r="AJ333" i="28" s="1"/>
  <c r="AJ334" i="28" s="1"/>
  <c r="AJ335" i="28" s="1"/>
  <c r="AJ336" i="28" s="1"/>
  <c r="AJ337" i="28" s="1"/>
  <c r="AJ338" i="28" s="1"/>
  <c r="AJ339" i="28" s="1"/>
  <c r="AJ340" i="28" s="1"/>
  <c r="AJ341" i="28" s="1"/>
  <c r="AJ342" i="28" s="1"/>
  <c r="AJ343" i="28" s="1"/>
  <c r="AJ344" i="28" s="1"/>
  <c r="AJ345" i="28" s="1"/>
  <c r="AJ346" i="28" s="1"/>
  <c r="AJ347" i="28" s="1"/>
  <c r="AJ348" i="28" s="1"/>
  <c r="AJ349" i="28" s="1"/>
  <c r="AJ350" i="28" s="1"/>
  <c r="AJ351" i="28" s="1"/>
  <c r="AJ352" i="28" s="1"/>
  <c r="AJ353" i="28" s="1"/>
  <c r="AJ354" i="28" s="1"/>
  <c r="AJ355" i="28" s="1"/>
  <c r="AJ356" i="28" s="1"/>
  <c r="AJ357" i="28" s="1"/>
  <c r="AJ358" i="28" s="1"/>
  <c r="AJ359" i="28" s="1"/>
  <c r="AJ360" i="28" s="1"/>
  <c r="AJ361" i="28" s="1"/>
  <c r="AJ362" i="28" s="1"/>
  <c r="AJ363" i="28" s="1"/>
  <c r="AJ364" i="28" s="1"/>
  <c r="AJ365" i="28" s="1"/>
  <c r="AJ366" i="28" s="1"/>
  <c r="AJ367" i="28" s="1"/>
  <c r="AJ368" i="28" s="1"/>
  <c r="AJ369" i="28" s="1"/>
  <c r="AJ370" i="28" s="1"/>
  <c r="AJ371" i="28" s="1"/>
  <c r="AJ372" i="28" s="1"/>
  <c r="AJ373" i="28" s="1"/>
  <c r="AJ374" i="28" s="1"/>
  <c r="AJ375" i="28" s="1"/>
  <c r="AJ376" i="28" s="1"/>
  <c r="AJ377" i="28" s="1"/>
  <c r="AJ378" i="28" s="1"/>
  <c r="AJ379" i="28" s="1"/>
  <c r="AJ380" i="28" s="1"/>
  <c r="AJ381" i="28" s="1"/>
  <c r="AJ382" i="28" s="1"/>
  <c r="AJ383" i="28" s="1"/>
  <c r="AJ384" i="28" s="1"/>
  <c r="AJ385" i="28" s="1"/>
  <c r="AJ386" i="28" s="1"/>
  <c r="AJ387" i="28" s="1"/>
  <c r="AJ388" i="28" s="1"/>
  <c r="AJ389" i="28" s="1"/>
  <c r="AJ390" i="28" s="1"/>
  <c r="AJ391" i="28" s="1"/>
  <c r="AJ392" i="28" s="1"/>
  <c r="AJ393" i="28" s="1"/>
  <c r="AJ394" i="28" s="1"/>
  <c r="AJ395" i="28" s="1"/>
  <c r="AJ396" i="28" s="1"/>
  <c r="AJ397" i="28" s="1"/>
  <c r="AJ398" i="28" s="1"/>
  <c r="AJ399" i="28" s="1"/>
  <c r="AJ400" i="28" s="1"/>
  <c r="AJ401" i="28" s="1"/>
  <c r="AJ402" i="28" s="1"/>
  <c r="AJ403" i="28" s="1"/>
  <c r="AJ404" i="28" s="1"/>
  <c r="AJ405" i="28" s="1"/>
  <c r="AJ406" i="28" s="1"/>
  <c r="AJ407" i="28" s="1"/>
  <c r="AF17" i="29"/>
  <c r="AB17" i="29"/>
  <c r="AJ408" i="29" s="1"/>
  <c r="AJ309" i="29" s="1"/>
  <c r="AJ310" i="29" s="1"/>
  <c r="AJ311" i="29" s="1"/>
  <c r="AJ312" i="29" s="1"/>
  <c r="AJ313" i="29" s="1"/>
  <c r="AJ314" i="29" s="1"/>
  <c r="AJ315" i="29" s="1"/>
  <c r="AJ316" i="29" s="1"/>
  <c r="AJ317" i="29" s="1"/>
  <c r="AJ318" i="29" s="1"/>
  <c r="AJ319" i="29" s="1"/>
  <c r="AJ320" i="29" s="1"/>
  <c r="AJ321" i="29" s="1"/>
  <c r="AJ322" i="29" s="1"/>
  <c r="AJ323" i="29" s="1"/>
  <c r="AJ324" i="29" s="1"/>
  <c r="AJ325" i="29" s="1"/>
  <c r="AJ326" i="29" s="1"/>
  <c r="AJ327" i="29" s="1"/>
  <c r="AJ328" i="29" s="1"/>
  <c r="AJ329" i="29" s="1"/>
  <c r="AJ330" i="29" s="1"/>
  <c r="AJ331" i="29" s="1"/>
  <c r="AJ332" i="29" s="1"/>
  <c r="AJ333" i="29" s="1"/>
  <c r="AJ334" i="29" s="1"/>
  <c r="AJ335" i="29" s="1"/>
  <c r="AJ336" i="29" s="1"/>
  <c r="AJ337" i="29" s="1"/>
  <c r="AJ338" i="29" s="1"/>
  <c r="AJ339" i="29" s="1"/>
  <c r="AJ340" i="29" s="1"/>
  <c r="AJ341" i="29" s="1"/>
  <c r="AJ342" i="29" s="1"/>
  <c r="AJ343" i="29" s="1"/>
  <c r="AJ344" i="29" s="1"/>
  <c r="AJ345" i="29" s="1"/>
  <c r="AJ346" i="29" s="1"/>
  <c r="AJ347" i="29" s="1"/>
  <c r="AJ348" i="29" s="1"/>
  <c r="AJ349" i="29" s="1"/>
  <c r="AJ350" i="29" s="1"/>
  <c r="AJ351" i="29" s="1"/>
  <c r="AJ352" i="29" s="1"/>
  <c r="AJ353" i="29" s="1"/>
  <c r="AJ354" i="29" s="1"/>
  <c r="AJ355" i="29" s="1"/>
  <c r="AJ356" i="29" s="1"/>
  <c r="AJ357" i="29" s="1"/>
  <c r="AJ358" i="29" s="1"/>
  <c r="AJ359" i="29" s="1"/>
  <c r="AJ360" i="29" s="1"/>
  <c r="AJ361" i="29" s="1"/>
  <c r="AJ362" i="29" s="1"/>
  <c r="AJ363" i="29" s="1"/>
  <c r="AJ364" i="29" s="1"/>
  <c r="AJ365" i="29" s="1"/>
  <c r="AJ366" i="29" s="1"/>
  <c r="AJ367" i="29" s="1"/>
  <c r="AJ368" i="29" s="1"/>
  <c r="AJ369" i="29" s="1"/>
  <c r="AJ370" i="29" s="1"/>
  <c r="AJ371" i="29" s="1"/>
  <c r="AJ372" i="29" s="1"/>
  <c r="AJ373" i="29" s="1"/>
  <c r="AJ374" i="29" s="1"/>
  <c r="AJ375" i="29" s="1"/>
  <c r="AJ376" i="29" s="1"/>
  <c r="AJ377" i="29" s="1"/>
  <c r="AJ378" i="29" s="1"/>
  <c r="AJ379" i="29" s="1"/>
  <c r="AJ380" i="29" s="1"/>
  <c r="AJ381" i="29" s="1"/>
  <c r="AJ382" i="29" s="1"/>
  <c r="AJ383" i="29" s="1"/>
  <c r="AJ384" i="29" s="1"/>
  <c r="AJ385" i="29" s="1"/>
  <c r="AJ386" i="29" s="1"/>
  <c r="AJ387" i="29" s="1"/>
  <c r="AJ388" i="29" s="1"/>
  <c r="AJ389" i="29" s="1"/>
  <c r="AJ390" i="29" s="1"/>
  <c r="AJ391" i="29" s="1"/>
  <c r="AJ392" i="29" s="1"/>
  <c r="AJ393" i="29" s="1"/>
  <c r="AJ394" i="29" s="1"/>
  <c r="AJ395" i="29" s="1"/>
  <c r="AJ396" i="29" s="1"/>
  <c r="AJ397" i="29" s="1"/>
  <c r="AJ398" i="29" s="1"/>
  <c r="AJ399" i="29" s="1"/>
  <c r="AJ400" i="29" s="1"/>
  <c r="AJ401" i="29" s="1"/>
  <c r="AJ402" i="29" s="1"/>
  <c r="AJ403" i="29" s="1"/>
  <c r="AJ404" i="29" s="1"/>
  <c r="AJ405" i="29" s="1"/>
  <c r="AJ406" i="29" s="1"/>
  <c r="AJ407" i="29" s="1"/>
  <c r="AC21" i="29"/>
  <c r="AC19" i="29" s="1"/>
  <c r="AM307" i="29" s="1"/>
  <c r="AM208" i="29" s="1"/>
  <c r="AM209" i="29" s="1"/>
  <c r="AM210" i="29" s="1"/>
  <c r="AM211" i="29" s="1"/>
  <c r="AM212" i="29" s="1"/>
  <c r="AM213" i="29" s="1"/>
  <c r="AM214" i="29" s="1"/>
  <c r="AM215" i="29" s="1"/>
  <c r="AM216" i="29" s="1"/>
  <c r="AM217" i="29" s="1"/>
  <c r="AM218" i="29" s="1"/>
  <c r="AM219" i="29" s="1"/>
  <c r="AM220" i="29" s="1"/>
  <c r="AM221" i="29" s="1"/>
  <c r="AM222" i="29" s="1"/>
  <c r="AM223" i="29" s="1"/>
  <c r="AM224" i="29" s="1"/>
  <c r="AM225" i="29" s="1"/>
  <c r="AM226" i="29" s="1"/>
  <c r="AM227" i="29" s="1"/>
  <c r="AM228" i="29" s="1"/>
  <c r="AM229" i="29" s="1"/>
  <c r="AM230" i="29" s="1"/>
  <c r="AM231" i="29" s="1"/>
  <c r="AM232" i="29" s="1"/>
  <c r="AM233" i="29" s="1"/>
  <c r="AM234" i="29" s="1"/>
  <c r="AM235" i="29" s="1"/>
  <c r="AM236" i="29" s="1"/>
  <c r="AM237" i="29" s="1"/>
  <c r="AM238" i="29" s="1"/>
  <c r="AM239" i="29" s="1"/>
  <c r="AM240" i="29" s="1"/>
  <c r="AM241" i="29" s="1"/>
  <c r="AM242" i="29" s="1"/>
  <c r="AM243" i="29" s="1"/>
  <c r="AM244" i="29" s="1"/>
  <c r="AM245" i="29" s="1"/>
  <c r="AM246" i="29" s="1"/>
  <c r="AM247" i="29" s="1"/>
  <c r="AM248" i="29" s="1"/>
  <c r="AM249" i="29" s="1"/>
  <c r="AM250" i="29" s="1"/>
  <c r="AM251" i="29" s="1"/>
  <c r="AM252" i="29" s="1"/>
  <c r="AM253" i="29" s="1"/>
  <c r="AM254" i="29" s="1"/>
  <c r="AM255" i="29" s="1"/>
  <c r="AM256" i="29" s="1"/>
  <c r="AM257" i="29" s="1"/>
  <c r="AM258" i="29" s="1"/>
  <c r="AM259" i="29" s="1"/>
  <c r="AM260" i="29" s="1"/>
  <c r="AM261" i="29" s="1"/>
  <c r="AM262" i="29" s="1"/>
  <c r="AM263" i="29" s="1"/>
  <c r="AM264" i="29" s="1"/>
  <c r="AM265" i="29" s="1"/>
  <c r="AM266" i="29" s="1"/>
  <c r="AM267" i="29" s="1"/>
  <c r="AM268" i="29" s="1"/>
  <c r="AM269" i="29" s="1"/>
  <c r="AM270" i="29" s="1"/>
  <c r="AM271" i="29" s="1"/>
  <c r="AM272" i="29" s="1"/>
  <c r="AM273" i="29" s="1"/>
  <c r="AM274" i="29" s="1"/>
  <c r="AM275" i="29" s="1"/>
  <c r="AM276" i="29" s="1"/>
  <c r="AM277" i="29" s="1"/>
  <c r="AM278" i="29" s="1"/>
  <c r="AM279" i="29" s="1"/>
  <c r="AM280" i="29" s="1"/>
  <c r="AM281" i="29" s="1"/>
  <c r="AM282" i="29" s="1"/>
  <c r="AM283" i="29" s="1"/>
  <c r="AM284" i="29" s="1"/>
  <c r="AM285" i="29" s="1"/>
  <c r="AM286" i="29" s="1"/>
  <c r="AM287" i="29" s="1"/>
  <c r="AM288" i="29" s="1"/>
  <c r="AM289" i="29" s="1"/>
  <c r="AM290" i="29" s="1"/>
  <c r="AM291" i="29" s="1"/>
  <c r="AM292" i="29" s="1"/>
  <c r="AM293" i="29" s="1"/>
  <c r="AM294" i="29" s="1"/>
  <c r="AM295" i="29" s="1"/>
  <c r="AM296" i="29" s="1"/>
  <c r="AM297" i="29" s="1"/>
  <c r="AM298" i="29" s="1"/>
  <c r="AM299" i="29" s="1"/>
  <c r="AM300" i="29" s="1"/>
  <c r="AM301" i="29" s="1"/>
  <c r="AM302" i="29" s="1"/>
  <c r="AM303" i="29" s="1"/>
  <c r="AM304" i="29" s="1"/>
  <c r="AM305" i="29" s="1"/>
  <c r="AM306" i="29" s="1"/>
  <c r="E34" i="27"/>
  <c r="O53" i="27"/>
  <c r="E34" i="30"/>
  <c r="O53" i="30"/>
  <c r="E34" i="26"/>
  <c r="O53" i="26"/>
  <c r="N54" i="30"/>
  <c r="N53" i="28"/>
  <c r="B36" i="28"/>
  <c r="N55" i="28"/>
  <c r="N52" i="28"/>
  <c r="N53" i="29"/>
  <c r="B36" i="29"/>
  <c r="N55" i="29"/>
  <c r="N52" i="29"/>
  <c r="N54" i="28"/>
  <c r="N54" i="26"/>
  <c r="B36" i="26"/>
  <c r="N52" i="26"/>
  <c r="N55" i="26"/>
  <c r="N53" i="33"/>
  <c r="B36" i="33"/>
  <c r="N54" i="27"/>
  <c r="B36" i="27"/>
  <c r="N55" i="27"/>
  <c r="N52" i="27"/>
  <c r="B36" i="30"/>
  <c r="N55" i="30"/>
  <c r="N52" i="30"/>
  <c r="O53" i="32"/>
  <c r="E34" i="32"/>
  <c r="E35" i="29"/>
  <c r="O54" i="29"/>
  <c r="B36" i="32"/>
  <c r="N55" i="32"/>
  <c r="N52" i="32"/>
  <c r="N54" i="32"/>
  <c r="E35" i="3"/>
  <c r="O54" i="3"/>
  <c r="N53" i="3"/>
  <c r="B36" i="3"/>
  <c r="N55" i="3"/>
  <c r="N52" i="3"/>
  <c r="B35" i="5"/>
  <c r="B34" i="5"/>
  <c r="K56" i="5"/>
  <c r="N54" i="5" s="1"/>
  <c r="E35" i="33" l="1"/>
  <c r="N52" i="33"/>
  <c r="N55" i="33"/>
  <c r="E36" i="33" s="1"/>
  <c r="AC8" i="31"/>
  <c r="N52" i="31"/>
  <c r="N55" i="31"/>
  <c r="B36" i="31"/>
  <c r="AS813" i="26"/>
  <c r="AS814" i="26" s="1"/>
  <c r="AS815" i="26" s="1"/>
  <c r="AS816" i="26" s="1"/>
  <c r="AS817" i="26" s="1"/>
  <c r="AS818" i="26" s="1"/>
  <c r="AS819" i="26" s="1"/>
  <c r="AS820" i="26" s="1"/>
  <c r="AS821" i="26" s="1"/>
  <c r="AS822" i="26" s="1"/>
  <c r="AS823" i="26" s="1"/>
  <c r="AS824" i="26" s="1"/>
  <c r="AS825" i="26" s="1"/>
  <c r="AS826" i="26" s="1"/>
  <c r="AS827" i="26" s="1"/>
  <c r="AS828" i="26" s="1"/>
  <c r="AS829" i="26" s="1"/>
  <c r="AS830" i="26" s="1"/>
  <c r="AS831" i="26" s="1"/>
  <c r="AS832" i="26" s="1"/>
  <c r="AS833" i="26" s="1"/>
  <c r="AS834" i="26" s="1"/>
  <c r="AS835" i="26" s="1"/>
  <c r="AS836" i="26" s="1"/>
  <c r="AS837" i="26" s="1"/>
  <c r="AS838" i="26" s="1"/>
  <c r="AS839" i="26" s="1"/>
  <c r="AS840" i="26" s="1"/>
  <c r="AS841" i="26" s="1"/>
  <c r="AS842" i="26" s="1"/>
  <c r="AS843" i="26" s="1"/>
  <c r="AS844" i="26" s="1"/>
  <c r="AS845" i="26" s="1"/>
  <c r="AS846" i="26" s="1"/>
  <c r="AS847" i="26" s="1"/>
  <c r="AS848" i="26" s="1"/>
  <c r="AS849" i="26" s="1"/>
  <c r="AS850" i="26" s="1"/>
  <c r="AS851" i="26" s="1"/>
  <c r="AS852" i="26" s="1"/>
  <c r="AS853" i="26" s="1"/>
  <c r="AS854" i="26" s="1"/>
  <c r="AS855" i="26" s="1"/>
  <c r="AS856" i="26" s="1"/>
  <c r="AS857" i="26" s="1"/>
  <c r="AS858" i="26" s="1"/>
  <c r="AS859" i="26" s="1"/>
  <c r="AS860" i="26" s="1"/>
  <c r="AS861" i="26" s="1"/>
  <c r="AS862" i="26" s="1"/>
  <c r="AS863" i="26" s="1"/>
  <c r="AS864" i="26" s="1"/>
  <c r="AS865" i="26" s="1"/>
  <c r="AS866" i="26" s="1"/>
  <c r="AS867" i="26" s="1"/>
  <c r="AS868" i="26" s="1"/>
  <c r="AS869" i="26" s="1"/>
  <c r="AS870" i="26" s="1"/>
  <c r="AS871" i="26" s="1"/>
  <c r="AS872" i="26" s="1"/>
  <c r="AS873" i="26" s="1"/>
  <c r="AS874" i="26" s="1"/>
  <c r="AS875" i="26" s="1"/>
  <c r="AS876" i="26" s="1"/>
  <c r="AS877" i="26" s="1"/>
  <c r="AS878" i="26" s="1"/>
  <c r="AS879" i="26" s="1"/>
  <c r="AS880" i="26" s="1"/>
  <c r="AS881" i="26" s="1"/>
  <c r="AS882" i="26" s="1"/>
  <c r="AS883" i="26" s="1"/>
  <c r="AS884" i="26" s="1"/>
  <c r="AS885" i="26" s="1"/>
  <c r="AS886" i="26" s="1"/>
  <c r="AS887" i="26" s="1"/>
  <c r="AS888" i="26" s="1"/>
  <c r="AS889" i="26" s="1"/>
  <c r="AS890" i="26" s="1"/>
  <c r="AS891" i="26" s="1"/>
  <c r="AS892" i="26" s="1"/>
  <c r="AS893" i="26" s="1"/>
  <c r="AS894" i="26" s="1"/>
  <c r="AS895" i="26" s="1"/>
  <c r="AS896" i="26" s="1"/>
  <c r="AS897" i="26" s="1"/>
  <c r="AS898" i="26" s="1"/>
  <c r="AS899" i="26" s="1"/>
  <c r="AS900" i="26" s="1"/>
  <c r="AS901" i="26" s="1"/>
  <c r="AS902" i="26" s="1"/>
  <c r="AS903" i="26" s="1"/>
  <c r="AS904" i="26" s="1"/>
  <c r="AS905" i="26" s="1"/>
  <c r="AS906" i="26" s="1"/>
  <c r="AS907" i="26" s="1"/>
  <c r="AS908" i="26" s="1"/>
  <c r="AS909" i="26" s="1"/>
  <c r="AS910" i="26" s="1"/>
  <c r="AS911" i="26" s="1"/>
  <c r="AS912" i="26" s="1"/>
  <c r="AL206" i="26"/>
  <c r="AL107" i="26" s="1"/>
  <c r="AL108" i="26" s="1"/>
  <c r="AL109" i="26" s="1"/>
  <c r="AL110" i="26" s="1"/>
  <c r="AL111" i="26" s="1"/>
  <c r="AL112" i="26" s="1"/>
  <c r="AL113" i="26" s="1"/>
  <c r="AL114" i="26" s="1"/>
  <c r="AL115" i="26" s="1"/>
  <c r="AL116" i="26" s="1"/>
  <c r="AL117" i="26" s="1"/>
  <c r="AL118" i="26" s="1"/>
  <c r="AL119" i="26" s="1"/>
  <c r="AL120" i="26" s="1"/>
  <c r="AL121" i="26" s="1"/>
  <c r="AL122" i="26" s="1"/>
  <c r="AL123" i="26" s="1"/>
  <c r="AL124" i="26" s="1"/>
  <c r="AL125" i="26" s="1"/>
  <c r="AL126" i="26" s="1"/>
  <c r="AL127" i="26" s="1"/>
  <c r="AL128" i="26" s="1"/>
  <c r="AL129" i="26" s="1"/>
  <c r="AL130" i="26" s="1"/>
  <c r="AL131" i="26" s="1"/>
  <c r="AL132" i="26" s="1"/>
  <c r="AL133" i="26" s="1"/>
  <c r="AL134" i="26" s="1"/>
  <c r="AL135" i="26" s="1"/>
  <c r="AL136" i="26" s="1"/>
  <c r="AL137" i="26" s="1"/>
  <c r="AL138" i="26" s="1"/>
  <c r="AL139" i="26" s="1"/>
  <c r="AL140" i="26" s="1"/>
  <c r="AL141" i="26" s="1"/>
  <c r="AL142" i="26" s="1"/>
  <c r="AL143" i="26" s="1"/>
  <c r="AL144" i="26" s="1"/>
  <c r="AL145" i="26" s="1"/>
  <c r="AL146" i="26" s="1"/>
  <c r="AL147" i="26" s="1"/>
  <c r="AL148" i="26" s="1"/>
  <c r="AL149" i="26" s="1"/>
  <c r="AL150" i="26" s="1"/>
  <c r="AL151" i="26" s="1"/>
  <c r="AL152" i="26" s="1"/>
  <c r="AL153" i="26" s="1"/>
  <c r="AL154" i="26" s="1"/>
  <c r="AL155" i="26" s="1"/>
  <c r="AL156" i="26" s="1"/>
  <c r="AL157" i="26" s="1"/>
  <c r="AL158" i="26" s="1"/>
  <c r="AL159" i="26" s="1"/>
  <c r="AL160" i="26" s="1"/>
  <c r="AL161" i="26" s="1"/>
  <c r="AL162" i="26" s="1"/>
  <c r="AL163" i="26" s="1"/>
  <c r="AL164" i="26" s="1"/>
  <c r="AL165" i="26" s="1"/>
  <c r="AL166" i="26" s="1"/>
  <c r="AL167" i="26" s="1"/>
  <c r="AL168" i="26" s="1"/>
  <c r="AL169" i="26" s="1"/>
  <c r="AL170" i="26" s="1"/>
  <c r="AL171" i="26" s="1"/>
  <c r="AL172" i="26" s="1"/>
  <c r="AL173" i="26" s="1"/>
  <c r="AL174" i="26" s="1"/>
  <c r="AL175" i="26" s="1"/>
  <c r="AL176" i="26" s="1"/>
  <c r="AL177" i="26" s="1"/>
  <c r="AL178" i="26" s="1"/>
  <c r="AL179" i="26" s="1"/>
  <c r="AL180" i="26" s="1"/>
  <c r="AL181" i="26" s="1"/>
  <c r="AL182" i="26" s="1"/>
  <c r="AL183" i="26" s="1"/>
  <c r="AL184" i="26" s="1"/>
  <c r="AL185" i="26" s="1"/>
  <c r="AL186" i="26" s="1"/>
  <c r="AL187" i="26" s="1"/>
  <c r="AL188" i="26" s="1"/>
  <c r="AL189" i="26" s="1"/>
  <c r="AL190" i="26" s="1"/>
  <c r="AL191" i="26" s="1"/>
  <c r="AL192" i="26" s="1"/>
  <c r="AL193" i="26" s="1"/>
  <c r="AL194" i="26" s="1"/>
  <c r="AL195" i="26" s="1"/>
  <c r="AL196" i="26" s="1"/>
  <c r="AL197" i="26" s="1"/>
  <c r="AL198" i="26" s="1"/>
  <c r="AL199" i="26" s="1"/>
  <c r="AL200" i="26" s="1"/>
  <c r="AL201" i="26" s="1"/>
  <c r="AL202" i="26" s="1"/>
  <c r="AL203" i="26" s="1"/>
  <c r="AL204" i="26" s="1"/>
  <c r="AL205" i="26" s="1"/>
  <c r="AR812" i="26"/>
  <c r="AR713" i="26" s="1"/>
  <c r="AR714" i="26" s="1"/>
  <c r="AR715" i="26" s="1"/>
  <c r="AR716" i="26" s="1"/>
  <c r="AR717" i="26" s="1"/>
  <c r="AR718" i="26" s="1"/>
  <c r="AR719" i="26" s="1"/>
  <c r="AR720" i="26" s="1"/>
  <c r="AR721" i="26" s="1"/>
  <c r="AR722" i="26" s="1"/>
  <c r="AR723" i="26" s="1"/>
  <c r="AR724" i="26" s="1"/>
  <c r="AR725" i="26" s="1"/>
  <c r="AR726" i="26" s="1"/>
  <c r="AR727" i="26" s="1"/>
  <c r="AR728" i="26" s="1"/>
  <c r="AR729" i="26" s="1"/>
  <c r="AR730" i="26" s="1"/>
  <c r="AR731" i="26" s="1"/>
  <c r="AR732" i="26" s="1"/>
  <c r="AR733" i="26" s="1"/>
  <c r="AR734" i="26" s="1"/>
  <c r="AR735" i="26" s="1"/>
  <c r="AR736" i="26" s="1"/>
  <c r="AR737" i="26" s="1"/>
  <c r="AR738" i="26" s="1"/>
  <c r="AR739" i="26" s="1"/>
  <c r="AR740" i="26" s="1"/>
  <c r="AR741" i="26" s="1"/>
  <c r="AR742" i="26" s="1"/>
  <c r="AR743" i="26" s="1"/>
  <c r="AR744" i="26" s="1"/>
  <c r="AR745" i="26" s="1"/>
  <c r="AR746" i="26" s="1"/>
  <c r="AR747" i="26" s="1"/>
  <c r="AR748" i="26" s="1"/>
  <c r="AR749" i="26" s="1"/>
  <c r="AR750" i="26" s="1"/>
  <c r="AR751" i="26" s="1"/>
  <c r="AR752" i="26" s="1"/>
  <c r="AR753" i="26" s="1"/>
  <c r="AR754" i="26" s="1"/>
  <c r="AR755" i="26" s="1"/>
  <c r="AR756" i="26" s="1"/>
  <c r="AR757" i="26" s="1"/>
  <c r="AR758" i="26" s="1"/>
  <c r="AR759" i="26" s="1"/>
  <c r="AR760" i="26" s="1"/>
  <c r="AR761" i="26" s="1"/>
  <c r="AR762" i="26" s="1"/>
  <c r="AR763" i="26" s="1"/>
  <c r="AR764" i="26" s="1"/>
  <c r="AR765" i="26" s="1"/>
  <c r="AR766" i="26" s="1"/>
  <c r="AR767" i="26" s="1"/>
  <c r="AR768" i="26" s="1"/>
  <c r="AR769" i="26" s="1"/>
  <c r="AR770" i="26" s="1"/>
  <c r="AR771" i="26" s="1"/>
  <c r="AR772" i="26" s="1"/>
  <c r="AR773" i="26" s="1"/>
  <c r="AR774" i="26" s="1"/>
  <c r="AR775" i="26" s="1"/>
  <c r="AR776" i="26" s="1"/>
  <c r="AR777" i="26" s="1"/>
  <c r="AR778" i="26" s="1"/>
  <c r="AR779" i="26" s="1"/>
  <c r="AR780" i="26" s="1"/>
  <c r="AR781" i="26" s="1"/>
  <c r="AR782" i="26" s="1"/>
  <c r="AR783" i="26" s="1"/>
  <c r="AR784" i="26" s="1"/>
  <c r="AR785" i="26" s="1"/>
  <c r="AR786" i="26" s="1"/>
  <c r="AR787" i="26" s="1"/>
  <c r="AR788" i="26" s="1"/>
  <c r="AR789" i="26" s="1"/>
  <c r="AR790" i="26" s="1"/>
  <c r="AR791" i="26" s="1"/>
  <c r="AR792" i="26" s="1"/>
  <c r="AR793" i="26" s="1"/>
  <c r="AR794" i="26" s="1"/>
  <c r="AR795" i="26" s="1"/>
  <c r="AR796" i="26" s="1"/>
  <c r="AR797" i="26" s="1"/>
  <c r="AR798" i="26" s="1"/>
  <c r="AR799" i="26" s="1"/>
  <c r="AR800" i="26" s="1"/>
  <c r="AR801" i="26" s="1"/>
  <c r="AR802" i="26" s="1"/>
  <c r="AR803" i="26" s="1"/>
  <c r="AR804" i="26" s="1"/>
  <c r="AR805" i="26" s="1"/>
  <c r="AR806" i="26" s="1"/>
  <c r="AR807" i="26" s="1"/>
  <c r="AR808" i="26" s="1"/>
  <c r="AR809" i="26" s="1"/>
  <c r="AR810" i="26" s="1"/>
  <c r="AR811" i="26" s="1"/>
  <c r="AH17" i="26"/>
  <c r="B27" i="26" s="1"/>
  <c r="AL206" i="27"/>
  <c r="AL107" i="27" s="1"/>
  <c r="AL108" i="27" s="1"/>
  <c r="AL109" i="27" s="1"/>
  <c r="AL110" i="27" s="1"/>
  <c r="AL111" i="27" s="1"/>
  <c r="AL112" i="27" s="1"/>
  <c r="AL113" i="27" s="1"/>
  <c r="AL114" i="27" s="1"/>
  <c r="AL115" i="27" s="1"/>
  <c r="AL116" i="27" s="1"/>
  <c r="AL117" i="27" s="1"/>
  <c r="AL118" i="27" s="1"/>
  <c r="AL119" i="27" s="1"/>
  <c r="AL120" i="27" s="1"/>
  <c r="AL121" i="27" s="1"/>
  <c r="AL122" i="27" s="1"/>
  <c r="AL123" i="27" s="1"/>
  <c r="AL124" i="27" s="1"/>
  <c r="AL125" i="27" s="1"/>
  <c r="AL126" i="27" s="1"/>
  <c r="AL127" i="27" s="1"/>
  <c r="AL128" i="27" s="1"/>
  <c r="AL129" i="27" s="1"/>
  <c r="AL130" i="27" s="1"/>
  <c r="AL131" i="27" s="1"/>
  <c r="AL132" i="27" s="1"/>
  <c r="AL133" i="27" s="1"/>
  <c r="AL134" i="27" s="1"/>
  <c r="AL135" i="27" s="1"/>
  <c r="AL136" i="27" s="1"/>
  <c r="AL137" i="27" s="1"/>
  <c r="AL138" i="27" s="1"/>
  <c r="AL139" i="27" s="1"/>
  <c r="AL140" i="27" s="1"/>
  <c r="AL141" i="27" s="1"/>
  <c r="AL142" i="27" s="1"/>
  <c r="AL143" i="27" s="1"/>
  <c r="AL144" i="27" s="1"/>
  <c r="AL145" i="27" s="1"/>
  <c r="AL146" i="27" s="1"/>
  <c r="AL147" i="27" s="1"/>
  <c r="AL148" i="27" s="1"/>
  <c r="AL149" i="27" s="1"/>
  <c r="AL150" i="27" s="1"/>
  <c r="AL151" i="27" s="1"/>
  <c r="AL152" i="27" s="1"/>
  <c r="AL153" i="27" s="1"/>
  <c r="AL154" i="27" s="1"/>
  <c r="AL155" i="27" s="1"/>
  <c r="AL156" i="27" s="1"/>
  <c r="AL157" i="27" s="1"/>
  <c r="AL158" i="27" s="1"/>
  <c r="AL159" i="27" s="1"/>
  <c r="AL160" i="27" s="1"/>
  <c r="AL161" i="27" s="1"/>
  <c r="AL162" i="27" s="1"/>
  <c r="AL163" i="27" s="1"/>
  <c r="AL164" i="27" s="1"/>
  <c r="AL165" i="27" s="1"/>
  <c r="AL166" i="27" s="1"/>
  <c r="AL167" i="27" s="1"/>
  <c r="AL168" i="27" s="1"/>
  <c r="AL169" i="27" s="1"/>
  <c r="AL170" i="27" s="1"/>
  <c r="AL171" i="27" s="1"/>
  <c r="AL172" i="27" s="1"/>
  <c r="AL173" i="27" s="1"/>
  <c r="AL174" i="27" s="1"/>
  <c r="AL175" i="27" s="1"/>
  <c r="AL176" i="27" s="1"/>
  <c r="AL177" i="27" s="1"/>
  <c r="AL178" i="27" s="1"/>
  <c r="AL179" i="27" s="1"/>
  <c r="AL180" i="27" s="1"/>
  <c r="AL181" i="27" s="1"/>
  <c r="AL182" i="27" s="1"/>
  <c r="AL183" i="27" s="1"/>
  <c r="AL184" i="27" s="1"/>
  <c r="AL185" i="27" s="1"/>
  <c r="AL186" i="27" s="1"/>
  <c r="AL187" i="27" s="1"/>
  <c r="AL188" i="27" s="1"/>
  <c r="AL189" i="27" s="1"/>
  <c r="AL190" i="27" s="1"/>
  <c r="AL191" i="27" s="1"/>
  <c r="AL192" i="27" s="1"/>
  <c r="AL193" i="27" s="1"/>
  <c r="AL194" i="27" s="1"/>
  <c r="AL195" i="27" s="1"/>
  <c r="AL196" i="27" s="1"/>
  <c r="AL197" i="27" s="1"/>
  <c r="AL198" i="27" s="1"/>
  <c r="AL199" i="27" s="1"/>
  <c r="AL200" i="27" s="1"/>
  <c r="AL201" i="27" s="1"/>
  <c r="AL202" i="27" s="1"/>
  <c r="AL203" i="27" s="1"/>
  <c r="AL204" i="27" s="1"/>
  <c r="AL205" i="27" s="1"/>
  <c r="AH17" i="27"/>
  <c r="B27" i="27" s="1"/>
  <c r="AS813" i="27"/>
  <c r="AS814" i="27" s="1"/>
  <c r="AS815" i="27" s="1"/>
  <c r="AS816" i="27" s="1"/>
  <c r="AS817" i="27" s="1"/>
  <c r="AS818" i="27" s="1"/>
  <c r="AS819" i="27" s="1"/>
  <c r="AS820" i="27" s="1"/>
  <c r="AS821" i="27" s="1"/>
  <c r="AS822" i="27" s="1"/>
  <c r="AS823" i="27" s="1"/>
  <c r="AS824" i="27" s="1"/>
  <c r="AS825" i="27" s="1"/>
  <c r="AS826" i="27" s="1"/>
  <c r="AS827" i="27" s="1"/>
  <c r="AS828" i="27" s="1"/>
  <c r="AS829" i="27" s="1"/>
  <c r="AS830" i="27" s="1"/>
  <c r="AS831" i="27" s="1"/>
  <c r="AS832" i="27" s="1"/>
  <c r="AS833" i="27" s="1"/>
  <c r="AS834" i="27" s="1"/>
  <c r="AS835" i="27" s="1"/>
  <c r="AS836" i="27" s="1"/>
  <c r="AS837" i="27" s="1"/>
  <c r="AS838" i="27" s="1"/>
  <c r="AS839" i="27" s="1"/>
  <c r="AS840" i="27" s="1"/>
  <c r="AS841" i="27" s="1"/>
  <c r="AS842" i="27" s="1"/>
  <c r="AS843" i="27" s="1"/>
  <c r="AS844" i="27" s="1"/>
  <c r="AS845" i="27" s="1"/>
  <c r="AS846" i="27" s="1"/>
  <c r="AS847" i="27" s="1"/>
  <c r="AS848" i="27" s="1"/>
  <c r="AS849" i="27" s="1"/>
  <c r="AS850" i="27" s="1"/>
  <c r="AS851" i="27" s="1"/>
  <c r="AS852" i="27" s="1"/>
  <c r="AS853" i="27" s="1"/>
  <c r="AS854" i="27" s="1"/>
  <c r="AS855" i="27" s="1"/>
  <c r="AS856" i="27" s="1"/>
  <c r="AS857" i="27" s="1"/>
  <c r="AS858" i="27" s="1"/>
  <c r="AS859" i="27" s="1"/>
  <c r="AS860" i="27" s="1"/>
  <c r="AS861" i="27" s="1"/>
  <c r="AS862" i="27" s="1"/>
  <c r="AS863" i="27" s="1"/>
  <c r="AS864" i="27" s="1"/>
  <c r="AS865" i="27" s="1"/>
  <c r="AS866" i="27" s="1"/>
  <c r="AS867" i="27" s="1"/>
  <c r="AS868" i="27" s="1"/>
  <c r="AS869" i="27" s="1"/>
  <c r="AS870" i="27" s="1"/>
  <c r="AS871" i="27" s="1"/>
  <c r="AS872" i="27" s="1"/>
  <c r="AS873" i="27" s="1"/>
  <c r="AS874" i="27" s="1"/>
  <c r="AS875" i="27" s="1"/>
  <c r="AS876" i="27" s="1"/>
  <c r="AS877" i="27" s="1"/>
  <c r="AS878" i="27" s="1"/>
  <c r="AS879" i="27" s="1"/>
  <c r="AS880" i="27" s="1"/>
  <c r="AS881" i="27" s="1"/>
  <c r="AS882" i="27" s="1"/>
  <c r="AS883" i="27" s="1"/>
  <c r="AS884" i="27" s="1"/>
  <c r="AS885" i="27" s="1"/>
  <c r="AS886" i="27" s="1"/>
  <c r="AS887" i="27" s="1"/>
  <c r="AS888" i="27" s="1"/>
  <c r="AS889" i="27" s="1"/>
  <c r="AS890" i="27" s="1"/>
  <c r="AS891" i="27" s="1"/>
  <c r="AS892" i="27" s="1"/>
  <c r="AS893" i="27" s="1"/>
  <c r="AS894" i="27" s="1"/>
  <c r="AS895" i="27" s="1"/>
  <c r="AS896" i="27" s="1"/>
  <c r="AS897" i="27" s="1"/>
  <c r="AS898" i="27" s="1"/>
  <c r="AS899" i="27" s="1"/>
  <c r="AS900" i="27" s="1"/>
  <c r="AS901" i="27" s="1"/>
  <c r="AS902" i="27" s="1"/>
  <c r="AS903" i="27" s="1"/>
  <c r="AS904" i="27" s="1"/>
  <c r="AS905" i="27" s="1"/>
  <c r="AS906" i="27" s="1"/>
  <c r="AS907" i="27" s="1"/>
  <c r="AS908" i="27" s="1"/>
  <c r="AS909" i="27" s="1"/>
  <c r="AS910" i="27" s="1"/>
  <c r="AS911" i="27" s="1"/>
  <c r="AS912" i="27" s="1"/>
  <c r="AR812" i="27"/>
  <c r="AR713" i="27" s="1"/>
  <c r="AR714" i="27" s="1"/>
  <c r="AR715" i="27" s="1"/>
  <c r="AR716" i="27" s="1"/>
  <c r="AR717" i="27" s="1"/>
  <c r="AR718" i="27" s="1"/>
  <c r="AR719" i="27" s="1"/>
  <c r="AR720" i="27" s="1"/>
  <c r="AR721" i="27" s="1"/>
  <c r="AR722" i="27" s="1"/>
  <c r="AR723" i="27" s="1"/>
  <c r="AR724" i="27" s="1"/>
  <c r="AR725" i="27" s="1"/>
  <c r="AR726" i="27" s="1"/>
  <c r="AR727" i="27" s="1"/>
  <c r="AR728" i="27" s="1"/>
  <c r="AR729" i="27" s="1"/>
  <c r="AR730" i="27" s="1"/>
  <c r="AR731" i="27" s="1"/>
  <c r="AR732" i="27" s="1"/>
  <c r="AR733" i="27" s="1"/>
  <c r="AR734" i="27" s="1"/>
  <c r="AR735" i="27" s="1"/>
  <c r="AR736" i="27" s="1"/>
  <c r="AR737" i="27" s="1"/>
  <c r="AR738" i="27" s="1"/>
  <c r="AR739" i="27" s="1"/>
  <c r="AR740" i="27" s="1"/>
  <c r="AR741" i="27" s="1"/>
  <c r="AR742" i="27" s="1"/>
  <c r="AR743" i="27" s="1"/>
  <c r="AR744" i="27" s="1"/>
  <c r="AR745" i="27" s="1"/>
  <c r="AR746" i="27" s="1"/>
  <c r="AR747" i="27" s="1"/>
  <c r="AR748" i="27" s="1"/>
  <c r="AR749" i="27" s="1"/>
  <c r="AR750" i="27" s="1"/>
  <c r="AR751" i="27" s="1"/>
  <c r="AR752" i="27" s="1"/>
  <c r="AR753" i="27" s="1"/>
  <c r="AR754" i="27" s="1"/>
  <c r="AR755" i="27" s="1"/>
  <c r="AR756" i="27" s="1"/>
  <c r="AR757" i="27" s="1"/>
  <c r="AR758" i="27" s="1"/>
  <c r="AR759" i="27" s="1"/>
  <c r="AR760" i="27" s="1"/>
  <c r="AR761" i="27" s="1"/>
  <c r="AR762" i="27" s="1"/>
  <c r="AR763" i="27" s="1"/>
  <c r="AR764" i="27" s="1"/>
  <c r="AR765" i="27" s="1"/>
  <c r="AR766" i="27" s="1"/>
  <c r="AR767" i="27" s="1"/>
  <c r="AR768" i="27" s="1"/>
  <c r="AR769" i="27" s="1"/>
  <c r="AR770" i="27" s="1"/>
  <c r="AR771" i="27" s="1"/>
  <c r="AR772" i="27" s="1"/>
  <c r="AR773" i="27" s="1"/>
  <c r="AR774" i="27" s="1"/>
  <c r="AR775" i="27" s="1"/>
  <c r="AR776" i="27" s="1"/>
  <c r="AR777" i="27" s="1"/>
  <c r="AR778" i="27" s="1"/>
  <c r="AR779" i="27" s="1"/>
  <c r="AR780" i="27" s="1"/>
  <c r="AR781" i="27" s="1"/>
  <c r="AR782" i="27" s="1"/>
  <c r="AR783" i="27" s="1"/>
  <c r="AR784" i="27" s="1"/>
  <c r="AR785" i="27" s="1"/>
  <c r="AR786" i="27" s="1"/>
  <c r="AR787" i="27" s="1"/>
  <c r="AR788" i="27" s="1"/>
  <c r="AR789" i="27" s="1"/>
  <c r="AR790" i="27" s="1"/>
  <c r="AR791" i="27" s="1"/>
  <c r="AR792" i="27" s="1"/>
  <c r="AR793" i="27" s="1"/>
  <c r="AR794" i="27" s="1"/>
  <c r="AR795" i="27" s="1"/>
  <c r="AR796" i="27" s="1"/>
  <c r="AR797" i="27" s="1"/>
  <c r="AR798" i="27" s="1"/>
  <c r="AR799" i="27" s="1"/>
  <c r="AR800" i="27" s="1"/>
  <c r="AR801" i="27" s="1"/>
  <c r="AR802" i="27" s="1"/>
  <c r="AR803" i="27" s="1"/>
  <c r="AR804" i="27" s="1"/>
  <c r="AR805" i="27" s="1"/>
  <c r="AR806" i="27" s="1"/>
  <c r="AR807" i="27" s="1"/>
  <c r="AR808" i="27" s="1"/>
  <c r="AR809" i="27" s="1"/>
  <c r="AR810" i="27" s="1"/>
  <c r="AR811" i="27" s="1"/>
  <c r="N54" i="31"/>
  <c r="O54" i="31" s="1"/>
  <c r="AS813" i="32"/>
  <c r="AS814" i="32" s="1"/>
  <c r="AS815" i="32" s="1"/>
  <c r="AS816" i="32" s="1"/>
  <c r="AS817" i="32" s="1"/>
  <c r="AS818" i="32" s="1"/>
  <c r="AS819" i="32" s="1"/>
  <c r="AS820" i="32" s="1"/>
  <c r="AS821" i="32" s="1"/>
  <c r="AS822" i="32" s="1"/>
  <c r="AS823" i="32" s="1"/>
  <c r="AS824" i="32" s="1"/>
  <c r="AS825" i="32" s="1"/>
  <c r="AS826" i="32" s="1"/>
  <c r="AS827" i="32" s="1"/>
  <c r="AS828" i="32" s="1"/>
  <c r="AS829" i="32" s="1"/>
  <c r="AS830" i="32" s="1"/>
  <c r="AS831" i="32" s="1"/>
  <c r="AS832" i="32" s="1"/>
  <c r="AS833" i="32" s="1"/>
  <c r="AS834" i="32" s="1"/>
  <c r="AS835" i="32" s="1"/>
  <c r="AS836" i="32" s="1"/>
  <c r="AS837" i="32" s="1"/>
  <c r="AS838" i="32" s="1"/>
  <c r="AS839" i="32" s="1"/>
  <c r="AS840" i="32" s="1"/>
  <c r="AS841" i="32" s="1"/>
  <c r="AS842" i="32" s="1"/>
  <c r="AS843" i="32" s="1"/>
  <c r="AS844" i="32" s="1"/>
  <c r="AS845" i="32" s="1"/>
  <c r="AS846" i="32" s="1"/>
  <c r="AS847" i="32" s="1"/>
  <c r="AS848" i="32" s="1"/>
  <c r="AS849" i="32" s="1"/>
  <c r="AS850" i="32" s="1"/>
  <c r="AS851" i="32" s="1"/>
  <c r="AS852" i="32" s="1"/>
  <c r="AS853" i="32" s="1"/>
  <c r="AS854" i="32" s="1"/>
  <c r="AS855" i="32" s="1"/>
  <c r="AS856" i="32" s="1"/>
  <c r="AS857" i="32" s="1"/>
  <c r="AS858" i="32" s="1"/>
  <c r="AS859" i="32" s="1"/>
  <c r="AS860" i="32" s="1"/>
  <c r="AS861" i="32" s="1"/>
  <c r="AS862" i="32" s="1"/>
  <c r="AS863" i="32" s="1"/>
  <c r="AS864" i="32" s="1"/>
  <c r="AS865" i="32" s="1"/>
  <c r="AS866" i="32" s="1"/>
  <c r="AS867" i="32" s="1"/>
  <c r="AS868" i="32" s="1"/>
  <c r="AS869" i="32" s="1"/>
  <c r="AS870" i="32" s="1"/>
  <c r="AS871" i="32" s="1"/>
  <c r="AS872" i="32" s="1"/>
  <c r="AS873" i="32" s="1"/>
  <c r="AS874" i="32" s="1"/>
  <c r="AS875" i="32" s="1"/>
  <c r="AS876" i="32" s="1"/>
  <c r="AS877" i="32" s="1"/>
  <c r="AS878" i="32" s="1"/>
  <c r="AS879" i="32" s="1"/>
  <c r="AS880" i="32" s="1"/>
  <c r="AS881" i="32" s="1"/>
  <c r="AS882" i="32" s="1"/>
  <c r="AS883" i="32" s="1"/>
  <c r="AS884" i="32" s="1"/>
  <c r="AS885" i="32" s="1"/>
  <c r="AS886" i="32" s="1"/>
  <c r="AS887" i="32" s="1"/>
  <c r="AS888" i="32" s="1"/>
  <c r="AS889" i="32" s="1"/>
  <c r="AS890" i="32" s="1"/>
  <c r="AS891" i="32" s="1"/>
  <c r="AS892" i="32" s="1"/>
  <c r="AS893" i="32" s="1"/>
  <c r="AS894" i="32" s="1"/>
  <c r="AS895" i="32" s="1"/>
  <c r="AS896" i="32" s="1"/>
  <c r="AS897" i="32" s="1"/>
  <c r="AS898" i="32" s="1"/>
  <c r="AS899" i="32" s="1"/>
  <c r="AS900" i="32" s="1"/>
  <c r="AS901" i="32" s="1"/>
  <c r="AS902" i="32" s="1"/>
  <c r="AS903" i="32" s="1"/>
  <c r="AS904" i="32" s="1"/>
  <c r="AS905" i="32" s="1"/>
  <c r="AS906" i="32" s="1"/>
  <c r="AS907" i="32" s="1"/>
  <c r="AS908" i="32" s="1"/>
  <c r="AS909" i="32" s="1"/>
  <c r="AS910" i="32" s="1"/>
  <c r="AS911" i="32" s="1"/>
  <c r="AS912" i="32" s="1"/>
  <c r="AL206" i="32"/>
  <c r="AL107" i="32" s="1"/>
  <c r="AL108" i="32" s="1"/>
  <c r="AL109" i="32" s="1"/>
  <c r="AL110" i="32" s="1"/>
  <c r="AL111" i="32" s="1"/>
  <c r="AL112" i="32" s="1"/>
  <c r="AL113" i="32" s="1"/>
  <c r="AL114" i="32" s="1"/>
  <c r="AL115" i="32" s="1"/>
  <c r="AL116" i="32" s="1"/>
  <c r="AL117" i="32" s="1"/>
  <c r="AL118" i="32" s="1"/>
  <c r="AL119" i="32" s="1"/>
  <c r="AL120" i="32" s="1"/>
  <c r="AL121" i="32" s="1"/>
  <c r="AL122" i="32" s="1"/>
  <c r="AL123" i="32" s="1"/>
  <c r="AL124" i="32" s="1"/>
  <c r="AL125" i="32" s="1"/>
  <c r="AL126" i="32" s="1"/>
  <c r="AL127" i="32" s="1"/>
  <c r="AL128" i="32" s="1"/>
  <c r="AL129" i="32" s="1"/>
  <c r="AL130" i="32" s="1"/>
  <c r="AL131" i="32" s="1"/>
  <c r="AL132" i="32" s="1"/>
  <c r="AL133" i="32" s="1"/>
  <c r="AL134" i="32" s="1"/>
  <c r="AL135" i="32" s="1"/>
  <c r="AL136" i="32" s="1"/>
  <c r="AL137" i="32" s="1"/>
  <c r="AL138" i="32" s="1"/>
  <c r="AL139" i="32" s="1"/>
  <c r="AL140" i="32" s="1"/>
  <c r="AL141" i="32" s="1"/>
  <c r="AL142" i="32" s="1"/>
  <c r="AL143" i="32" s="1"/>
  <c r="AL144" i="32" s="1"/>
  <c r="AL145" i="32" s="1"/>
  <c r="AL146" i="32" s="1"/>
  <c r="AL147" i="32" s="1"/>
  <c r="AL148" i="32" s="1"/>
  <c r="AL149" i="32" s="1"/>
  <c r="AL150" i="32" s="1"/>
  <c r="AL151" i="32" s="1"/>
  <c r="AL152" i="32" s="1"/>
  <c r="AL153" i="32" s="1"/>
  <c r="AL154" i="32" s="1"/>
  <c r="AL155" i="32" s="1"/>
  <c r="AL156" i="32" s="1"/>
  <c r="AL157" i="32" s="1"/>
  <c r="AL158" i="32" s="1"/>
  <c r="AL159" i="32" s="1"/>
  <c r="AL160" i="32" s="1"/>
  <c r="AL161" i="32" s="1"/>
  <c r="AL162" i="32" s="1"/>
  <c r="AL163" i="32" s="1"/>
  <c r="AL164" i="32" s="1"/>
  <c r="AL165" i="32" s="1"/>
  <c r="AL166" i="32" s="1"/>
  <c r="AL167" i="32" s="1"/>
  <c r="AL168" i="32" s="1"/>
  <c r="AL169" i="32" s="1"/>
  <c r="AL170" i="32" s="1"/>
  <c r="AL171" i="32" s="1"/>
  <c r="AL172" i="32" s="1"/>
  <c r="AL173" i="32" s="1"/>
  <c r="AL174" i="32" s="1"/>
  <c r="AL175" i="32" s="1"/>
  <c r="AL176" i="32" s="1"/>
  <c r="AL177" i="32" s="1"/>
  <c r="AL178" i="32" s="1"/>
  <c r="AL179" i="32" s="1"/>
  <c r="AL180" i="32" s="1"/>
  <c r="AL181" i="32" s="1"/>
  <c r="AL182" i="32" s="1"/>
  <c r="AL183" i="32" s="1"/>
  <c r="AL184" i="32" s="1"/>
  <c r="AL185" i="32" s="1"/>
  <c r="AL186" i="32" s="1"/>
  <c r="AL187" i="32" s="1"/>
  <c r="AL188" i="32" s="1"/>
  <c r="AL189" i="32" s="1"/>
  <c r="AL190" i="32" s="1"/>
  <c r="AL191" i="32" s="1"/>
  <c r="AL192" i="32" s="1"/>
  <c r="AL193" i="32" s="1"/>
  <c r="AL194" i="32" s="1"/>
  <c r="AL195" i="32" s="1"/>
  <c r="AL196" i="32" s="1"/>
  <c r="AL197" i="32" s="1"/>
  <c r="AL198" i="32" s="1"/>
  <c r="AL199" i="32" s="1"/>
  <c r="AL200" i="32" s="1"/>
  <c r="AL201" i="32" s="1"/>
  <c r="AL202" i="32" s="1"/>
  <c r="AL203" i="32" s="1"/>
  <c r="AL204" i="32" s="1"/>
  <c r="AL205" i="32" s="1"/>
  <c r="AH17" i="32"/>
  <c r="B27" i="32" s="1"/>
  <c r="AR812" i="32"/>
  <c r="AR713" i="32" s="1"/>
  <c r="AR714" i="32" s="1"/>
  <c r="AR715" i="32" s="1"/>
  <c r="AR716" i="32" s="1"/>
  <c r="AR717" i="32" s="1"/>
  <c r="AR718" i="32" s="1"/>
  <c r="AR719" i="32" s="1"/>
  <c r="AR720" i="32" s="1"/>
  <c r="AR721" i="32" s="1"/>
  <c r="AR722" i="32" s="1"/>
  <c r="AR723" i="32" s="1"/>
  <c r="AR724" i="32" s="1"/>
  <c r="AR725" i="32" s="1"/>
  <c r="AR726" i="32" s="1"/>
  <c r="AR727" i="32" s="1"/>
  <c r="AR728" i="32" s="1"/>
  <c r="AR729" i="32" s="1"/>
  <c r="AR730" i="32" s="1"/>
  <c r="AR731" i="32" s="1"/>
  <c r="AR732" i="32" s="1"/>
  <c r="AR733" i="32" s="1"/>
  <c r="AR734" i="32" s="1"/>
  <c r="AR735" i="32" s="1"/>
  <c r="AR736" i="32" s="1"/>
  <c r="AR737" i="32" s="1"/>
  <c r="AR738" i="32" s="1"/>
  <c r="AR739" i="32" s="1"/>
  <c r="AR740" i="32" s="1"/>
  <c r="AR741" i="32" s="1"/>
  <c r="AR742" i="32" s="1"/>
  <c r="AR743" i="32" s="1"/>
  <c r="AR744" i="32" s="1"/>
  <c r="AR745" i="32" s="1"/>
  <c r="AR746" i="32" s="1"/>
  <c r="AR747" i="32" s="1"/>
  <c r="AR748" i="32" s="1"/>
  <c r="AR749" i="32" s="1"/>
  <c r="AR750" i="32" s="1"/>
  <c r="AR751" i="32" s="1"/>
  <c r="AR752" i="32" s="1"/>
  <c r="AR753" i="32" s="1"/>
  <c r="AR754" i="32" s="1"/>
  <c r="AR755" i="32" s="1"/>
  <c r="AR756" i="32" s="1"/>
  <c r="AR757" i="32" s="1"/>
  <c r="AR758" i="32" s="1"/>
  <c r="AR759" i="32" s="1"/>
  <c r="AR760" i="32" s="1"/>
  <c r="AR761" i="32" s="1"/>
  <c r="AR762" i="32" s="1"/>
  <c r="AR763" i="32" s="1"/>
  <c r="AR764" i="32" s="1"/>
  <c r="AR765" i="32" s="1"/>
  <c r="AR766" i="32" s="1"/>
  <c r="AR767" i="32" s="1"/>
  <c r="AR768" i="32" s="1"/>
  <c r="AR769" i="32" s="1"/>
  <c r="AR770" i="32" s="1"/>
  <c r="AR771" i="32" s="1"/>
  <c r="AR772" i="32" s="1"/>
  <c r="AR773" i="32" s="1"/>
  <c r="AR774" i="32" s="1"/>
  <c r="AR775" i="32" s="1"/>
  <c r="AR776" i="32" s="1"/>
  <c r="AR777" i="32" s="1"/>
  <c r="AR778" i="32" s="1"/>
  <c r="AR779" i="32" s="1"/>
  <c r="AR780" i="32" s="1"/>
  <c r="AR781" i="32" s="1"/>
  <c r="AR782" i="32" s="1"/>
  <c r="AR783" i="32" s="1"/>
  <c r="AR784" i="32" s="1"/>
  <c r="AR785" i="32" s="1"/>
  <c r="AR786" i="32" s="1"/>
  <c r="AR787" i="32" s="1"/>
  <c r="AR788" i="32" s="1"/>
  <c r="AR789" i="32" s="1"/>
  <c r="AR790" i="32" s="1"/>
  <c r="AR791" i="32" s="1"/>
  <c r="AR792" i="32" s="1"/>
  <c r="AR793" i="32" s="1"/>
  <c r="AR794" i="32" s="1"/>
  <c r="AR795" i="32" s="1"/>
  <c r="AR796" i="32" s="1"/>
  <c r="AR797" i="32" s="1"/>
  <c r="AR798" i="32" s="1"/>
  <c r="AR799" i="32" s="1"/>
  <c r="AR800" i="32" s="1"/>
  <c r="AR801" i="32" s="1"/>
  <c r="AR802" i="32" s="1"/>
  <c r="AR803" i="32" s="1"/>
  <c r="AR804" i="32" s="1"/>
  <c r="AR805" i="32" s="1"/>
  <c r="AR806" i="32" s="1"/>
  <c r="AR807" i="32" s="1"/>
  <c r="AR808" i="32" s="1"/>
  <c r="AR809" i="32" s="1"/>
  <c r="AR810" i="32" s="1"/>
  <c r="AR811" i="32" s="1"/>
  <c r="O53" i="31"/>
  <c r="F34" i="31" s="1"/>
  <c r="AO509" i="31"/>
  <c r="AO410" i="31" s="1"/>
  <c r="AO411" i="31" s="1"/>
  <c r="AO412" i="31" s="1"/>
  <c r="AO413" i="31" s="1"/>
  <c r="AO414" i="31" s="1"/>
  <c r="AO415" i="31" s="1"/>
  <c r="AO416" i="31" s="1"/>
  <c r="AO417" i="31" s="1"/>
  <c r="AO418" i="31" s="1"/>
  <c r="AO419" i="31" s="1"/>
  <c r="AO420" i="31" s="1"/>
  <c r="AO421" i="31" s="1"/>
  <c r="AO422" i="31" s="1"/>
  <c r="AO423" i="31" s="1"/>
  <c r="AO424" i="31" s="1"/>
  <c r="AO425" i="31" s="1"/>
  <c r="AO426" i="31" s="1"/>
  <c r="AO427" i="31" s="1"/>
  <c r="AO428" i="31" s="1"/>
  <c r="AO429" i="31" s="1"/>
  <c r="AO430" i="31" s="1"/>
  <c r="AO431" i="31" s="1"/>
  <c r="AO432" i="31" s="1"/>
  <c r="AO433" i="31" s="1"/>
  <c r="AO434" i="31" s="1"/>
  <c r="AO435" i="31" s="1"/>
  <c r="AO436" i="31" s="1"/>
  <c r="AO437" i="31" s="1"/>
  <c r="AO438" i="31" s="1"/>
  <c r="AO439" i="31" s="1"/>
  <c r="AO440" i="31" s="1"/>
  <c r="AO441" i="31" s="1"/>
  <c r="AO442" i="31" s="1"/>
  <c r="AO443" i="31" s="1"/>
  <c r="AO444" i="31" s="1"/>
  <c r="AO445" i="31" s="1"/>
  <c r="AO446" i="31" s="1"/>
  <c r="AO447" i="31" s="1"/>
  <c r="AO448" i="31" s="1"/>
  <c r="AO449" i="31" s="1"/>
  <c r="AO450" i="31" s="1"/>
  <c r="AO451" i="31" s="1"/>
  <c r="AO452" i="31" s="1"/>
  <c r="AO453" i="31" s="1"/>
  <c r="AO454" i="31" s="1"/>
  <c r="AO455" i="31" s="1"/>
  <c r="AO456" i="31" s="1"/>
  <c r="AO457" i="31" s="1"/>
  <c r="AO458" i="31" s="1"/>
  <c r="AO459" i="31" s="1"/>
  <c r="AO460" i="31" s="1"/>
  <c r="AO461" i="31" s="1"/>
  <c r="AO462" i="31" s="1"/>
  <c r="AO463" i="31" s="1"/>
  <c r="AO464" i="31" s="1"/>
  <c r="AO465" i="31" s="1"/>
  <c r="AO466" i="31" s="1"/>
  <c r="AO467" i="31" s="1"/>
  <c r="AO468" i="31" s="1"/>
  <c r="AO469" i="31" s="1"/>
  <c r="AO470" i="31" s="1"/>
  <c r="AO471" i="31" s="1"/>
  <c r="AO472" i="31" s="1"/>
  <c r="AO473" i="31" s="1"/>
  <c r="AO474" i="31" s="1"/>
  <c r="AO475" i="31" s="1"/>
  <c r="AO476" i="31" s="1"/>
  <c r="AO477" i="31" s="1"/>
  <c r="AO478" i="31" s="1"/>
  <c r="AO479" i="31" s="1"/>
  <c r="AO480" i="31" s="1"/>
  <c r="AO481" i="31" s="1"/>
  <c r="AO482" i="31" s="1"/>
  <c r="AO483" i="31" s="1"/>
  <c r="AO484" i="31" s="1"/>
  <c r="AO485" i="31" s="1"/>
  <c r="AO486" i="31" s="1"/>
  <c r="AO487" i="31" s="1"/>
  <c r="AO488" i="31" s="1"/>
  <c r="AO489" i="31" s="1"/>
  <c r="AO490" i="31" s="1"/>
  <c r="AO491" i="31" s="1"/>
  <c r="AO492" i="31" s="1"/>
  <c r="AO493" i="31" s="1"/>
  <c r="AO494" i="31" s="1"/>
  <c r="AO495" i="31" s="1"/>
  <c r="AO496" i="31" s="1"/>
  <c r="AO497" i="31" s="1"/>
  <c r="AO498" i="31" s="1"/>
  <c r="AO499" i="31" s="1"/>
  <c r="AO500" i="31" s="1"/>
  <c r="AO501" i="31" s="1"/>
  <c r="AO502" i="31" s="1"/>
  <c r="AO503" i="31" s="1"/>
  <c r="AO504" i="31" s="1"/>
  <c r="AO505" i="31" s="1"/>
  <c r="AO506" i="31" s="1"/>
  <c r="AO507" i="31" s="1"/>
  <c r="AO508" i="31" s="1"/>
  <c r="AL106" i="31"/>
  <c r="AP510" i="31"/>
  <c r="AP511" i="31" s="1"/>
  <c r="AP512" i="31" s="1"/>
  <c r="AP513" i="31" s="1"/>
  <c r="AP514" i="31" s="1"/>
  <c r="AP515" i="31" s="1"/>
  <c r="AP516" i="31" s="1"/>
  <c r="AP517" i="31" s="1"/>
  <c r="AP518" i="31" s="1"/>
  <c r="AP519" i="31" s="1"/>
  <c r="AP520" i="31" s="1"/>
  <c r="AP521" i="31" s="1"/>
  <c r="AP522" i="31" s="1"/>
  <c r="AP523" i="31" s="1"/>
  <c r="AP524" i="31" s="1"/>
  <c r="AP525" i="31" s="1"/>
  <c r="AP526" i="31" s="1"/>
  <c r="AP527" i="31" s="1"/>
  <c r="AP528" i="31" s="1"/>
  <c r="AP529" i="31" s="1"/>
  <c r="AP530" i="31" s="1"/>
  <c r="AP531" i="31" s="1"/>
  <c r="AP532" i="31" s="1"/>
  <c r="AP533" i="31" s="1"/>
  <c r="AP534" i="31" s="1"/>
  <c r="AP535" i="31" s="1"/>
  <c r="AP536" i="31" s="1"/>
  <c r="AP537" i="31" s="1"/>
  <c r="AP538" i="31" s="1"/>
  <c r="AP539" i="31" s="1"/>
  <c r="AP540" i="31" s="1"/>
  <c r="AP541" i="31" s="1"/>
  <c r="AP542" i="31" s="1"/>
  <c r="AP543" i="31" s="1"/>
  <c r="AP544" i="31" s="1"/>
  <c r="AP545" i="31" s="1"/>
  <c r="AP546" i="31" s="1"/>
  <c r="AP547" i="31" s="1"/>
  <c r="AP548" i="31" s="1"/>
  <c r="AP549" i="31" s="1"/>
  <c r="AP550" i="31" s="1"/>
  <c r="AP551" i="31" s="1"/>
  <c r="AP552" i="31" s="1"/>
  <c r="AP553" i="31" s="1"/>
  <c r="AP554" i="31" s="1"/>
  <c r="AP555" i="31" s="1"/>
  <c r="AP556" i="31" s="1"/>
  <c r="AP557" i="31" s="1"/>
  <c r="AP558" i="31" s="1"/>
  <c r="AP559" i="31" s="1"/>
  <c r="AP560" i="31" s="1"/>
  <c r="AP561" i="31" s="1"/>
  <c r="AP562" i="31" s="1"/>
  <c r="AP563" i="31" s="1"/>
  <c r="AP564" i="31" s="1"/>
  <c r="AP565" i="31" s="1"/>
  <c r="AP566" i="31" s="1"/>
  <c r="AP567" i="31" s="1"/>
  <c r="AP568" i="31" s="1"/>
  <c r="AP569" i="31" s="1"/>
  <c r="AP570" i="31" s="1"/>
  <c r="AP571" i="31" s="1"/>
  <c r="AP572" i="31" s="1"/>
  <c r="AP573" i="31" s="1"/>
  <c r="AP574" i="31" s="1"/>
  <c r="AP575" i="31" s="1"/>
  <c r="AP576" i="31" s="1"/>
  <c r="AP577" i="31" s="1"/>
  <c r="AP578" i="31" s="1"/>
  <c r="AP579" i="31" s="1"/>
  <c r="AP580" i="31" s="1"/>
  <c r="AP581" i="31" s="1"/>
  <c r="AP582" i="31" s="1"/>
  <c r="AP583" i="31" s="1"/>
  <c r="AP584" i="31" s="1"/>
  <c r="AP585" i="31" s="1"/>
  <c r="AP586" i="31" s="1"/>
  <c r="AP587" i="31" s="1"/>
  <c r="AP588" i="31" s="1"/>
  <c r="AP589" i="31" s="1"/>
  <c r="AP590" i="31" s="1"/>
  <c r="AP591" i="31" s="1"/>
  <c r="AP592" i="31" s="1"/>
  <c r="AP593" i="31" s="1"/>
  <c r="AP594" i="31" s="1"/>
  <c r="AP595" i="31" s="1"/>
  <c r="AP596" i="31" s="1"/>
  <c r="AP597" i="31" s="1"/>
  <c r="AP598" i="31" s="1"/>
  <c r="AP599" i="31" s="1"/>
  <c r="AP600" i="31" s="1"/>
  <c r="AP601" i="31" s="1"/>
  <c r="AP602" i="31" s="1"/>
  <c r="AP603" i="31" s="1"/>
  <c r="AP604" i="31" s="1"/>
  <c r="AP605" i="31" s="1"/>
  <c r="AP606" i="31" s="1"/>
  <c r="AP607" i="31" s="1"/>
  <c r="AP608" i="31" s="1"/>
  <c r="AP609" i="31" s="1"/>
  <c r="E35" i="31"/>
  <c r="E36" i="28"/>
  <c r="O55" i="28"/>
  <c r="F35" i="31"/>
  <c r="E36" i="31"/>
  <c r="O55" i="31"/>
  <c r="E36" i="26"/>
  <c r="O55" i="26"/>
  <c r="O53" i="28"/>
  <c r="E34" i="28"/>
  <c r="O52" i="28"/>
  <c r="E33" i="28"/>
  <c r="O53" i="33"/>
  <c r="E34" i="33"/>
  <c r="F35" i="29"/>
  <c r="F35" i="33"/>
  <c r="O54" i="32"/>
  <c r="E35" i="32"/>
  <c r="O52" i="32"/>
  <c r="E33" i="32"/>
  <c r="F34" i="32"/>
  <c r="F34" i="26"/>
  <c r="E36" i="32"/>
  <c r="O55" i="32"/>
  <c r="O52" i="31"/>
  <c r="E33" i="31"/>
  <c r="E33" i="27"/>
  <c r="O52" i="27"/>
  <c r="E33" i="26"/>
  <c r="O52" i="26"/>
  <c r="O54" i="30"/>
  <c r="E35" i="30"/>
  <c r="E36" i="30"/>
  <c r="O55" i="30"/>
  <c r="E36" i="27"/>
  <c r="O55" i="27"/>
  <c r="E35" i="28"/>
  <c r="O54" i="28"/>
  <c r="F34" i="30"/>
  <c r="O55" i="33"/>
  <c r="E33" i="29"/>
  <c r="O52" i="29"/>
  <c r="E35" i="27"/>
  <c r="O54" i="27"/>
  <c r="E36" i="29"/>
  <c r="O55" i="29"/>
  <c r="F34" i="27"/>
  <c r="E34" i="29"/>
  <c r="O53" i="29"/>
  <c r="O52" i="30"/>
  <c r="E33" i="30"/>
  <c r="O54" i="26"/>
  <c r="E35" i="26"/>
  <c r="O52" i="33"/>
  <c r="E33" i="33"/>
  <c r="N53" i="5"/>
  <c r="O53" i="5" s="1"/>
  <c r="O52" i="3"/>
  <c r="E33" i="3"/>
  <c r="O55" i="3"/>
  <c r="E36" i="3"/>
  <c r="E34" i="3"/>
  <c r="O53" i="3"/>
  <c r="B36" i="5"/>
  <c r="N55" i="5"/>
  <c r="N52" i="5"/>
  <c r="E35" i="5"/>
  <c r="O54" i="5"/>
  <c r="F35" i="3"/>
  <c r="AH17" i="31" l="1"/>
  <c r="B27" i="31" s="1"/>
  <c r="AS813" i="31"/>
  <c r="AS814" i="31" s="1"/>
  <c r="AS815" i="31" s="1"/>
  <c r="AS816" i="31" s="1"/>
  <c r="AS817" i="31" s="1"/>
  <c r="AS818" i="31" s="1"/>
  <c r="AS819" i="31" s="1"/>
  <c r="AS820" i="31" s="1"/>
  <c r="AS821" i="31" s="1"/>
  <c r="AS822" i="31" s="1"/>
  <c r="AS823" i="31" s="1"/>
  <c r="AS824" i="31" s="1"/>
  <c r="AS825" i="31" s="1"/>
  <c r="AS826" i="31" s="1"/>
  <c r="AS827" i="31" s="1"/>
  <c r="AS828" i="31" s="1"/>
  <c r="AS829" i="31" s="1"/>
  <c r="AS830" i="31" s="1"/>
  <c r="AS831" i="31" s="1"/>
  <c r="AS832" i="31" s="1"/>
  <c r="AS833" i="31" s="1"/>
  <c r="AS834" i="31" s="1"/>
  <c r="AS835" i="31" s="1"/>
  <c r="AS836" i="31" s="1"/>
  <c r="AS837" i="31" s="1"/>
  <c r="AS838" i="31" s="1"/>
  <c r="AS839" i="31" s="1"/>
  <c r="AS840" i="31" s="1"/>
  <c r="AS841" i="31" s="1"/>
  <c r="AS842" i="31" s="1"/>
  <c r="AS843" i="31" s="1"/>
  <c r="AS844" i="31" s="1"/>
  <c r="AS845" i="31" s="1"/>
  <c r="AS846" i="31" s="1"/>
  <c r="AS847" i="31" s="1"/>
  <c r="AS848" i="31" s="1"/>
  <c r="AS849" i="31" s="1"/>
  <c r="AS850" i="31" s="1"/>
  <c r="AS851" i="31" s="1"/>
  <c r="AS852" i="31" s="1"/>
  <c r="AS853" i="31" s="1"/>
  <c r="AS854" i="31" s="1"/>
  <c r="AS855" i="31" s="1"/>
  <c r="AS856" i="31" s="1"/>
  <c r="AS857" i="31" s="1"/>
  <c r="AS858" i="31" s="1"/>
  <c r="AS859" i="31" s="1"/>
  <c r="AS860" i="31" s="1"/>
  <c r="AS861" i="31" s="1"/>
  <c r="AS862" i="31" s="1"/>
  <c r="AS863" i="31" s="1"/>
  <c r="AS864" i="31" s="1"/>
  <c r="AS865" i="31" s="1"/>
  <c r="AS866" i="31" s="1"/>
  <c r="AS867" i="31" s="1"/>
  <c r="AS868" i="31" s="1"/>
  <c r="AS869" i="31" s="1"/>
  <c r="AS870" i="31" s="1"/>
  <c r="AS871" i="31" s="1"/>
  <c r="AS872" i="31" s="1"/>
  <c r="AS873" i="31" s="1"/>
  <c r="AS874" i="31" s="1"/>
  <c r="AS875" i="31" s="1"/>
  <c r="AS876" i="31" s="1"/>
  <c r="AS877" i="31" s="1"/>
  <c r="AS878" i="31" s="1"/>
  <c r="AS879" i="31" s="1"/>
  <c r="AS880" i="31" s="1"/>
  <c r="AS881" i="31" s="1"/>
  <c r="AS882" i="31" s="1"/>
  <c r="AS883" i="31" s="1"/>
  <c r="AS884" i="31" s="1"/>
  <c r="AS885" i="31" s="1"/>
  <c r="AS886" i="31" s="1"/>
  <c r="AS887" i="31" s="1"/>
  <c r="AS888" i="31" s="1"/>
  <c r="AS889" i="31" s="1"/>
  <c r="AS890" i="31" s="1"/>
  <c r="AS891" i="31" s="1"/>
  <c r="AS892" i="31" s="1"/>
  <c r="AS893" i="31" s="1"/>
  <c r="AS894" i="31" s="1"/>
  <c r="AS895" i="31" s="1"/>
  <c r="AS896" i="31" s="1"/>
  <c r="AS897" i="31" s="1"/>
  <c r="AS898" i="31" s="1"/>
  <c r="AS899" i="31" s="1"/>
  <c r="AS900" i="31" s="1"/>
  <c r="AS901" i="31" s="1"/>
  <c r="AS902" i="31" s="1"/>
  <c r="AS903" i="31" s="1"/>
  <c r="AS904" i="31" s="1"/>
  <c r="AS905" i="31" s="1"/>
  <c r="AS906" i="31" s="1"/>
  <c r="AS907" i="31" s="1"/>
  <c r="AS908" i="31" s="1"/>
  <c r="AS909" i="31" s="1"/>
  <c r="AS910" i="31" s="1"/>
  <c r="AS911" i="31" s="1"/>
  <c r="AS912" i="31" s="1"/>
  <c r="AL206" i="31"/>
  <c r="AL107" i="31" s="1"/>
  <c r="AL108" i="31" s="1"/>
  <c r="AL109" i="31" s="1"/>
  <c r="AL110" i="31" s="1"/>
  <c r="AL111" i="31" s="1"/>
  <c r="AL112" i="31" s="1"/>
  <c r="AL113" i="31" s="1"/>
  <c r="AL114" i="31" s="1"/>
  <c r="AL115" i="31" s="1"/>
  <c r="AL116" i="31" s="1"/>
  <c r="AL117" i="31" s="1"/>
  <c r="AL118" i="31" s="1"/>
  <c r="AL119" i="31" s="1"/>
  <c r="AL120" i="31" s="1"/>
  <c r="AL121" i="31" s="1"/>
  <c r="AL122" i="31" s="1"/>
  <c r="AL123" i="31" s="1"/>
  <c r="AL124" i="31" s="1"/>
  <c r="AL125" i="31" s="1"/>
  <c r="AL126" i="31" s="1"/>
  <c r="AL127" i="31" s="1"/>
  <c r="AL128" i="31" s="1"/>
  <c r="AL129" i="31" s="1"/>
  <c r="AL130" i="31" s="1"/>
  <c r="AL131" i="31" s="1"/>
  <c r="AL132" i="31" s="1"/>
  <c r="AL133" i="31" s="1"/>
  <c r="AL134" i="31" s="1"/>
  <c r="AL135" i="31" s="1"/>
  <c r="AL136" i="31" s="1"/>
  <c r="AL137" i="31" s="1"/>
  <c r="AL138" i="31" s="1"/>
  <c r="AL139" i="31" s="1"/>
  <c r="AL140" i="31" s="1"/>
  <c r="AL141" i="31" s="1"/>
  <c r="AL142" i="31" s="1"/>
  <c r="AL143" i="31" s="1"/>
  <c r="AL144" i="31" s="1"/>
  <c r="AL145" i="31" s="1"/>
  <c r="AL146" i="31" s="1"/>
  <c r="AL147" i="31" s="1"/>
  <c r="AL148" i="31" s="1"/>
  <c r="AL149" i="31" s="1"/>
  <c r="AL150" i="31" s="1"/>
  <c r="AL151" i="31" s="1"/>
  <c r="AL152" i="31" s="1"/>
  <c r="AL153" i="31" s="1"/>
  <c r="AL154" i="31" s="1"/>
  <c r="AL155" i="31" s="1"/>
  <c r="AL156" i="31" s="1"/>
  <c r="AL157" i="31" s="1"/>
  <c r="AL158" i="31" s="1"/>
  <c r="AL159" i="31" s="1"/>
  <c r="AL160" i="31" s="1"/>
  <c r="AL161" i="31" s="1"/>
  <c r="AL162" i="31" s="1"/>
  <c r="AL163" i="31" s="1"/>
  <c r="AL164" i="31" s="1"/>
  <c r="AL165" i="31" s="1"/>
  <c r="AL166" i="31" s="1"/>
  <c r="AL167" i="31" s="1"/>
  <c r="AL168" i="31" s="1"/>
  <c r="AL169" i="31" s="1"/>
  <c r="AL170" i="31" s="1"/>
  <c r="AL171" i="31" s="1"/>
  <c r="AL172" i="31" s="1"/>
  <c r="AL173" i="31" s="1"/>
  <c r="AL174" i="31" s="1"/>
  <c r="AL175" i="31" s="1"/>
  <c r="AL176" i="31" s="1"/>
  <c r="AL177" i="31" s="1"/>
  <c r="AL178" i="31" s="1"/>
  <c r="AL179" i="31" s="1"/>
  <c r="AL180" i="31" s="1"/>
  <c r="AL181" i="31" s="1"/>
  <c r="AL182" i="31" s="1"/>
  <c r="AL183" i="31" s="1"/>
  <c r="AL184" i="31" s="1"/>
  <c r="AL185" i="31" s="1"/>
  <c r="AL186" i="31" s="1"/>
  <c r="AL187" i="31" s="1"/>
  <c r="AL188" i="31" s="1"/>
  <c r="AL189" i="31" s="1"/>
  <c r="AL190" i="31" s="1"/>
  <c r="AL191" i="31" s="1"/>
  <c r="AL192" i="31" s="1"/>
  <c r="AL193" i="31" s="1"/>
  <c r="AL194" i="31" s="1"/>
  <c r="AL195" i="31" s="1"/>
  <c r="AL196" i="31" s="1"/>
  <c r="AL197" i="31" s="1"/>
  <c r="AL198" i="31" s="1"/>
  <c r="AL199" i="31" s="1"/>
  <c r="AL200" i="31" s="1"/>
  <c r="AL201" i="31" s="1"/>
  <c r="AL202" i="31" s="1"/>
  <c r="AL203" i="31" s="1"/>
  <c r="AL204" i="31" s="1"/>
  <c r="AL205" i="31" s="1"/>
  <c r="AR812" i="31"/>
  <c r="AR713" i="31" s="1"/>
  <c r="AR714" i="31" s="1"/>
  <c r="AR715" i="31" s="1"/>
  <c r="AR716" i="31" s="1"/>
  <c r="AR717" i="31" s="1"/>
  <c r="AR718" i="31" s="1"/>
  <c r="AR719" i="31" s="1"/>
  <c r="AR720" i="31" s="1"/>
  <c r="AR721" i="31" s="1"/>
  <c r="AR722" i="31" s="1"/>
  <c r="AR723" i="31" s="1"/>
  <c r="AR724" i="31" s="1"/>
  <c r="AR725" i="31" s="1"/>
  <c r="AR726" i="31" s="1"/>
  <c r="AR727" i="31" s="1"/>
  <c r="AR728" i="31" s="1"/>
  <c r="AR729" i="31" s="1"/>
  <c r="AR730" i="31" s="1"/>
  <c r="AR731" i="31" s="1"/>
  <c r="AR732" i="31" s="1"/>
  <c r="AR733" i="31" s="1"/>
  <c r="AR734" i="31" s="1"/>
  <c r="AR735" i="31" s="1"/>
  <c r="AR736" i="31" s="1"/>
  <c r="AR737" i="31" s="1"/>
  <c r="AR738" i="31" s="1"/>
  <c r="AR739" i="31" s="1"/>
  <c r="AR740" i="31" s="1"/>
  <c r="AR741" i="31" s="1"/>
  <c r="AR742" i="31" s="1"/>
  <c r="AR743" i="31" s="1"/>
  <c r="AR744" i="31" s="1"/>
  <c r="AR745" i="31" s="1"/>
  <c r="AR746" i="31" s="1"/>
  <c r="AR747" i="31" s="1"/>
  <c r="AR748" i="31" s="1"/>
  <c r="AR749" i="31" s="1"/>
  <c r="AR750" i="31" s="1"/>
  <c r="AR751" i="31" s="1"/>
  <c r="AR752" i="31" s="1"/>
  <c r="AR753" i="31" s="1"/>
  <c r="AR754" i="31" s="1"/>
  <c r="AR755" i="31" s="1"/>
  <c r="AR756" i="31" s="1"/>
  <c r="AR757" i="31" s="1"/>
  <c r="AR758" i="31" s="1"/>
  <c r="AR759" i="31" s="1"/>
  <c r="AR760" i="31" s="1"/>
  <c r="AR761" i="31" s="1"/>
  <c r="AR762" i="31" s="1"/>
  <c r="AR763" i="31" s="1"/>
  <c r="AR764" i="31" s="1"/>
  <c r="AR765" i="31" s="1"/>
  <c r="AR766" i="31" s="1"/>
  <c r="AR767" i="31" s="1"/>
  <c r="AR768" i="31" s="1"/>
  <c r="AR769" i="31" s="1"/>
  <c r="AR770" i="31" s="1"/>
  <c r="AR771" i="31" s="1"/>
  <c r="AR772" i="31" s="1"/>
  <c r="AR773" i="31" s="1"/>
  <c r="AR774" i="31" s="1"/>
  <c r="AR775" i="31" s="1"/>
  <c r="AR776" i="31" s="1"/>
  <c r="AR777" i="31" s="1"/>
  <c r="AR778" i="31" s="1"/>
  <c r="AR779" i="31" s="1"/>
  <c r="AR780" i="31" s="1"/>
  <c r="AR781" i="31" s="1"/>
  <c r="AR782" i="31" s="1"/>
  <c r="AR783" i="31" s="1"/>
  <c r="AR784" i="31" s="1"/>
  <c r="AR785" i="31" s="1"/>
  <c r="AR786" i="31" s="1"/>
  <c r="AR787" i="31" s="1"/>
  <c r="AR788" i="31" s="1"/>
  <c r="AR789" i="31" s="1"/>
  <c r="AR790" i="31" s="1"/>
  <c r="AR791" i="31" s="1"/>
  <c r="AR792" i="31" s="1"/>
  <c r="AR793" i="31" s="1"/>
  <c r="AR794" i="31" s="1"/>
  <c r="AR795" i="31" s="1"/>
  <c r="AR796" i="31" s="1"/>
  <c r="AR797" i="31" s="1"/>
  <c r="AR798" i="31" s="1"/>
  <c r="AR799" i="31" s="1"/>
  <c r="AR800" i="31" s="1"/>
  <c r="AR801" i="31" s="1"/>
  <c r="AR802" i="31" s="1"/>
  <c r="AR803" i="31" s="1"/>
  <c r="AR804" i="31" s="1"/>
  <c r="AR805" i="31" s="1"/>
  <c r="AR806" i="31" s="1"/>
  <c r="AR807" i="31" s="1"/>
  <c r="AR808" i="31" s="1"/>
  <c r="AR809" i="31" s="1"/>
  <c r="AR810" i="31" s="1"/>
  <c r="AR811" i="31" s="1"/>
  <c r="L60" i="29"/>
  <c r="B39" i="29" s="1"/>
  <c r="E39" i="2" s="1"/>
  <c r="F33" i="29"/>
  <c r="F36" i="33"/>
  <c r="Q60" i="33"/>
  <c r="L60" i="31"/>
  <c r="F33" i="31"/>
  <c r="F36" i="32"/>
  <c r="Q60" i="32"/>
  <c r="E39" i="32" s="1"/>
  <c r="G42" i="2" s="1"/>
  <c r="F35" i="26"/>
  <c r="F34" i="33"/>
  <c r="L60" i="33"/>
  <c r="B39" i="33" s="1"/>
  <c r="E43" i="2" s="1"/>
  <c r="F33" i="33"/>
  <c r="F35" i="28"/>
  <c r="F33" i="28"/>
  <c r="L60" i="28"/>
  <c r="B39" i="28" s="1"/>
  <c r="E38" i="2" s="1"/>
  <c r="L60" i="30"/>
  <c r="N60" i="30" s="1"/>
  <c r="F33" i="30"/>
  <c r="F34" i="29"/>
  <c r="F36" i="27"/>
  <c r="Q60" i="27"/>
  <c r="E39" i="27" s="1"/>
  <c r="G37" i="2" s="1"/>
  <c r="F36" i="26"/>
  <c r="Q60" i="26"/>
  <c r="E39" i="26" s="1"/>
  <c r="G36" i="2" s="1"/>
  <c r="F36" i="31"/>
  <c r="Q60" i="31"/>
  <c r="S61" i="31" s="1"/>
  <c r="E41" i="31" s="1"/>
  <c r="F34" i="28"/>
  <c r="F35" i="30"/>
  <c r="F33" i="32"/>
  <c r="L60" i="32"/>
  <c r="N60" i="32" s="1"/>
  <c r="F36" i="30"/>
  <c r="Q60" i="30"/>
  <c r="E39" i="30" s="1"/>
  <c r="G40" i="2" s="1"/>
  <c r="Q60" i="29"/>
  <c r="S61" i="29" s="1"/>
  <c r="E41" i="29" s="1"/>
  <c r="F36" i="29"/>
  <c r="F35" i="27"/>
  <c r="F33" i="26"/>
  <c r="L60" i="26"/>
  <c r="N60" i="26" s="1"/>
  <c r="F35" i="32"/>
  <c r="F33" i="27"/>
  <c r="L60" i="27"/>
  <c r="N60" i="27" s="1"/>
  <c r="F36" i="28"/>
  <c r="Q60" i="28"/>
  <c r="E39" i="28" s="1"/>
  <c r="G38" i="2" s="1"/>
  <c r="E34" i="5"/>
  <c r="E33" i="5"/>
  <c r="O52" i="5"/>
  <c r="F34" i="5"/>
  <c r="F34" i="3"/>
  <c r="F36" i="3"/>
  <c r="Q60" i="3"/>
  <c r="S61" i="3" s="1"/>
  <c r="E41" i="3" s="1"/>
  <c r="F35" i="5"/>
  <c r="E36" i="5"/>
  <c r="O55" i="5"/>
  <c r="L60" i="3"/>
  <c r="B39" i="3" s="1"/>
  <c r="E28" i="2" s="1"/>
  <c r="F33" i="3"/>
  <c r="N61" i="29" l="1"/>
  <c r="B41" i="29" s="1"/>
  <c r="N61" i="28"/>
  <c r="B41" i="28" s="1"/>
  <c r="N60" i="29"/>
  <c r="N62" i="29" s="1"/>
  <c r="B42" i="29" s="1"/>
  <c r="N60" i="28"/>
  <c r="B40" i="28" s="1"/>
  <c r="N61" i="33"/>
  <c r="B41" i="33" s="1"/>
  <c r="N60" i="33"/>
  <c r="B40" i="33" s="1"/>
  <c r="S61" i="28"/>
  <c r="E41" i="28" s="1"/>
  <c r="S61" i="30"/>
  <c r="E41" i="30" s="1"/>
  <c r="S61" i="27"/>
  <c r="E41" i="27" s="1"/>
  <c r="S61" i="26"/>
  <c r="E41" i="26" s="1"/>
  <c r="S60" i="26"/>
  <c r="B40" i="32"/>
  <c r="B40" i="27"/>
  <c r="B39" i="27"/>
  <c r="E37" i="2" s="1"/>
  <c r="N61" i="27"/>
  <c r="B41" i="27" s="1"/>
  <c r="B39" i="32"/>
  <c r="E42" i="2" s="1"/>
  <c r="N61" i="32"/>
  <c r="B41" i="32" s="1"/>
  <c r="S61" i="32"/>
  <c r="E41" i="32" s="1"/>
  <c r="S60" i="32"/>
  <c r="B39" i="30"/>
  <c r="E40" i="2" s="1"/>
  <c r="N61" i="30"/>
  <c r="B41" i="30" s="1"/>
  <c r="B39" i="31"/>
  <c r="E41" i="2" s="1"/>
  <c r="N61" i="31"/>
  <c r="B41" i="31" s="1"/>
  <c r="B39" i="26"/>
  <c r="E36" i="2" s="1"/>
  <c r="N61" i="26"/>
  <c r="B41" i="26" s="1"/>
  <c r="N60" i="31"/>
  <c r="B40" i="30"/>
  <c r="B40" i="26"/>
  <c r="E39" i="33"/>
  <c r="G43" i="2" s="1"/>
  <c r="S60" i="33"/>
  <c r="S60" i="30"/>
  <c r="S60" i="27"/>
  <c r="E39" i="31"/>
  <c r="G41" i="2" s="1"/>
  <c r="S60" i="31"/>
  <c r="S60" i="28"/>
  <c r="S61" i="33"/>
  <c r="E41" i="33" s="1"/>
  <c r="E39" i="29"/>
  <c r="G39" i="2" s="1"/>
  <c r="S60" i="29"/>
  <c r="F36" i="5"/>
  <c r="Q60" i="5"/>
  <c r="S61" i="5" s="1"/>
  <c r="E41" i="5" s="1"/>
  <c r="N61" i="3"/>
  <c r="B41" i="3" s="1"/>
  <c r="N60" i="3"/>
  <c r="F33" i="5"/>
  <c r="L60" i="5"/>
  <c r="N60" i="5" s="1"/>
  <c r="E39" i="3"/>
  <c r="G28" i="2" s="1"/>
  <c r="S60" i="3"/>
  <c r="N62" i="33" l="1"/>
  <c r="B42" i="33" s="1"/>
  <c r="N62" i="28"/>
  <c r="B42" i="28" s="1"/>
  <c r="N62" i="30"/>
  <c r="B42" i="30" s="1"/>
  <c r="N62" i="26"/>
  <c r="B42" i="26" s="1"/>
  <c r="B40" i="29"/>
  <c r="N62" i="27"/>
  <c r="B42" i="27" s="1"/>
  <c r="N62" i="32"/>
  <c r="B42" i="32" s="1"/>
  <c r="E40" i="29"/>
  <c r="S62" i="29"/>
  <c r="E42" i="29" s="1"/>
  <c r="I19" i="2" s="1"/>
  <c r="K34" i="1" s="1"/>
  <c r="E40" i="31"/>
  <c r="S62" i="31"/>
  <c r="E42" i="31" s="1"/>
  <c r="S62" i="27"/>
  <c r="E42" i="27" s="1"/>
  <c r="E40" i="27"/>
  <c r="E40" i="32"/>
  <c r="S62" i="32"/>
  <c r="E42" i="32" s="1"/>
  <c r="S62" i="30"/>
  <c r="E42" i="30" s="1"/>
  <c r="E40" i="30"/>
  <c r="E40" i="33"/>
  <c r="S62" i="33"/>
  <c r="E42" i="33" s="1"/>
  <c r="N62" i="31"/>
  <c r="B42" i="31" s="1"/>
  <c r="B40" i="31"/>
  <c r="E40" i="26"/>
  <c r="S62" i="26"/>
  <c r="E42" i="26" s="1"/>
  <c r="E40" i="28"/>
  <c r="S62" i="28"/>
  <c r="E42" i="28" s="1"/>
  <c r="I18" i="2" s="1"/>
  <c r="K33" i="1" s="1"/>
  <c r="S62" i="3"/>
  <c r="E42" i="3" s="1"/>
  <c r="E40" i="3"/>
  <c r="B39" i="5"/>
  <c r="E30" i="2" s="1"/>
  <c r="N61" i="5"/>
  <c r="B41" i="5" s="1"/>
  <c r="B40" i="5"/>
  <c r="E39" i="5"/>
  <c r="G30" i="2" s="1"/>
  <c r="S60" i="5"/>
  <c r="N62" i="3"/>
  <c r="B42" i="3" s="1"/>
  <c r="B40" i="3"/>
  <c r="I16" i="2" l="1"/>
  <c r="K31" i="1" s="1"/>
  <c r="I21" i="2"/>
  <c r="K36" i="1" s="1"/>
  <c r="I22" i="2"/>
  <c r="K37" i="1" s="1"/>
  <c r="I17" i="2"/>
  <c r="K32" i="1" s="1"/>
  <c r="N62" i="5"/>
  <c r="B42" i="5" s="1"/>
  <c r="E40" i="5"/>
  <c r="S62" i="5"/>
  <c r="E42" i="5" s="1"/>
  <c r="AB8" i="25" l="1"/>
  <c r="AB7" i="25" s="1"/>
  <c r="AJ509" i="25" s="1"/>
  <c r="AJ410" i="25" s="1"/>
  <c r="AJ411" i="25" s="1"/>
  <c r="AJ412" i="25" s="1"/>
  <c r="AJ413" i="25" s="1"/>
  <c r="AJ414" i="25" s="1"/>
  <c r="AJ415" i="25" s="1"/>
  <c r="AJ416" i="25" s="1"/>
  <c r="AJ417" i="25" s="1"/>
  <c r="AJ418" i="25" s="1"/>
  <c r="AJ419" i="25" s="1"/>
  <c r="AJ420" i="25" s="1"/>
  <c r="AJ421" i="25" s="1"/>
  <c r="AJ422" i="25" s="1"/>
  <c r="AJ423" i="25" s="1"/>
  <c r="AJ424" i="25" s="1"/>
  <c r="AJ425" i="25" s="1"/>
  <c r="AJ426" i="25" s="1"/>
  <c r="AJ427" i="25" s="1"/>
  <c r="AJ428" i="25" s="1"/>
  <c r="AJ429" i="25" s="1"/>
  <c r="AJ430" i="25" s="1"/>
  <c r="AJ431" i="25" s="1"/>
  <c r="AJ432" i="25" s="1"/>
  <c r="AJ433" i="25" s="1"/>
  <c r="AJ434" i="25" s="1"/>
  <c r="AJ435" i="25" s="1"/>
  <c r="AJ436" i="25" s="1"/>
  <c r="AJ437" i="25" s="1"/>
  <c r="AJ438" i="25" s="1"/>
  <c r="AJ439" i="25" s="1"/>
  <c r="AJ440" i="25" s="1"/>
  <c r="AJ441" i="25" s="1"/>
  <c r="AJ442" i="25" s="1"/>
  <c r="AJ443" i="25" s="1"/>
  <c r="AJ444" i="25" s="1"/>
  <c r="AJ445" i="25" s="1"/>
  <c r="AJ446" i="25" s="1"/>
  <c r="AJ447" i="25" s="1"/>
  <c r="AJ448" i="25" s="1"/>
  <c r="AJ449" i="25" s="1"/>
  <c r="AJ450" i="25" s="1"/>
  <c r="AJ451" i="25" s="1"/>
  <c r="AJ452" i="25" s="1"/>
  <c r="AJ453" i="25" s="1"/>
  <c r="AJ454" i="25" s="1"/>
  <c r="AJ455" i="25" s="1"/>
  <c r="AJ456" i="25" s="1"/>
  <c r="AJ457" i="25" s="1"/>
  <c r="AJ458" i="25" s="1"/>
  <c r="AJ459" i="25" s="1"/>
  <c r="AJ460" i="25" s="1"/>
  <c r="AJ461" i="25" s="1"/>
  <c r="AJ462" i="25" s="1"/>
  <c r="AJ463" i="25" s="1"/>
  <c r="AJ464" i="25" s="1"/>
  <c r="AJ465" i="25" s="1"/>
  <c r="AJ466" i="25" s="1"/>
  <c r="AJ467" i="25" s="1"/>
  <c r="AJ468" i="25" s="1"/>
  <c r="AJ469" i="25" s="1"/>
  <c r="AJ470" i="25" s="1"/>
  <c r="AJ471" i="25" s="1"/>
  <c r="AJ472" i="25" s="1"/>
  <c r="AJ473" i="25" s="1"/>
  <c r="AJ474" i="25" s="1"/>
  <c r="AJ475" i="25" s="1"/>
  <c r="AJ476" i="25" s="1"/>
  <c r="AJ477" i="25" s="1"/>
  <c r="AJ478" i="25" s="1"/>
  <c r="AJ479" i="25" s="1"/>
  <c r="AJ480" i="25" s="1"/>
  <c r="AJ481" i="25" s="1"/>
  <c r="AJ482" i="25" s="1"/>
  <c r="AJ483" i="25" s="1"/>
  <c r="AJ484" i="25" s="1"/>
  <c r="AJ485" i="25" s="1"/>
  <c r="AJ486" i="25" s="1"/>
  <c r="AJ487" i="25" s="1"/>
  <c r="AJ488" i="25" s="1"/>
  <c r="AJ489" i="25" s="1"/>
  <c r="AJ490" i="25" s="1"/>
  <c r="AJ491" i="25" s="1"/>
  <c r="AJ492" i="25" s="1"/>
  <c r="AJ493" i="25" s="1"/>
  <c r="AJ494" i="25" s="1"/>
  <c r="AJ495" i="25" s="1"/>
  <c r="AJ496" i="25" s="1"/>
  <c r="AJ497" i="25" s="1"/>
  <c r="AJ498" i="25" s="1"/>
  <c r="AJ499" i="25" s="1"/>
  <c r="AJ500" i="25" s="1"/>
  <c r="AJ501" i="25" s="1"/>
  <c r="AJ502" i="25" s="1"/>
  <c r="AJ503" i="25" s="1"/>
  <c r="AJ504" i="25" s="1"/>
  <c r="AJ505" i="25" s="1"/>
  <c r="AJ506" i="25" s="1"/>
  <c r="AJ507" i="25" s="1"/>
  <c r="AJ508" i="25" s="1"/>
  <c r="AC8" i="25"/>
  <c r="AC7" i="25" s="1"/>
  <c r="AO509" i="25" s="1"/>
  <c r="AO410" i="25" s="1"/>
  <c r="AO411" i="25" s="1"/>
  <c r="AO412" i="25" s="1"/>
  <c r="AO413" i="25" s="1"/>
  <c r="AO414" i="25" s="1"/>
  <c r="AO415" i="25" s="1"/>
  <c r="AO416" i="25" s="1"/>
  <c r="AO417" i="25" s="1"/>
  <c r="AO418" i="25" s="1"/>
  <c r="AO419" i="25" s="1"/>
  <c r="AO420" i="25" s="1"/>
  <c r="AO421" i="25" s="1"/>
  <c r="AO422" i="25" s="1"/>
  <c r="AO423" i="25" s="1"/>
  <c r="AO424" i="25" s="1"/>
  <c r="AO425" i="25" s="1"/>
  <c r="AO426" i="25" s="1"/>
  <c r="AO427" i="25" s="1"/>
  <c r="AO428" i="25" s="1"/>
  <c r="AO429" i="25" s="1"/>
  <c r="AO430" i="25" s="1"/>
  <c r="AO431" i="25" s="1"/>
  <c r="AO432" i="25" s="1"/>
  <c r="AO433" i="25" s="1"/>
  <c r="AO434" i="25" s="1"/>
  <c r="AO435" i="25" s="1"/>
  <c r="AO436" i="25" s="1"/>
  <c r="AO437" i="25" s="1"/>
  <c r="AO438" i="25" s="1"/>
  <c r="AO439" i="25" s="1"/>
  <c r="AO440" i="25" s="1"/>
  <c r="AO441" i="25" s="1"/>
  <c r="AO442" i="25" s="1"/>
  <c r="AO443" i="25" s="1"/>
  <c r="AO444" i="25" s="1"/>
  <c r="AO445" i="25" s="1"/>
  <c r="AO446" i="25" s="1"/>
  <c r="AO447" i="25" s="1"/>
  <c r="AO448" i="25" s="1"/>
  <c r="AO449" i="25" s="1"/>
  <c r="AO450" i="25" s="1"/>
  <c r="AO451" i="25" s="1"/>
  <c r="AO452" i="25" s="1"/>
  <c r="AO453" i="25" s="1"/>
  <c r="AO454" i="25" s="1"/>
  <c r="AO455" i="25" s="1"/>
  <c r="AO456" i="25" s="1"/>
  <c r="AO457" i="25" s="1"/>
  <c r="AO458" i="25" s="1"/>
  <c r="AO459" i="25" s="1"/>
  <c r="AO460" i="25" s="1"/>
  <c r="AO461" i="25" s="1"/>
  <c r="AO462" i="25" s="1"/>
  <c r="AO463" i="25" s="1"/>
  <c r="AO464" i="25" s="1"/>
  <c r="AO465" i="25" s="1"/>
  <c r="AO466" i="25" s="1"/>
  <c r="AO467" i="25" s="1"/>
  <c r="AO468" i="25" s="1"/>
  <c r="AO469" i="25" s="1"/>
  <c r="AO470" i="25" s="1"/>
  <c r="AO471" i="25" s="1"/>
  <c r="AO472" i="25" s="1"/>
  <c r="AO473" i="25" s="1"/>
  <c r="AO474" i="25" s="1"/>
  <c r="AO475" i="25" s="1"/>
  <c r="AO476" i="25" s="1"/>
  <c r="AO477" i="25" s="1"/>
  <c r="AO478" i="25" s="1"/>
  <c r="AO479" i="25" s="1"/>
  <c r="AO480" i="25" s="1"/>
  <c r="AO481" i="25" s="1"/>
  <c r="AO482" i="25" s="1"/>
  <c r="AO483" i="25" s="1"/>
  <c r="AO484" i="25" s="1"/>
  <c r="AO485" i="25" s="1"/>
  <c r="AO486" i="25" s="1"/>
  <c r="AO487" i="25" s="1"/>
  <c r="AO488" i="25" s="1"/>
  <c r="AO489" i="25" s="1"/>
  <c r="AO490" i="25" s="1"/>
  <c r="AO491" i="25" s="1"/>
  <c r="AO492" i="25" s="1"/>
  <c r="AO493" i="25" s="1"/>
  <c r="AO494" i="25" s="1"/>
  <c r="AO495" i="25" s="1"/>
  <c r="AO496" i="25" s="1"/>
  <c r="AO497" i="25" s="1"/>
  <c r="AO498" i="25" s="1"/>
  <c r="AO499" i="25" s="1"/>
  <c r="AO500" i="25" s="1"/>
  <c r="AO501" i="25" s="1"/>
  <c r="AO502" i="25" s="1"/>
  <c r="AO503" i="25" s="1"/>
  <c r="AO504" i="25" s="1"/>
  <c r="AO505" i="25" s="1"/>
  <c r="AO506" i="25" s="1"/>
  <c r="AO507" i="25" s="1"/>
  <c r="AO508" i="25" s="1"/>
  <c r="AJ106" i="25" l="1"/>
  <c r="AJ510" i="25"/>
  <c r="AJ511" i="25" s="1"/>
  <c r="AJ512" i="25" s="1"/>
  <c r="AJ513" i="25" s="1"/>
  <c r="AJ514" i="25" s="1"/>
  <c r="AJ515" i="25" s="1"/>
  <c r="AJ516" i="25" s="1"/>
  <c r="AJ517" i="25" s="1"/>
  <c r="AJ518" i="25" s="1"/>
  <c r="AJ519" i="25" s="1"/>
  <c r="AJ520" i="25" s="1"/>
  <c r="AJ521" i="25" s="1"/>
  <c r="AJ522" i="25" s="1"/>
  <c r="AJ523" i="25" s="1"/>
  <c r="AJ524" i="25" s="1"/>
  <c r="AJ525" i="25" s="1"/>
  <c r="AJ526" i="25" s="1"/>
  <c r="AJ527" i="25" s="1"/>
  <c r="AJ528" i="25" s="1"/>
  <c r="AJ529" i="25" s="1"/>
  <c r="AJ530" i="25" s="1"/>
  <c r="AJ531" i="25" s="1"/>
  <c r="AJ532" i="25" s="1"/>
  <c r="AJ533" i="25" s="1"/>
  <c r="AJ534" i="25" s="1"/>
  <c r="AJ535" i="25" s="1"/>
  <c r="AJ536" i="25" s="1"/>
  <c r="AJ537" i="25" s="1"/>
  <c r="AJ538" i="25" s="1"/>
  <c r="AJ539" i="25" s="1"/>
  <c r="AJ540" i="25" s="1"/>
  <c r="AJ541" i="25" s="1"/>
  <c r="AJ542" i="25" s="1"/>
  <c r="AJ543" i="25" s="1"/>
  <c r="AJ544" i="25" s="1"/>
  <c r="AJ545" i="25" s="1"/>
  <c r="AJ546" i="25" s="1"/>
  <c r="AJ547" i="25" s="1"/>
  <c r="AJ548" i="25" s="1"/>
  <c r="AJ549" i="25" s="1"/>
  <c r="AJ550" i="25" s="1"/>
  <c r="AJ551" i="25" s="1"/>
  <c r="AJ552" i="25" s="1"/>
  <c r="AJ553" i="25" s="1"/>
  <c r="AJ554" i="25" s="1"/>
  <c r="AJ555" i="25" s="1"/>
  <c r="AJ556" i="25" s="1"/>
  <c r="AJ557" i="25" s="1"/>
  <c r="AJ558" i="25" s="1"/>
  <c r="AJ559" i="25" s="1"/>
  <c r="AJ560" i="25" s="1"/>
  <c r="AJ561" i="25" s="1"/>
  <c r="AJ562" i="25" s="1"/>
  <c r="AJ563" i="25" s="1"/>
  <c r="AJ564" i="25" s="1"/>
  <c r="AJ565" i="25" s="1"/>
  <c r="AJ566" i="25" s="1"/>
  <c r="AJ567" i="25" s="1"/>
  <c r="AJ568" i="25" s="1"/>
  <c r="AJ569" i="25" s="1"/>
  <c r="AJ570" i="25" s="1"/>
  <c r="AJ571" i="25" s="1"/>
  <c r="AJ572" i="25" s="1"/>
  <c r="AJ573" i="25" s="1"/>
  <c r="AJ574" i="25" s="1"/>
  <c r="AJ575" i="25" s="1"/>
  <c r="AJ576" i="25" s="1"/>
  <c r="AJ577" i="25" s="1"/>
  <c r="AJ578" i="25" s="1"/>
  <c r="AJ579" i="25" s="1"/>
  <c r="AJ580" i="25" s="1"/>
  <c r="AJ581" i="25" s="1"/>
  <c r="AJ582" i="25" s="1"/>
  <c r="AJ583" i="25" s="1"/>
  <c r="AJ584" i="25" s="1"/>
  <c r="AJ585" i="25" s="1"/>
  <c r="AJ586" i="25" s="1"/>
  <c r="AJ587" i="25" s="1"/>
  <c r="AJ588" i="25" s="1"/>
  <c r="AJ589" i="25" s="1"/>
  <c r="AJ590" i="25" s="1"/>
  <c r="AJ591" i="25" s="1"/>
  <c r="AJ592" i="25" s="1"/>
  <c r="AJ593" i="25" s="1"/>
  <c r="AJ594" i="25" s="1"/>
  <c r="AJ595" i="25" s="1"/>
  <c r="AJ596" i="25" s="1"/>
  <c r="AJ597" i="25" s="1"/>
  <c r="AJ598" i="25" s="1"/>
  <c r="AJ599" i="25" s="1"/>
  <c r="AJ600" i="25" s="1"/>
  <c r="AJ601" i="25" s="1"/>
  <c r="AJ602" i="25" s="1"/>
  <c r="AJ603" i="25" s="1"/>
  <c r="AJ604" i="25" s="1"/>
  <c r="AJ605" i="25" s="1"/>
  <c r="AJ606" i="25" s="1"/>
  <c r="AJ607" i="25" s="1"/>
  <c r="AJ608" i="25" s="1"/>
  <c r="AJ609" i="25" s="1"/>
  <c r="AB21" i="25"/>
  <c r="AB17" i="25" s="1"/>
  <c r="AJ408" i="25" s="1"/>
  <c r="AJ309" i="25" s="1"/>
  <c r="AJ310" i="25" s="1"/>
  <c r="AJ311" i="25" s="1"/>
  <c r="AJ312" i="25" s="1"/>
  <c r="AJ313" i="25" s="1"/>
  <c r="AJ314" i="25" s="1"/>
  <c r="AJ315" i="25" s="1"/>
  <c r="AJ316" i="25" s="1"/>
  <c r="AJ317" i="25" s="1"/>
  <c r="AJ318" i="25" s="1"/>
  <c r="AJ319" i="25" s="1"/>
  <c r="AJ320" i="25" s="1"/>
  <c r="AJ321" i="25" s="1"/>
  <c r="AJ322" i="25" s="1"/>
  <c r="AJ323" i="25" s="1"/>
  <c r="AJ324" i="25" s="1"/>
  <c r="AJ325" i="25" s="1"/>
  <c r="AJ326" i="25" s="1"/>
  <c r="AJ327" i="25" s="1"/>
  <c r="AJ328" i="25" s="1"/>
  <c r="AJ329" i="25" s="1"/>
  <c r="AJ330" i="25" s="1"/>
  <c r="AJ331" i="25" s="1"/>
  <c r="AJ332" i="25" s="1"/>
  <c r="AJ333" i="25" s="1"/>
  <c r="AJ334" i="25" s="1"/>
  <c r="AJ335" i="25" s="1"/>
  <c r="AJ336" i="25" s="1"/>
  <c r="AJ337" i="25" s="1"/>
  <c r="AJ338" i="25" s="1"/>
  <c r="AJ339" i="25" s="1"/>
  <c r="AJ340" i="25" s="1"/>
  <c r="AJ341" i="25" s="1"/>
  <c r="AJ342" i="25" s="1"/>
  <c r="AJ343" i="25" s="1"/>
  <c r="AJ344" i="25" s="1"/>
  <c r="AJ345" i="25" s="1"/>
  <c r="AJ346" i="25" s="1"/>
  <c r="AJ347" i="25" s="1"/>
  <c r="AJ348" i="25" s="1"/>
  <c r="AJ349" i="25" s="1"/>
  <c r="AJ350" i="25" s="1"/>
  <c r="AJ351" i="25" s="1"/>
  <c r="AJ352" i="25" s="1"/>
  <c r="AJ353" i="25" s="1"/>
  <c r="AJ354" i="25" s="1"/>
  <c r="AJ355" i="25" s="1"/>
  <c r="AJ356" i="25" s="1"/>
  <c r="AJ357" i="25" s="1"/>
  <c r="AJ358" i="25" s="1"/>
  <c r="AJ359" i="25" s="1"/>
  <c r="AJ360" i="25" s="1"/>
  <c r="AJ361" i="25" s="1"/>
  <c r="AJ362" i="25" s="1"/>
  <c r="AJ363" i="25" s="1"/>
  <c r="AJ364" i="25" s="1"/>
  <c r="AJ365" i="25" s="1"/>
  <c r="AJ366" i="25" s="1"/>
  <c r="AJ367" i="25" s="1"/>
  <c r="AJ368" i="25" s="1"/>
  <c r="AJ369" i="25" s="1"/>
  <c r="AJ370" i="25" s="1"/>
  <c r="AJ371" i="25" s="1"/>
  <c r="AJ372" i="25" s="1"/>
  <c r="AJ373" i="25" s="1"/>
  <c r="AJ374" i="25" s="1"/>
  <c r="AJ375" i="25" s="1"/>
  <c r="AJ376" i="25" s="1"/>
  <c r="AJ377" i="25" s="1"/>
  <c r="AJ378" i="25" s="1"/>
  <c r="AJ379" i="25" s="1"/>
  <c r="AJ380" i="25" s="1"/>
  <c r="AJ381" i="25" s="1"/>
  <c r="AJ382" i="25" s="1"/>
  <c r="AJ383" i="25" s="1"/>
  <c r="AJ384" i="25" s="1"/>
  <c r="AJ385" i="25" s="1"/>
  <c r="AJ386" i="25" s="1"/>
  <c r="AJ387" i="25" s="1"/>
  <c r="AJ388" i="25" s="1"/>
  <c r="AJ389" i="25" s="1"/>
  <c r="AJ390" i="25" s="1"/>
  <c r="AJ391" i="25" s="1"/>
  <c r="AJ392" i="25" s="1"/>
  <c r="AJ393" i="25" s="1"/>
  <c r="AJ394" i="25" s="1"/>
  <c r="AJ395" i="25" s="1"/>
  <c r="AJ396" i="25" s="1"/>
  <c r="AJ397" i="25" s="1"/>
  <c r="AJ398" i="25" s="1"/>
  <c r="AJ399" i="25" s="1"/>
  <c r="AJ400" i="25" s="1"/>
  <c r="AJ401" i="25" s="1"/>
  <c r="AJ402" i="25" s="1"/>
  <c r="AJ403" i="25" s="1"/>
  <c r="AJ404" i="25" s="1"/>
  <c r="AJ405" i="25" s="1"/>
  <c r="AJ406" i="25" s="1"/>
  <c r="AJ407" i="25" s="1"/>
  <c r="AL106" i="25"/>
  <c r="AD31" i="25"/>
  <c r="AP510" i="25"/>
  <c r="AP511" i="25" s="1"/>
  <c r="AP512" i="25" s="1"/>
  <c r="AP513" i="25" s="1"/>
  <c r="AP514" i="25" s="1"/>
  <c r="AP515" i="25" s="1"/>
  <c r="AP516" i="25" s="1"/>
  <c r="AP517" i="25" s="1"/>
  <c r="AP518" i="25" s="1"/>
  <c r="AP519" i="25" s="1"/>
  <c r="AP520" i="25" s="1"/>
  <c r="AP521" i="25" s="1"/>
  <c r="AP522" i="25" s="1"/>
  <c r="AP523" i="25" s="1"/>
  <c r="AP524" i="25" s="1"/>
  <c r="AP525" i="25" s="1"/>
  <c r="AP526" i="25" s="1"/>
  <c r="AP527" i="25" s="1"/>
  <c r="AP528" i="25" s="1"/>
  <c r="AP529" i="25" s="1"/>
  <c r="AP530" i="25" s="1"/>
  <c r="AP531" i="25" s="1"/>
  <c r="AP532" i="25" s="1"/>
  <c r="AP533" i="25" s="1"/>
  <c r="AP534" i="25" s="1"/>
  <c r="AP535" i="25" s="1"/>
  <c r="AP536" i="25" s="1"/>
  <c r="AP537" i="25" s="1"/>
  <c r="AP538" i="25" s="1"/>
  <c r="AP539" i="25" s="1"/>
  <c r="AP540" i="25" s="1"/>
  <c r="AP541" i="25" s="1"/>
  <c r="AP542" i="25" s="1"/>
  <c r="AP543" i="25" s="1"/>
  <c r="AP544" i="25" s="1"/>
  <c r="AP545" i="25" s="1"/>
  <c r="AP546" i="25" s="1"/>
  <c r="AP547" i="25" s="1"/>
  <c r="AP548" i="25" s="1"/>
  <c r="AP549" i="25" s="1"/>
  <c r="AP550" i="25" s="1"/>
  <c r="AP551" i="25" s="1"/>
  <c r="AP552" i="25" s="1"/>
  <c r="AP553" i="25" s="1"/>
  <c r="AP554" i="25" s="1"/>
  <c r="AP555" i="25" s="1"/>
  <c r="AP556" i="25" s="1"/>
  <c r="AP557" i="25" s="1"/>
  <c r="AP558" i="25" s="1"/>
  <c r="AP559" i="25" s="1"/>
  <c r="AP560" i="25" s="1"/>
  <c r="AP561" i="25" s="1"/>
  <c r="AP562" i="25" s="1"/>
  <c r="AP563" i="25" s="1"/>
  <c r="AP564" i="25" s="1"/>
  <c r="AP565" i="25" s="1"/>
  <c r="AP566" i="25" s="1"/>
  <c r="AP567" i="25" s="1"/>
  <c r="AP568" i="25" s="1"/>
  <c r="AP569" i="25" s="1"/>
  <c r="AP570" i="25" s="1"/>
  <c r="AP571" i="25" s="1"/>
  <c r="AP572" i="25" s="1"/>
  <c r="AP573" i="25" s="1"/>
  <c r="AP574" i="25" s="1"/>
  <c r="AP575" i="25" s="1"/>
  <c r="AP576" i="25" s="1"/>
  <c r="AP577" i="25" s="1"/>
  <c r="AP578" i="25" s="1"/>
  <c r="AP579" i="25" s="1"/>
  <c r="AP580" i="25" s="1"/>
  <c r="AP581" i="25" s="1"/>
  <c r="AP582" i="25" s="1"/>
  <c r="AP583" i="25" s="1"/>
  <c r="AP584" i="25" s="1"/>
  <c r="AP585" i="25" s="1"/>
  <c r="AP586" i="25" s="1"/>
  <c r="AP587" i="25" s="1"/>
  <c r="AP588" i="25" s="1"/>
  <c r="AP589" i="25" s="1"/>
  <c r="AP590" i="25" s="1"/>
  <c r="AP591" i="25" s="1"/>
  <c r="AP592" i="25" s="1"/>
  <c r="AP593" i="25" s="1"/>
  <c r="AP594" i="25" s="1"/>
  <c r="AP595" i="25" s="1"/>
  <c r="AP596" i="25" s="1"/>
  <c r="AP597" i="25" s="1"/>
  <c r="AP598" i="25" s="1"/>
  <c r="AP599" i="25" s="1"/>
  <c r="AP600" i="25" s="1"/>
  <c r="AP601" i="25" s="1"/>
  <c r="AP602" i="25" s="1"/>
  <c r="AP603" i="25" s="1"/>
  <c r="AP604" i="25" s="1"/>
  <c r="AP605" i="25" s="1"/>
  <c r="AP606" i="25" s="1"/>
  <c r="AP607" i="25" s="1"/>
  <c r="AP608" i="25" s="1"/>
  <c r="AP609" i="25" s="1"/>
  <c r="AF17" i="25"/>
  <c r="AC21" i="25"/>
  <c r="AC19" i="25" s="1"/>
  <c r="AM307" i="25" s="1"/>
  <c r="AM208" i="25" s="1"/>
  <c r="AM209" i="25" s="1"/>
  <c r="AM210" i="25" s="1"/>
  <c r="AM211" i="25" s="1"/>
  <c r="AM212" i="25" s="1"/>
  <c r="AM213" i="25" s="1"/>
  <c r="AM214" i="25" s="1"/>
  <c r="AM215" i="25" s="1"/>
  <c r="AM216" i="25" s="1"/>
  <c r="AM217" i="25" s="1"/>
  <c r="AM218" i="25" s="1"/>
  <c r="AM219" i="25" s="1"/>
  <c r="AM220" i="25" s="1"/>
  <c r="AM221" i="25" s="1"/>
  <c r="AM222" i="25" s="1"/>
  <c r="AM223" i="25" s="1"/>
  <c r="AM224" i="25" s="1"/>
  <c r="AM225" i="25" s="1"/>
  <c r="AM226" i="25" s="1"/>
  <c r="AM227" i="25" s="1"/>
  <c r="AM228" i="25" s="1"/>
  <c r="AM229" i="25" s="1"/>
  <c r="AM230" i="25" s="1"/>
  <c r="AM231" i="25" s="1"/>
  <c r="AM232" i="25" s="1"/>
  <c r="AM233" i="25" s="1"/>
  <c r="AM234" i="25" s="1"/>
  <c r="AM235" i="25" s="1"/>
  <c r="AM236" i="25" s="1"/>
  <c r="AM237" i="25" s="1"/>
  <c r="AM238" i="25" s="1"/>
  <c r="AM239" i="25" s="1"/>
  <c r="AM240" i="25" s="1"/>
  <c r="AM241" i="25" s="1"/>
  <c r="AM242" i="25" s="1"/>
  <c r="AM243" i="25" s="1"/>
  <c r="AM244" i="25" s="1"/>
  <c r="AM245" i="25" s="1"/>
  <c r="AM246" i="25" s="1"/>
  <c r="AM247" i="25" s="1"/>
  <c r="AM248" i="25" s="1"/>
  <c r="AM249" i="25" s="1"/>
  <c r="AM250" i="25" s="1"/>
  <c r="AM251" i="25" s="1"/>
  <c r="AM252" i="25" s="1"/>
  <c r="AM253" i="25" s="1"/>
  <c r="AM254" i="25" s="1"/>
  <c r="AM255" i="25" s="1"/>
  <c r="AM256" i="25" s="1"/>
  <c r="AM257" i="25" s="1"/>
  <c r="AM258" i="25" s="1"/>
  <c r="AM259" i="25" s="1"/>
  <c r="AM260" i="25" s="1"/>
  <c r="AM261" i="25" s="1"/>
  <c r="AM262" i="25" s="1"/>
  <c r="AM263" i="25" s="1"/>
  <c r="AM264" i="25" s="1"/>
  <c r="AM265" i="25" s="1"/>
  <c r="AM266" i="25" s="1"/>
  <c r="AM267" i="25" s="1"/>
  <c r="AM268" i="25" s="1"/>
  <c r="AM269" i="25" s="1"/>
  <c r="AM270" i="25" s="1"/>
  <c r="AM271" i="25" s="1"/>
  <c r="AM272" i="25" s="1"/>
  <c r="AM273" i="25" s="1"/>
  <c r="AM274" i="25" s="1"/>
  <c r="AM275" i="25" s="1"/>
  <c r="AM276" i="25" s="1"/>
  <c r="AM277" i="25" s="1"/>
  <c r="AM278" i="25" s="1"/>
  <c r="AM279" i="25" s="1"/>
  <c r="AM280" i="25" s="1"/>
  <c r="AM281" i="25" s="1"/>
  <c r="AM282" i="25" s="1"/>
  <c r="AM283" i="25" s="1"/>
  <c r="AM284" i="25" s="1"/>
  <c r="AM285" i="25" s="1"/>
  <c r="AM286" i="25" s="1"/>
  <c r="AM287" i="25" s="1"/>
  <c r="AM288" i="25" s="1"/>
  <c r="AM289" i="25" s="1"/>
  <c r="AM290" i="25" s="1"/>
  <c r="AM291" i="25" s="1"/>
  <c r="AM292" i="25" s="1"/>
  <c r="AM293" i="25" s="1"/>
  <c r="AM294" i="25" s="1"/>
  <c r="AM295" i="25" s="1"/>
  <c r="AM296" i="25" s="1"/>
  <c r="AM297" i="25" s="1"/>
  <c r="AM298" i="25" s="1"/>
  <c r="AM299" i="25" s="1"/>
  <c r="AM300" i="25" s="1"/>
  <c r="AM301" i="25" s="1"/>
  <c r="AM302" i="25" s="1"/>
  <c r="AM303" i="25" s="1"/>
  <c r="AM304" i="25" s="1"/>
  <c r="AM305" i="25" s="1"/>
  <c r="AM306" i="25" s="1"/>
  <c r="AL206" i="25"/>
  <c r="AL107" i="25" s="1"/>
  <c r="AL108" i="25" s="1"/>
  <c r="AL109" i="25" s="1"/>
  <c r="AL110" i="25" s="1"/>
  <c r="AL111" i="25" s="1"/>
  <c r="AL112" i="25" s="1"/>
  <c r="AL113" i="25" s="1"/>
  <c r="AL114" i="25" s="1"/>
  <c r="AL115" i="25" s="1"/>
  <c r="AL116" i="25" s="1"/>
  <c r="AL117" i="25" s="1"/>
  <c r="AL118" i="25" s="1"/>
  <c r="AL119" i="25" s="1"/>
  <c r="AL120" i="25" s="1"/>
  <c r="AL121" i="25" s="1"/>
  <c r="AL122" i="25" s="1"/>
  <c r="AL123" i="25" s="1"/>
  <c r="AL124" i="25" s="1"/>
  <c r="AL125" i="25" s="1"/>
  <c r="AL126" i="25" s="1"/>
  <c r="AL127" i="25" s="1"/>
  <c r="AL128" i="25" s="1"/>
  <c r="AL129" i="25" s="1"/>
  <c r="AL130" i="25" s="1"/>
  <c r="AL131" i="25" s="1"/>
  <c r="AL132" i="25" s="1"/>
  <c r="AL133" i="25" s="1"/>
  <c r="AL134" i="25" s="1"/>
  <c r="AL135" i="25" s="1"/>
  <c r="AL136" i="25" s="1"/>
  <c r="AL137" i="25" s="1"/>
  <c r="AL138" i="25" s="1"/>
  <c r="AL139" i="25" s="1"/>
  <c r="AL140" i="25" s="1"/>
  <c r="AL141" i="25" s="1"/>
  <c r="AL142" i="25" s="1"/>
  <c r="AL143" i="25" s="1"/>
  <c r="AL144" i="25" s="1"/>
  <c r="AL145" i="25" s="1"/>
  <c r="AL146" i="25" s="1"/>
  <c r="AL147" i="25" s="1"/>
  <c r="AL148" i="25" s="1"/>
  <c r="AL149" i="25" s="1"/>
  <c r="AL150" i="25" s="1"/>
  <c r="AL151" i="25" s="1"/>
  <c r="AL152" i="25" s="1"/>
  <c r="AL153" i="25" s="1"/>
  <c r="AL154" i="25" s="1"/>
  <c r="AL155" i="25" s="1"/>
  <c r="AL156" i="25" s="1"/>
  <c r="AL157" i="25" s="1"/>
  <c r="AL158" i="25" s="1"/>
  <c r="AL159" i="25" s="1"/>
  <c r="AL160" i="25" s="1"/>
  <c r="AL161" i="25" s="1"/>
  <c r="AL162" i="25" s="1"/>
  <c r="AL163" i="25" s="1"/>
  <c r="AL164" i="25" s="1"/>
  <c r="AL165" i="25" s="1"/>
  <c r="AL166" i="25" s="1"/>
  <c r="AL167" i="25" s="1"/>
  <c r="AL168" i="25" s="1"/>
  <c r="AL169" i="25" s="1"/>
  <c r="AL170" i="25" s="1"/>
  <c r="AL171" i="25" s="1"/>
  <c r="AL172" i="25" s="1"/>
  <c r="AL173" i="25" s="1"/>
  <c r="AL174" i="25" s="1"/>
  <c r="AL175" i="25" s="1"/>
  <c r="AL176" i="25" s="1"/>
  <c r="AL177" i="25" s="1"/>
  <c r="AL178" i="25" s="1"/>
  <c r="AL179" i="25" s="1"/>
  <c r="AL180" i="25" s="1"/>
  <c r="AL181" i="25" s="1"/>
  <c r="AL182" i="25" s="1"/>
  <c r="AL183" i="25" s="1"/>
  <c r="AL184" i="25" s="1"/>
  <c r="AL185" i="25" s="1"/>
  <c r="AL186" i="25" s="1"/>
  <c r="AL187" i="25" s="1"/>
  <c r="AL188" i="25" s="1"/>
  <c r="AL189" i="25" s="1"/>
  <c r="AL190" i="25" s="1"/>
  <c r="AL191" i="25" s="1"/>
  <c r="AL192" i="25" s="1"/>
  <c r="AL193" i="25" s="1"/>
  <c r="AL194" i="25" s="1"/>
  <c r="AL195" i="25" s="1"/>
  <c r="AL196" i="25" s="1"/>
  <c r="AL197" i="25" s="1"/>
  <c r="AL198" i="25" s="1"/>
  <c r="AL199" i="25" s="1"/>
  <c r="AL200" i="25" s="1"/>
  <c r="AL201" i="25" s="1"/>
  <c r="AL202" i="25" s="1"/>
  <c r="AL203" i="25" s="1"/>
  <c r="AL204" i="25" s="1"/>
  <c r="AL205" i="25" s="1"/>
  <c r="AS813" i="25"/>
  <c r="AS814" i="25" s="1"/>
  <c r="AS815" i="25" s="1"/>
  <c r="AS816" i="25" s="1"/>
  <c r="AS817" i="25" s="1"/>
  <c r="AS818" i="25" s="1"/>
  <c r="AS819" i="25" s="1"/>
  <c r="AS820" i="25" s="1"/>
  <c r="AS821" i="25" s="1"/>
  <c r="AS822" i="25" s="1"/>
  <c r="AS823" i="25" s="1"/>
  <c r="AS824" i="25" s="1"/>
  <c r="AS825" i="25" s="1"/>
  <c r="AS826" i="25" s="1"/>
  <c r="AS827" i="25" s="1"/>
  <c r="AS828" i="25" s="1"/>
  <c r="AS829" i="25" s="1"/>
  <c r="AS830" i="25" s="1"/>
  <c r="AS831" i="25" s="1"/>
  <c r="AS832" i="25" s="1"/>
  <c r="AS833" i="25" s="1"/>
  <c r="AS834" i="25" s="1"/>
  <c r="AS835" i="25" s="1"/>
  <c r="AS836" i="25" s="1"/>
  <c r="AS837" i="25" s="1"/>
  <c r="AS838" i="25" s="1"/>
  <c r="AS839" i="25" s="1"/>
  <c r="AS840" i="25" s="1"/>
  <c r="AS841" i="25" s="1"/>
  <c r="AS842" i="25" s="1"/>
  <c r="AS843" i="25" s="1"/>
  <c r="AS844" i="25" s="1"/>
  <c r="AS845" i="25" s="1"/>
  <c r="AS846" i="25" s="1"/>
  <c r="AS847" i="25" s="1"/>
  <c r="AS848" i="25" s="1"/>
  <c r="AS849" i="25" s="1"/>
  <c r="AS850" i="25" s="1"/>
  <c r="AS851" i="25" s="1"/>
  <c r="AS852" i="25" s="1"/>
  <c r="AS853" i="25" s="1"/>
  <c r="AS854" i="25" s="1"/>
  <c r="AS855" i="25" s="1"/>
  <c r="AS856" i="25" s="1"/>
  <c r="AS857" i="25" s="1"/>
  <c r="AS858" i="25" s="1"/>
  <c r="AS859" i="25" s="1"/>
  <c r="AS860" i="25" s="1"/>
  <c r="AS861" i="25" s="1"/>
  <c r="AS862" i="25" s="1"/>
  <c r="AS863" i="25" s="1"/>
  <c r="AS864" i="25" s="1"/>
  <c r="AS865" i="25" s="1"/>
  <c r="AS866" i="25" s="1"/>
  <c r="AS867" i="25" s="1"/>
  <c r="AS868" i="25" s="1"/>
  <c r="AS869" i="25" s="1"/>
  <c r="AS870" i="25" s="1"/>
  <c r="AS871" i="25" s="1"/>
  <c r="AS872" i="25" s="1"/>
  <c r="AS873" i="25" s="1"/>
  <c r="AS874" i="25" s="1"/>
  <c r="AS875" i="25" s="1"/>
  <c r="AS876" i="25" s="1"/>
  <c r="AS877" i="25" s="1"/>
  <c r="AS878" i="25" s="1"/>
  <c r="AS879" i="25" s="1"/>
  <c r="AS880" i="25" s="1"/>
  <c r="AS881" i="25" s="1"/>
  <c r="AS882" i="25" s="1"/>
  <c r="AS883" i="25" s="1"/>
  <c r="AS884" i="25" s="1"/>
  <c r="AS885" i="25" s="1"/>
  <c r="AS886" i="25" s="1"/>
  <c r="AS887" i="25" s="1"/>
  <c r="AS888" i="25" s="1"/>
  <c r="AS889" i="25" s="1"/>
  <c r="AS890" i="25" s="1"/>
  <c r="AS891" i="25" s="1"/>
  <c r="AS892" i="25" s="1"/>
  <c r="AS893" i="25" s="1"/>
  <c r="AS894" i="25" s="1"/>
  <c r="AS895" i="25" s="1"/>
  <c r="AS896" i="25" s="1"/>
  <c r="AS897" i="25" s="1"/>
  <c r="AS898" i="25" s="1"/>
  <c r="AS899" i="25" s="1"/>
  <c r="AS900" i="25" s="1"/>
  <c r="AS901" i="25" s="1"/>
  <c r="AS902" i="25" s="1"/>
  <c r="AS903" i="25" s="1"/>
  <c r="AS904" i="25" s="1"/>
  <c r="AS905" i="25" s="1"/>
  <c r="AS906" i="25" s="1"/>
  <c r="AS907" i="25" s="1"/>
  <c r="AS908" i="25" s="1"/>
  <c r="AS909" i="25" s="1"/>
  <c r="AS910" i="25" s="1"/>
  <c r="AS911" i="25" s="1"/>
  <c r="AS912" i="25" s="1"/>
  <c r="AR812" i="25"/>
  <c r="AR713" i="25" s="1"/>
  <c r="AR714" i="25" s="1"/>
  <c r="AR715" i="25" s="1"/>
  <c r="AR716" i="25" s="1"/>
  <c r="AR717" i="25" s="1"/>
  <c r="AR718" i="25" s="1"/>
  <c r="AR719" i="25" s="1"/>
  <c r="AR720" i="25" s="1"/>
  <c r="AR721" i="25" s="1"/>
  <c r="AR722" i="25" s="1"/>
  <c r="AR723" i="25" s="1"/>
  <c r="AR724" i="25" s="1"/>
  <c r="AR725" i="25" s="1"/>
  <c r="AR726" i="25" s="1"/>
  <c r="AR727" i="25" s="1"/>
  <c r="AR728" i="25" s="1"/>
  <c r="AR729" i="25" s="1"/>
  <c r="AR730" i="25" s="1"/>
  <c r="AR731" i="25" s="1"/>
  <c r="AR732" i="25" s="1"/>
  <c r="AR733" i="25" s="1"/>
  <c r="AR734" i="25" s="1"/>
  <c r="AR735" i="25" s="1"/>
  <c r="AR736" i="25" s="1"/>
  <c r="AR737" i="25" s="1"/>
  <c r="AR738" i="25" s="1"/>
  <c r="AR739" i="25" s="1"/>
  <c r="AR740" i="25" s="1"/>
  <c r="AR741" i="25" s="1"/>
  <c r="AR742" i="25" s="1"/>
  <c r="AR743" i="25" s="1"/>
  <c r="AR744" i="25" s="1"/>
  <c r="AR745" i="25" s="1"/>
  <c r="AR746" i="25" s="1"/>
  <c r="AR747" i="25" s="1"/>
  <c r="AR748" i="25" s="1"/>
  <c r="AR749" i="25" s="1"/>
  <c r="AR750" i="25" s="1"/>
  <c r="AR751" i="25" s="1"/>
  <c r="AR752" i="25" s="1"/>
  <c r="AR753" i="25" s="1"/>
  <c r="AR754" i="25" s="1"/>
  <c r="AR755" i="25" s="1"/>
  <c r="AR756" i="25" s="1"/>
  <c r="AR757" i="25" s="1"/>
  <c r="AR758" i="25" s="1"/>
  <c r="AR759" i="25" s="1"/>
  <c r="AR760" i="25" s="1"/>
  <c r="AR761" i="25" s="1"/>
  <c r="AR762" i="25" s="1"/>
  <c r="AR763" i="25" s="1"/>
  <c r="AR764" i="25" s="1"/>
  <c r="AR765" i="25" s="1"/>
  <c r="AR766" i="25" s="1"/>
  <c r="AR767" i="25" s="1"/>
  <c r="AR768" i="25" s="1"/>
  <c r="AR769" i="25" s="1"/>
  <c r="AR770" i="25" s="1"/>
  <c r="AR771" i="25" s="1"/>
  <c r="AR772" i="25" s="1"/>
  <c r="AR773" i="25" s="1"/>
  <c r="AR774" i="25" s="1"/>
  <c r="AR775" i="25" s="1"/>
  <c r="AR776" i="25" s="1"/>
  <c r="AR777" i="25" s="1"/>
  <c r="AR778" i="25" s="1"/>
  <c r="AR779" i="25" s="1"/>
  <c r="AR780" i="25" s="1"/>
  <c r="AR781" i="25" s="1"/>
  <c r="AR782" i="25" s="1"/>
  <c r="AR783" i="25" s="1"/>
  <c r="AR784" i="25" s="1"/>
  <c r="AR785" i="25" s="1"/>
  <c r="AR786" i="25" s="1"/>
  <c r="AR787" i="25" s="1"/>
  <c r="AR788" i="25" s="1"/>
  <c r="AR789" i="25" s="1"/>
  <c r="AR790" i="25" s="1"/>
  <c r="AR791" i="25" s="1"/>
  <c r="AR792" i="25" s="1"/>
  <c r="AR793" i="25" s="1"/>
  <c r="AR794" i="25" s="1"/>
  <c r="AR795" i="25" s="1"/>
  <c r="AR796" i="25" s="1"/>
  <c r="AR797" i="25" s="1"/>
  <c r="AR798" i="25" s="1"/>
  <c r="AR799" i="25" s="1"/>
  <c r="AR800" i="25" s="1"/>
  <c r="AR801" i="25" s="1"/>
  <c r="AR802" i="25" s="1"/>
  <c r="AR803" i="25" s="1"/>
  <c r="AR804" i="25" s="1"/>
  <c r="AR805" i="25" s="1"/>
  <c r="AR806" i="25" s="1"/>
  <c r="AR807" i="25" s="1"/>
  <c r="AR808" i="25" s="1"/>
  <c r="AR809" i="25" s="1"/>
  <c r="AR810" i="25" s="1"/>
  <c r="AR811" i="25" s="1"/>
  <c r="AH17" i="25"/>
  <c r="AJ813" i="25"/>
  <c r="AJ814" i="25" s="1"/>
  <c r="AJ815" i="25" s="1"/>
  <c r="AJ816" i="25" s="1"/>
  <c r="AJ817" i="25" s="1"/>
  <c r="AJ818" i="25" s="1"/>
  <c r="AJ819" i="25" s="1"/>
  <c r="AJ820" i="25" s="1"/>
  <c r="AJ821" i="25" s="1"/>
  <c r="AJ822" i="25" s="1"/>
  <c r="AJ823" i="25" s="1"/>
  <c r="AJ824" i="25" s="1"/>
  <c r="AJ825" i="25" s="1"/>
  <c r="AJ826" i="25" s="1"/>
  <c r="AJ827" i="25" s="1"/>
  <c r="AJ828" i="25" s="1"/>
  <c r="AJ829" i="25" s="1"/>
  <c r="AJ830" i="25" s="1"/>
  <c r="AJ831" i="25" s="1"/>
  <c r="AJ832" i="25" s="1"/>
  <c r="AJ833" i="25" s="1"/>
  <c r="AJ834" i="25" s="1"/>
  <c r="AJ835" i="25" s="1"/>
  <c r="AJ836" i="25" s="1"/>
  <c r="AJ837" i="25" s="1"/>
  <c r="AJ838" i="25" s="1"/>
  <c r="AJ839" i="25" s="1"/>
  <c r="AJ840" i="25" s="1"/>
  <c r="AJ841" i="25" s="1"/>
  <c r="AJ842" i="25" s="1"/>
  <c r="AJ843" i="25" s="1"/>
  <c r="AJ844" i="25" s="1"/>
  <c r="AJ845" i="25" s="1"/>
  <c r="AJ846" i="25" s="1"/>
  <c r="AJ847" i="25" s="1"/>
  <c r="AJ848" i="25" s="1"/>
  <c r="AJ849" i="25" s="1"/>
  <c r="AJ850" i="25" s="1"/>
  <c r="AJ851" i="25" s="1"/>
  <c r="AJ852" i="25" s="1"/>
  <c r="AJ853" i="25" s="1"/>
  <c r="AJ854" i="25" s="1"/>
  <c r="AJ855" i="25" s="1"/>
  <c r="AJ856" i="25" s="1"/>
  <c r="AJ857" i="25" s="1"/>
  <c r="AJ858" i="25" s="1"/>
  <c r="AJ859" i="25" s="1"/>
  <c r="AJ860" i="25" s="1"/>
  <c r="AJ861" i="25" s="1"/>
  <c r="AJ862" i="25" s="1"/>
  <c r="AJ863" i="25" s="1"/>
  <c r="AJ864" i="25" s="1"/>
  <c r="AJ865" i="25" s="1"/>
  <c r="AJ866" i="25" s="1"/>
  <c r="AJ867" i="25" s="1"/>
  <c r="AJ868" i="25" s="1"/>
  <c r="AJ869" i="25" s="1"/>
  <c r="AJ870" i="25" s="1"/>
  <c r="AJ871" i="25" s="1"/>
  <c r="AJ872" i="25" s="1"/>
  <c r="AJ873" i="25" s="1"/>
  <c r="AJ874" i="25" s="1"/>
  <c r="AJ875" i="25" s="1"/>
  <c r="AJ876" i="25" s="1"/>
  <c r="AJ877" i="25" s="1"/>
  <c r="AJ878" i="25" s="1"/>
  <c r="AJ879" i="25" s="1"/>
  <c r="AJ880" i="25" s="1"/>
  <c r="AJ881" i="25" s="1"/>
  <c r="AJ882" i="25" s="1"/>
  <c r="AJ883" i="25" s="1"/>
  <c r="AJ884" i="25" s="1"/>
  <c r="AJ885" i="25" s="1"/>
  <c r="AJ886" i="25" s="1"/>
  <c r="AJ887" i="25" s="1"/>
  <c r="AJ888" i="25" s="1"/>
  <c r="AJ889" i="25" s="1"/>
  <c r="AJ890" i="25" s="1"/>
  <c r="AJ891" i="25" s="1"/>
  <c r="AJ892" i="25" s="1"/>
  <c r="AJ893" i="25" s="1"/>
  <c r="AJ894" i="25" s="1"/>
  <c r="AJ895" i="25" s="1"/>
  <c r="AJ896" i="25" s="1"/>
  <c r="AJ897" i="25" s="1"/>
  <c r="AJ898" i="25" s="1"/>
  <c r="AJ899" i="25" s="1"/>
  <c r="AJ900" i="25" s="1"/>
  <c r="AJ901" i="25" s="1"/>
  <c r="AJ902" i="25" s="1"/>
  <c r="AJ903" i="25" s="1"/>
  <c r="AJ904" i="25" s="1"/>
  <c r="AJ905" i="25" s="1"/>
  <c r="AJ906" i="25" s="1"/>
  <c r="AJ907" i="25" s="1"/>
  <c r="AJ908" i="25" s="1"/>
  <c r="AJ909" i="25" s="1"/>
  <c r="AJ910" i="25" s="1"/>
  <c r="AJ911" i="25" s="1"/>
  <c r="AJ912" i="25" s="1"/>
  <c r="AJ812" i="25"/>
  <c r="AJ713" i="25" s="1"/>
  <c r="AJ714" i="25" s="1"/>
  <c r="AJ715" i="25" s="1"/>
  <c r="AJ716" i="25" s="1"/>
  <c r="AJ717" i="25" s="1"/>
  <c r="AJ718" i="25" s="1"/>
  <c r="AJ719" i="25" s="1"/>
  <c r="AJ720" i="25" s="1"/>
  <c r="AJ721" i="25" s="1"/>
  <c r="AJ722" i="25" s="1"/>
  <c r="AJ723" i="25" s="1"/>
  <c r="AJ724" i="25" s="1"/>
  <c r="AJ725" i="25" s="1"/>
  <c r="AJ726" i="25" s="1"/>
  <c r="AJ727" i="25" s="1"/>
  <c r="AJ728" i="25" s="1"/>
  <c r="AJ729" i="25" s="1"/>
  <c r="AJ730" i="25" s="1"/>
  <c r="AJ731" i="25" s="1"/>
  <c r="AJ732" i="25" s="1"/>
  <c r="AJ733" i="25" s="1"/>
  <c r="AJ734" i="25" s="1"/>
  <c r="AJ735" i="25" s="1"/>
  <c r="AJ736" i="25" s="1"/>
  <c r="AJ737" i="25" s="1"/>
  <c r="AJ738" i="25" s="1"/>
  <c r="AJ739" i="25" s="1"/>
  <c r="AJ740" i="25" s="1"/>
  <c r="AJ741" i="25" s="1"/>
  <c r="AJ742" i="25" s="1"/>
  <c r="AJ743" i="25" s="1"/>
  <c r="AJ744" i="25" s="1"/>
  <c r="AJ745" i="25" s="1"/>
  <c r="AJ746" i="25" s="1"/>
  <c r="AJ747" i="25" s="1"/>
  <c r="AJ748" i="25" s="1"/>
  <c r="AJ749" i="25" s="1"/>
  <c r="AJ750" i="25" s="1"/>
  <c r="AJ751" i="25" s="1"/>
  <c r="AJ752" i="25" s="1"/>
  <c r="AJ753" i="25" s="1"/>
  <c r="AJ754" i="25" s="1"/>
  <c r="AJ755" i="25" s="1"/>
  <c r="AJ756" i="25" s="1"/>
  <c r="AJ757" i="25" s="1"/>
  <c r="AJ758" i="25" s="1"/>
  <c r="AJ759" i="25" s="1"/>
  <c r="AJ760" i="25" s="1"/>
  <c r="AJ761" i="25" s="1"/>
  <c r="AJ762" i="25" s="1"/>
  <c r="AJ763" i="25" s="1"/>
  <c r="AJ764" i="25" s="1"/>
  <c r="AJ765" i="25" s="1"/>
  <c r="AJ766" i="25" s="1"/>
  <c r="AJ767" i="25" s="1"/>
  <c r="AJ768" i="25" s="1"/>
  <c r="AJ769" i="25" s="1"/>
  <c r="AJ770" i="25" s="1"/>
  <c r="AJ771" i="25" s="1"/>
  <c r="AJ772" i="25" s="1"/>
  <c r="AJ773" i="25" s="1"/>
  <c r="AJ774" i="25" s="1"/>
  <c r="AJ775" i="25" s="1"/>
  <c r="AJ776" i="25" s="1"/>
  <c r="AJ777" i="25" s="1"/>
  <c r="AJ778" i="25" s="1"/>
  <c r="AJ779" i="25" s="1"/>
  <c r="AJ780" i="25" s="1"/>
  <c r="AJ781" i="25" s="1"/>
  <c r="AJ782" i="25" s="1"/>
  <c r="AJ783" i="25" s="1"/>
  <c r="AJ784" i="25" s="1"/>
  <c r="AJ785" i="25" s="1"/>
  <c r="AJ786" i="25" s="1"/>
  <c r="AJ787" i="25" s="1"/>
  <c r="AJ788" i="25" s="1"/>
  <c r="AJ789" i="25" s="1"/>
  <c r="AJ790" i="25" s="1"/>
  <c r="AJ791" i="25" s="1"/>
  <c r="AJ792" i="25" s="1"/>
  <c r="AJ793" i="25" s="1"/>
  <c r="AJ794" i="25" s="1"/>
  <c r="AJ795" i="25" s="1"/>
  <c r="AJ796" i="25" s="1"/>
  <c r="AJ797" i="25" s="1"/>
  <c r="AJ798" i="25" s="1"/>
  <c r="AJ799" i="25" s="1"/>
  <c r="AJ800" i="25" s="1"/>
  <c r="AJ801" i="25" s="1"/>
  <c r="AJ802" i="25" s="1"/>
  <c r="AJ803" i="25" s="1"/>
  <c r="AJ804" i="25" s="1"/>
  <c r="AJ805" i="25" s="1"/>
  <c r="AJ806" i="25" s="1"/>
  <c r="AJ807" i="25" s="1"/>
  <c r="AJ808" i="25" s="1"/>
  <c r="AJ809" i="25" s="1"/>
  <c r="AJ810" i="25" s="1"/>
  <c r="AJ811" i="25" s="1"/>
  <c r="AJ206" i="25"/>
  <c r="AJ107" i="25" s="1"/>
  <c r="AJ108" i="25" s="1"/>
  <c r="AJ109" i="25" s="1"/>
  <c r="AJ110" i="25" s="1"/>
  <c r="AJ111" i="25" s="1"/>
  <c r="AJ112" i="25" s="1"/>
  <c r="AJ113" i="25" s="1"/>
  <c r="AJ114" i="25" s="1"/>
  <c r="AJ115" i="25" s="1"/>
  <c r="AJ116" i="25" s="1"/>
  <c r="AJ117" i="25" s="1"/>
  <c r="AJ118" i="25" s="1"/>
  <c r="AJ119" i="25" s="1"/>
  <c r="AJ120" i="25" s="1"/>
  <c r="AJ121" i="25" s="1"/>
  <c r="AJ122" i="25" s="1"/>
  <c r="AJ123" i="25" s="1"/>
  <c r="AJ124" i="25" s="1"/>
  <c r="AJ125" i="25" s="1"/>
  <c r="AJ126" i="25" s="1"/>
  <c r="AJ127" i="25" s="1"/>
  <c r="AJ128" i="25" s="1"/>
  <c r="AJ129" i="25" s="1"/>
  <c r="AJ130" i="25" s="1"/>
  <c r="AJ131" i="25" s="1"/>
  <c r="AJ132" i="25" s="1"/>
  <c r="AJ133" i="25" s="1"/>
  <c r="AJ134" i="25" s="1"/>
  <c r="AJ135" i="25" s="1"/>
  <c r="AJ136" i="25" s="1"/>
  <c r="AJ137" i="25" s="1"/>
  <c r="AJ138" i="25" s="1"/>
  <c r="AJ139" i="25" s="1"/>
  <c r="AJ140" i="25" s="1"/>
  <c r="AJ141" i="25" s="1"/>
  <c r="AJ142" i="25" s="1"/>
  <c r="AJ143" i="25" s="1"/>
  <c r="AJ144" i="25" s="1"/>
  <c r="AJ145" i="25" s="1"/>
  <c r="AJ146" i="25" s="1"/>
  <c r="AJ147" i="25" s="1"/>
  <c r="AJ148" i="25" s="1"/>
  <c r="AJ149" i="25" s="1"/>
  <c r="AJ150" i="25" s="1"/>
  <c r="AJ151" i="25" s="1"/>
  <c r="AJ152" i="25" s="1"/>
  <c r="AJ153" i="25" s="1"/>
  <c r="AJ154" i="25" s="1"/>
  <c r="AJ155" i="25" s="1"/>
  <c r="AJ156" i="25" s="1"/>
  <c r="AJ157" i="25" s="1"/>
  <c r="AJ158" i="25" s="1"/>
  <c r="AJ159" i="25" s="1"/>
  <c r="AJ160" i="25" s="1"/>
  <c r="AJ161" i="25" s="1"/>
  <c r="AJ162" i="25" s="1"/>
  <c r="AJ163" i="25" s="1"/>
  <c r="AJ164" i="25" s="1"/>
  <c r="AJ165" i="25" s="1"/>
  <c r="AJ166" i="25" s="1"/>
  <c r="AJ167" i="25" s="1"/>
  <c r="AJ168" i="25" s="1"/>
  <c r="AJ169" i="25" s="1"/>
  <c r="AJ170" i="25" s="1"/>
  <c r="AJ171" i="25" s="1"/>
  <c r="AJ172" i="25" s="1"/>
  <c r="AJ173" i="25" s="1"/>
  <c r="AJ174" i="25" s="1"/>
  <c r="AJ175" i="25" s="1"/>
  <c r="AJ176" i="25" s="1"/>
  <c r="AJ177" i="25" s="1"/>
  <c r="AJ178" i="25" s="1"/>
  <c r="AJ179" i="25" s="1"/>
  <c r="AJ180" i="25" s="1"/>
  <c r="AJ181" i="25" s="1"/>
  <c r="AJ182" i="25" s="1"/>
  <c r="AJ183" i="25" s="1"/>
  <c r="AJ184" i="25" s="1"/>
  <c r="AJ185" i="25" s="1"/>
  <c r="AJ186" i="25" s="1"/>
  <c r="AJ187" i="25" s="1"/>
  <c r="AJ188" i="25" s="1"/>
  <c r="AJ189" i="25" s="1"/>
  <c r="AJ190" i="25" s="1"/>
  <c r="AJ191" i="25" s="1"/>
  <c r="AJ192" i="25" s="1"/>
  <c r="AJ193" i="25" s="1"/>
  <c r="AJ194" i="25" s="1"/>
  <c r="AJ195" i="25" s="1"/>
  <c r="AJ196" i="25" s="1"/>
  <c r="AJ197" i="25" s="1"/>
  <c r="AJ198" i="25" s="1"/>
  <c r="AJ199" i="25" s="1"/>
  <c r="AJ200" i="25" s="1"/>
  <c r="AJ201" i="25" s="1"/>
  <c r="AJ202" i="25" s="1"/>
  <c r="AJ203" i="25" s="1"/>
  <c r="AJ204" i="25" s="1"/>
  <c r="AJ205" i="25" s="1"/>
  <c r="I15" i="2" l="1"/>
  <c r="K30" i="1" s="1"/>
  <c r="B27" i="25"/>
  <c r="AB8" i="24"/>
  <c r="AB7" i="24" s="1"/>
  <c r="AC8" i="24"/>
  <c r="AH17" i="24" s="1"/>
  <c r="AJ812" i="24" l="1"/>
  <c r="AJ713" i="24" s="1"/>
  <c r="AJ714" i="24" s="1"/>
  <c r="AJ715" i="24" s="1"/>
  <c r="AJ716" i="24" s="1"/>
  <c r="AJ717" i="24" s="1"/>
  <c r="AJ718" i="24" s="1"/>
  <c r="AJ719" i="24" s="1"/>
  <c r="AJ720" i="24" s="1"/>
  <c r="AJ721" i="24" s="1"/>
  <c r="AJ722" i="24" s="1"/>
  <c r="AJ723" i="24" s="1"/>
  <c r="AJ724" i="24" s="1"/>
  <c r="AJ725" i="24" s="1"/>
  <c r="AJ726" i="24" s="1"/>
  <c r="AJ727" i="24" s="1"/>
  <c r="AJ728" i="24" s="1"/>
  <c r="AJ729" i="24" s="1"/>
  <c r="AJ730" i="24" s="1"/>
  <c r="AJ731" i="24" s="1"/>
  <c r="AJ732" i="24" s="1"/>
  <c r="AJ733" i="24" s="1"/>
  <c r="AJ734" i="24" s="1"/>
  <c r="AJ735" i="24" s="1"/>
  <c r="AJ736" i="24" s="1"/>
  <c r="AJ737" i="24" s="1"/>
  <c r="AJ738" i="24" s="1"/>
  <c r="AJ739" i="24" s="1"/>
  <c r="AJ740" i="24" s="1"/>
  <c r="AJ741" i="24" s="1"/>
  <c r="AJ742" i="24" s="1"/>
  <c r="AJ743" i="24" s="1"/>
  <c r="AJ744" i="24" s="1"/>
  <c r="AJ745" i="24" s="1"/>
  <c r="AJ746" i="24" s="1"/>
  <c r="AJ747" i="24" s="1"/>
  <c r="AJ748" i="24" s="1"/>
  <c r="AJ749" i="24" s="1"/>
  <c r="AJ750" i="24" s="1"/>
  <c r="AJ751" i="24" s="1"/>
  <c r="AJ752" i="24" s="1"/>
  <c r="AJ753" i="24" s="1"/>
  <c r="AJ754" i="24" s="1"/>
  <c r="AJ755" i="24" s="1"/>
  <c r="AJ756" i="24" s="1"/>
  <c r="AJ757" i="24" s="1"/>
  <c r="AJ758" i="24" s="1"/>
  <c r="AJ759" i="24" s="1"/>
  <c r="AJ760" i="24" s="1"/>
  <c r="AJ761" i="24" s="1"/>
  <c r="AJ762" i="24" s="1"/>
  <c r="AJ763" i="24" s="1"/>
  <c r="AJ764" i="24" s="1"/>
  <c r="AJ765" i="24" s="1"/>
  <c r="AJ766" i="24" s="1"/>
  <c r="AJ767" i="24" s="1"/>
  <c r="AJ768" i="24" s="1"/>
  <c r="AJ769" i="24" s="1"/>
  <c r="AJ770" i="24" s="1"/>
  <c r="AJ771" i="24" s="1"/>
  <c r="AJ772" i="24" s="1"/>
  <c r="AJ773" i="24" s="1"/>
  <c r="AJ774" i="24" s="1"/>
  <c r="AJ775" i="24" s="1"/>
  <c r="AJ776" i="24" s="1"/>
  <c r="AJ777" i="24" s="1"/>
  <c r="AJ778" i="24" s="1"/>
  <c r="AJ779" i="24" s="1"/>
  <c r="AJ780" i="24" s="1"/>
  <c r="AJ781" i="24" s="1"/>
  <c r="AJ782" i="24" s="1"/>
  <c r="AJ783" i="24" s="1"/>
  <c r="AJ784" i="24" s="1"/>
  <c r="AJ785" i="24" s="1"/>
  <c r="AJ786" i="24" s="1"/>
  <c r="AJ787" i="24" s="1"/>
  <c r="AJ788" i="24" s="1"/>
  <c r="AJ789" i="24" s="1"/>
  <c r="AJ790" i="24" s="1"/>
  <c r="AJ791" i="24" s="1"/>
  <c r="AJ792" i="24" s="1"/>
  <c r="AJ793" i="24" s="1"/>
  <c r="AJ794" i="24" s="1"/>
  <c r="AJ795" i="24" s="1"/>
  <c r="AJ796" i="24" s="1"/>
  <c r="AJ797" i="24" s="1"/>
  <c r="AJ798" i="24" s="1"/>
  <c r="AJ799" i="24" s="1"/>
  <c r="AJ800" i="24" s="1"/>
  <c r="AJ801" i="24" s="1"/>
  <c r="AJ802" i="24" s="1"/>
  <c r="AJ803" i="24" s="1"/>
  <c r="AJ804" i="24" s="1"/>
  <c r="AJ805" i="24" s="1"/>
  <c r="AJ806" i="24" s="1"/>
  <c r="AJ807" i="24" s="1"/>
  <c r="AJ808" i="24" s="1"/>
  <c r="AJ809" i="24" s="1"/>
  <c r="AJ810" i="24" s="1"/>
  <c r="AJ811" i="24" s="1"/>
  <c r="AJ206" i="24"/>
  <c r="AC7" i="24"/>
  <c r="AP510" i="24" s="1"/>
  <c r="AP511" i="24" s="1"/>
  <c r="AP512" i="24" s="1"/>
  <c r="AP513" i="24" s="1"/>
  <c r="AP514" i="24" s="1"/>
  <c r="AP515" i="24" s="1"/>
  <c r="AP516" i="24" s="1"/>
  <c r="AP517" i="24" s="1"/>
  <c r="AP518" i="24" s="1"/>
  <c r="AP519" i="24" s="1"/>
  <c r="AP520" i="24" s="1"/>
  <c r="AP521" i="24" s="1"/>
  <c r="AP522" i="24" s="1"/>
  <c r="AP523" i="24" s="1"/>
  <c r="AP524" i="24" s="1"/>
  <c r="AP525" i="24" s="1"/>
  <c r="AP526" i="24" s="1"/>
  <c r="AP527" i="24" s="1"/>
  <c r="AP528" i="24" s="1"/>
  <c r="AP529" i="24" s="1"/>
  <c r="AP530" i="24" s="1"/>
  <c r="AP531" i="24" s="1"/>
  <c r="AP532" i="24" s="1"/>
  <c r="AP533" i="24" s="1"/>
  <c r="AP534" i="24" s="1"/>
  <c r="AP535" i="24" s="1"/>
  <c r="AP536" i="24" s="1"/>
  <c r="AP537" i="24" s="1"/>
  <c r="AP538" i="24" s="1"/>
  <c r="AP539" i="24" s="1"/>
  <c r="AP540" i="24" s="1"/>
  <c r="AP541" i="24" s="1"/>
  <c r="AP542" i="24" s="1"/>
  <c r="AP543" i="24" s="1"/>
  <c r="AP544" i="24" s="1"/>
  <c r="AP545" i="24" s="1"/>
  <c r="AP546" i="24" s="1"/>
  <c r="AP547" i="24" s="1"/>
  <c r="AP548" i="24" s="1"/>
  <c r="AP549" i="24" s="1"/>
  <c r="AP550" i="24" s="1"/>
  <c r="AP551" i="24" s="1"/>
  <c r="AP552" i="24" s="1"/>
  <c r="AP553" i="24" s="1"/>
  <c r="AP554" i="24" s="1"/>
  <c r="AP555" i="24" s="1"/>
  <c r="AP556" i="24" s="1"/>
  <c r="AP557" i="24" s="1"/>
  <c r="AP558" i="24" s="1"/>
  <c r="AP559" i="24" s="1"/>
  <c r="AP560" i="24" s="1"/>
  <c r="AP561" i="24" s="1"/>
  <c r="AP562" i="24" s="1"/>
  <c r="AP563" i="24" s="1"/>
  <c r="AP564" i="24" s="1"/>
  <c r="AP565" i="24" s="1"/>
  <c r="AP566" i="24" s="1"/>
  <c r="AP567" i="24" s="1"/>
  <c r="AP568" i="24" s="1"/>
  <c r="AP569" i="24" s="1"/>
  <c r="AP570" i="24" s="1"/>
  <c r="AP571" i="24" s="1"/>
  <c r="AP572" i="24" s="1"/>
  <c r="AP573" i="24" s="1"/>
  <c r="AP574" i="24" s="1"/>
  <c r="AP575" i="24" s="1"/>
  <c r="AP576" i="24" s="1"/>
  <c r="AP577" i="24" s="1"/>
  <c r="AP578" i="24" s="1"/>
  <c r="AP579" i="24" s="1"/>
  <c r="AP580" i="24" s="1"/>
  <c r="AP581" i="24" s="1"/>
  <c r="AP582" i="24" s="1"/>
  <c r="AP583" i="24" s="1"/>
  <c r="AP584" i="24" s="1"/>
  <c r="AP585" i="24" s="1"/>
  <c r="AP586" i="24" s="1"/>
  <c r="AP587" i="24" s="1"/>
  <c r="AP588" i="24" s="1"/>
  <c r="AP589" i="24" s="1"/>
  <c r="AP590" i="24" s="1"/>
  <c r="AP591" i="24" s="1"/>
  <c r="AP592" i="24" s="1"/>
  <c r="AP593" i="24" s="1"/>
  <c r="AP594" i="24" s="1"/>
  <c r="AP595" i="24" s="1"/>
  <c r="AP596" i="24" s="1"/>
  <c r="AP597" i="24" s="1"/>
  <c r="AP598" i="24" s="1"/>
  <c r="AP599" i="24" s="1"/>
  <c r="AP600" i="24" s="1"/>
  <c r="AP601" i="24" s="1"/>
  <c r="AP602" i="24" s="1"/>
  <c r="AP603" i="24" s="1"/>
  <c r="AP604" i="24" s="1"/>
  <c r="AP605" i="24" s="1"/>
  <c r="AP606" i="24" s="1"/>
  <c r="AP607" i="24" s="1"/>
  <c r="AP608" i="24" s="1"/>
  <c r="AP609" i="24" s="1"/>
  <c r="AS813" i="24"/>
  <c r="AS814" i="24" s="1"/>
  <c r="AS815" i="24" s="1"/>
  <c r="AS816" i="24" s="1"/>
  <c r="AS817" i="24" s="1"/>
  <c r="AS818" i="24" s="1"/>
  <c r="AS819" i="24" s="1"/>
  <c r="AS820" i="24" s="1"/>
  <c r="AS821" i="24" s="1"/>
  <c r="AS822" i="24" s="1"/>
  <c r="AS823" i="24" s="1"/>
  <c r="AS824" i="24" s="1"/>
  <c r="AS825" i="24" s="1"/>
  <c r="AS826" i="24" s="1"/>
  <c r="AS827" i="24" s="1"/>
  <c r="AS828" i="24" s="1"/>
  <c r="AS829" i="24" s="1"/>
  <c r="AS830" i="24" s="1"/>
  <c r="AS831" i="24" s="1"/>
  <c r="AS832" i="24" s="1"/>
  <c r="AS833" i="24" s="1"/>
  <c r="AS834" i="24" s="1"/>
  <c r="AS835" i="24" s="1"/>
  <c r="AS836" i="24" s="1"/>
  <c r="AS837" i="24" s="1"/>
  <c r="AS838" i="24" s="1"/>
  <c r="AS839" i="24" s="1"/>
  <c r="AS840" i="24" s="1"/>
  <c r="AS841" i="24" s="1"/>
  <c r="AS842" i="24" s="1"/>
  <c r="AS843" i="24" s="1"/>
  <c r="AS844" i="24" s="1"/>
  <c r="AS845" i="24" s="1"/>
  <c r="AS846" i="24" s="1"/>
  <c r="AS847" i="24" s="1"/>
  <c r="AS848" i="24" s="1"/>
  <c r="AS849" i="24" s="1"/>
  <c r="AS850" i="24" s="1"/>
  <c r="AS851" i="24" s="1"/>
  <c r="AS852" i="24" s="1"/>
  <c r="AS853" i="24" s="1"/>
  <c r="AS854" i="24" s="1"/>
  <c r="AS855" i="24" s="1"/>
  <c r="AS856" i="24" s="1"/>
  <c r="AS857" i="24" s="1"/>
  <c r="AS858" i="24" s="1"/>
  <c r="AS859" i="24" s="1"/>
  <c r="AS860" i="24" s="1"/>
  <c r="AS861" i="24" s="1"/>
  <c r="AS862" i="24" s="1"/>
  <c r="AS863" i="24" s="1"/>
  <c r="AS864" i="24" s="1"/>
  <c r="AS865" i="24" s="1"/>
  <c r="AS866" i="24" s="1"/>
  <c r="AS867" i="24" s="1"/>
  <c r="AS868" i="24" s="1"/>
  <c r="AS869" i="24" s="1"/>
  <c r="AS870" i="24" s="1"/>
  <c r="AS871" i="24" s="1"/>
  <c r="AS872" i="24" s="1"/>
  <c r="AS873" i="24" s="1"/>
  <c r="AS874" i="24" s="1"/>
  <c r="AS875" i="24" s="1"/>
  <c r="AS876" i="24" s="1"/>
  <c r="AS877" i="24" s="1"/>
  <c r="AS878" i="24" s="1"/>
  <c r="AS879" i="24" s="1"/>
  <c r="AS880" i="24" s="1"/>
  <c r="AS881" i="24" s="1"/>
  <c r="AS882" i="24" s="1"/>
  <c r="AS883" i="24" s="1"/>
  <c r="AS884" i="24" s="1"/>
  <c r="AS885" i="24" s="1"/>
  <c r="AS886" i="24" s="1"/>
  <c r="AS887" i="24" s="1"/>
  <c r="AS888" i="24" s="1"/>
  <c r="AS889" i="24" s="1"/>
  <c r="AS890" i="24" s="1"/>
  <c r="AS891" i="24" s="1"/>
  <c r="AS892" i="24" s="1"/>
  <c r="AS893" i="24" s="1"/>
  <c r="AS894" i="24" s="1"/>
  <c r="AS895" i="24" s="1"/>
  <c r="AS896" i="24" s="1"/>
  <c r="AS897" i="24" s="1"/>
  <c r="AS898" i="24" s="1"/>
  <c r="AS899" i="24" s="1"/>
  <c r="AS900" i="24" s="1"/>
  <c r="AS901" i="24" s="1"/>
  <c r="AS902" i="24" s="1"/>
  <c r="AS903" i="24" s="1"/>
  <c r="AS904" i="24" s="1"/>
  <c r="AS905" i="24" s="1"/>
  <c r="AS906" i="24" s="1"/>
  <c r="AS907" i="24" s="1"/>
  <c r="AS908" i="24" s="1"/>
  <c r="AS909" i="24" s="1"/>
  <c r="AS910" i="24" s="1"/>
  <c r="AS911" i="24" s="1"/>
  <c r="AS912" i="24" s="1"/>
  <c r="B27" i="24"/>
  <c r="I14" i="2"/>
  <c r="K29" i="1" s="1"/>
  <c r="AJ509" i="24"/>
  <c r="AJ410" i="24" s="1"/>
  <c r="AJ411" i="24" s="1"/>
  <c r="AJ412" i="24" s="1"/>
  <c r="AJ413" i="24" s="1"/>
  <c r="AJ414" i="24" s="1"/>
  <c r="AJ415" i="24" s="1"/>
  <c r="AJ416" i="24" s="1"/>
  <c r="AJ417" i="24" s="1"/>
  <c r="AJ418" i="24" s="1"/>
  <c r="AJ419" i="24" s="1"/>
  <c r="AJ420" i="24" s="1"/>
  <c r="AJ421" i="24" s="1"/>
  <c r="AJ422" i="24" s="1"/>
  <c r="AJ423" i="24" s="1"/>
  <c r="AJ424" i="24" s="1"/>
  <c r="AJ425" i="24" s="1"/>
  <c r="AJ426" i="24" s="1"/>
  <c r="AJ427" i="24" s="1"/>
  <c r="AJ428" i="24" s="1"/>
  <c r="AJ429" i="24" s="1"/>
  <c r="AJ430" i="24" s="1"/>
  <c r="AJ431" i="24" s="1"/>
  <c r="AJ432" i="24" s="1"/>
  <c r="AJ433" i="24" s="1"/>
  <c r="AJ434" i="24" s="1"/>
  <c r="AJ435" i="24" s="1"/>
  <c r="AJ436" i="24" s="1"/>
  <c r="AJ437" i="24" s="1"/>
  <c r="AJ438" i="24" s="1"/>
  <c r="AJ439" i="24" s="1"/>
  <c r="AJ440" i="24" s="1"/>
  <c r="AJ441" i="24" s="1"/>
  <c r="AJ442" i="24" s="1"/>
  <c r="AJ443" i="24" s="1"/>
  <c r="AJ444" i="24" s="1"/>
  <c r="AJ445" i="24" s="1"/>
  <c r="AJ446" i="24" s="1"/>
  <c r="AJ447" i="24" s="1"/>
  <c r="AJ448" i="24" s="1"/>
  <c r="AJ449" i="24" s="1"/>
  <c r="AJ450" i="24" s="1"/>
  <c r="AJ451" i="24" s="1"/>
  <c r="AJ452" i="24" s="1"/>
  <c r="AJ453" i="24" s="1"/>
  <c r="AJ454" i="24" s="1"/>
  <c r="AJ455" i="24" s="1"/>
  <c r="AJ456" i="24" s="1"/>
  <c r="AJ457" i="24" s="1"/>
  <c r="AJ458" i="24" s="1"/>
  <c r="AJ459" i="24" s="1"/>
  <c r="AJ460" i="24" s="1"/>
  <c r="AJ461" i="24" s="1"/>
  <c r="AJ462" i="24" s="1"/>
  <c r="AJ463" i="24" s="1"/>
  <c r="AJ464" i="24" s="1"/>
  <c r="AJ465" i="24" s="1"/>
  <c r="AJ466" i="24" s="1"/>
  <c r="AJ467" i="24" s="1"/>
  <c r="AJ468" i="24" s="1"/>
  <c r="AJ469" i="24" s="1"/>
  <c r="AJ470" i="24" s="1"/>
  <c r="AJ471" i="24" s="1"/>
  <c r="AJ472" i="24" s="1"/>
  <c r="AJ473" i="24" s="1"/>
  <c r="AJ474" i="24" s="1"/>
  <c r="AJ475" i="24" s="1"/>
  <c r="AJ476" i="24" s="1"/>
  <c r="AJ477" i="24" s="1"/>
  <c r="AJ478" i="24" s="1"/>
  <c r="AJ479" i="24" s="1"/>
  <c r="AJ480" i="24" s="1"/>
  <c r="AJ481" i="24" s="1"/>
  <c r="AJ482" i="24" s="1"/>
  <c r="AJ483" i="24" s="1"/>
  <c r="AJ484" i="24" s="1"/>
  <c r="AJ485" i="24" s="1"/>
  <c r="AJ486" i="24" s="1"/>
  <c r="AJ487" i="24" s="1"/>
  <c r="AJ488" i="24" s="1"/>
  <c r="AJ489" i="24" s="1"/>
  <c r="AJ490" i="24" s="1"/>
  <c r="AJ491" i="24" s="1"/>
  <c r="AJ492" i="24" s="1"/>
  <c r="AJ493" i="24" s="1"/>
  <c r="AJ494" i="24" s="1"/>
  <c r="AJ495" i="24" s="1"/>
  <c r="AJ496" i="24" s="1"/>
  <c r="AJ497" i="24" s="1"/>
  <c r="AJ498" i="24" s="1"/>
  <c r="AJ499" i="24" s="1"/>
  <c r="AJ500" i="24" s="1"/>
  <c r="AJ501" i="24" s="1"/>
  <c r="AJ502" i="24" s="1"/>
  <c r="AJ503" i="24" s="1"/>
  <c r="AJ504" i="24" s="1"/>
  <c r="AJ505" i="24" s="1"/>
  <c r="AJ506" i="24" s="1"/>
  <c r="AJ507" i="24" s="1"/>
  <c r="AJ508" i="24" s="1"/>
  <c r="AJ106" i="24"/>
  <c r="AJ107" i="24" s="1"/>
  <c r="AJ108" i="24" s="1"/>
  <c r="AJ109" i="24" s="1"/>
  <c r="AJ110" i="24" s="1"/>
  <c r="AJ111" i="24" s="1"/>
  <c r="AJ112" i="24" s="1"/>
  <c r="AJ113" i="24" s="1"/>
  <c r="AJ114" i="24" s="1"/>
  <c r="AJ115" i="24" s="1"/>
  <c r="AJ116" i="24" s="1"/>
  <c r="AJ117" i="24" s="1"/>
  <c r="AJ118" i="24" s="1"/>
  <c r="AJ119" i="24" s="1"/>
  <c r="AJ120" i="24" s="1"/>
  <c r="AJ121" i="24" s="1"/>
  <c r="AJ122" i="24" s="1"/>
  <c r="AJ123" i="24" s="1"/>
  <c r="AJ124" i="24" s="1"/>
  <c r="AJ125" i="24" s="1"/>
  <c r="AJ126" i="24" s="1"/>
  <c r="AJ127" i="24" s="1"/>
  <c r="AJ128" i="24" s="1"/>
  <c r="AJ129" i="24" s="1"/>
  <c r="AJ130" i="24" s="1"/>
  <c r="AJ131" i="24" s="1"/>
  <c r="AJ132" i="24" s="1"/>
  <c r="AJ133" i="24" s="1"/>
  <c r="AJ134" i="24" s="1"/>
  <c r="AJ135" i="24" s="1"/>
  <c r="AJ136" i="24" s="1"/>
  <c r="AJ137" i="24" s="1"/>
  <c r="AJ138" i="24" s="1"/>
  <c r="AJ139" i="24" s="1"/>
  <c r="AJ140" i="24" s="1"/>
  <c r="AJ141" i="24" s="1"/>
  <c r="AJ142" i="24" s="1"/>
  <c r="AJ143" i="24" s="1"/>
  <c r="AJ144" i="24" s="1"/>
  <c r="AJ145" i="24" s="1"/>
  <c r="AJ146" i="24" s="1"/>
  <c r="AJ147" i="24" s="1"/>
  <c r="AJ148" i="24" s="1"/>
  <c r="AJ149" i="24" s="1"/>
  <c r="AJ150" i="24" s="1"/>
  <c r="AJ151" i="24" s="1"/>
  <c r="AJ152" i="24" s="1"/>
  <c r="AJ153" i="24" s="1"/>
  <c r="AJ154" i="24" s="1"/>
  <c r="AJ155" i="24" s="1"/>
  <c r="AJ156" i="24" s="1"/>
  <c r="AJ157" i="24" s="1"/>
  <c r="AJ158" i="24" s="1"/>
  <c r="AJ159" i="24" s="1"/>
  <c r="AJ160" i="24" s="1"/>
  <c r="AJ161" i="24" s="1"/>
  <c r="AJ162" i="24" s="1"/>
  <c r="AJ163" i="24" s="1"/>
  <c r="AJ164" i="24" s="1"/>
  <c r="AJ165" i="24" s="1"/>
  <c r="AJ166" i="24" s="1"/>
  <c r="AJ167" i="24" s="1"/>
  <c r="AJ168" i="24" s="1"/>
  <c r="AJ169" i="24" s="1"/>
  <c r="AJ170" i="24" s="1"/>
  <c r="AJ171" i="24" s="1"/>
  <c r="AJ172" i="24" s="1"/>
  <c r="AJ173" i="24" s="1"/>
  <c r="AJ174" i="24" s="1"/>
  <c r="AJ175" i="24" s="1"/>
  <c r="AJ176" i="24" s="1"/>
  <c r="AJ177" i="24" s="1"/>
  <c r="AJ178" i="24" s="1"/>
  <c r="AJ179" i="24" s="1"/>
  <c r="AJ180" i="24" s="1"/>
  <c r="AJ181" i="24" s="1"/>
  <c r="AJ182" i="24" s="1"/>
  <c r="AJ183" i="24" s="1"/>
  <c r="AJ184" i="24" s="1"/>
  <c r="AJ185" i="24" s="1"/>
  <c r="AJ186" i="24" s="1"/>
  <c r="AJ187" i="24" s="1"/>
  <c r="AJ188" i="24" s="1"/>
  <c r="AJ189" i="24" s="1"/>
  <c r="AJ190" i="24" s="1"/>
  <c r="AJ191" i="24" s="1"/>
  <c r="AJ192" i="24" s="1"/>
  <c r="AJ193" i="24" s="1"/>
  <c r="AJ194" i="24" s="1"/>
  <c r="AJ195" i="24" s="1"/>
  <c r="AJ196" i="24" s="1"/>
  <c r="AJ197" i="24" s="1"/>
  <c r="AJ198" i="24" s="1"/>
  <c r="AJ199" i="24" s="1"/>
  <c r="AJ200" i="24" s="1"/>
  <c r="AJ201" i="24" s="1"/>
  <c r="AJ202" i="24" s="1"/>
  <c r="AJ203" i="24" s="1"/>
  <c r="AJ204" i="24" s="1"/>
  <c r="AJ205" i="24" s="1"/>
  <c r="AJ510" i="24"/>
  <c r="AJ511" i="24" s="1"/>
  <c r="AJ512" i="24" s="1"/>
  <c r="AJ513" i="24" s="1"/>
  <c r="AJ514" i="24" s="1"/>
  <c r="AJ515" i="24" s="1"/>
  <c r="AJ516" i="24" s="1"/>
  <c r="AJ517" i="24" s="1"/>
  <c r="AJ518" i="24" s="1"/>
  <c r="AJ519" i="24" s="1"/>
  <c r="AJ520" i="24" s="1"/>
  <c r="AJ521" i="24" s="1"/>
  <c r="AJ522" i="24" s="1"/>
  <c r="AJ523" i="24" s="1"/>
  <c r="AJ524" i="24" s="1"/>
  <c r="AJ525" i="24" s="1"/>
  <c r="AJ526" i="24" s="1"/>
  <c r="AJ527" i="24" s="1"/>
  <c r="AJ528" i="24" s="1"/>
  <c r="AJ529" i="24" s="1"/>
  <c r="AJ530" i="24" s="1"/>
  <c r="AJ531" i="24" s="1"/>
  <c r="AJ532" i="24" s="1"/>
  <c r="AJ533" i="24" s="1"/>
  <c r="AJ534" i="24" s="1"/>
  <c r="AJ535" i="24" s="1"/>
  <c r="AJ536" i="24" s="1"/>
  <c r="AJ537" i="24" s="1"/>
  <c r="AJ538" i="24" s="1"/>
  <c r="AJ539" i="24" s="1"/>
  <c r="AJ540" i="24" s="1"/>
  <c r="AJ541" i="24" s="1"/>
  <c r="AJ542" i="24" s="1"/>
  <c r="AJ543" i="24" s="1"/>
  <c r="AJ544" i="24" s="1"/>
  <c r="AJ545" i="24" s="1"/>
  <c r="AJ546" i="24" s="1"/>
  <c r="AJ547" i="24" s="1"/>
  <c r="AJ548" i="24" s="1"/>
  <c r="AJ549" i="24" s="1"/>
  <c r="AJ550" i="24" s="1"/>
  <c r="AJ551" i="24" s="1"/>
  <c r="AJ552" i="24" s="1"/>
  <c r="AJ553" i="24" s="1"/>
  <c r="AJ554" i="24" s="1"/>
  <c r="AJ555" i="24" s="1"/>
  <c r="AJ556" i="24" s="1"/>
  <c r="AJ557" i="24" s="1"/>
  <c r="AJ558" i="24" s="1"/>
  <c r="AJ559" i="24" s="1"/>
  <c r="AJ560" i="24" s="1"/>
  <c r="AJ561" i="24" s="1"/>
  <c r="AJ562" i="24" s="1"/>
  <c r="AJ563" i="24" s="1"/>
  <c r="AJ564" i="24" s="1"/>
  <c r="AJ565" i="24" s="1"/>
  <c r="AJ566" i="24" s="1"/>
  <c r="AJ567" i="24" s="1"/>
  <c r="AJ568" i="24" s="1"/>
  <c r="AJ569" i="24" s="1"/>
  <c r="AJ570" i="24" s="1"/>
  <c r="AJ571" i="24" s="1"/>
  <c r="AJ572" i="24" s="1"/>
  <c r="AJ573" i="24" s="1"/>
  <c r="AJ574" i="24" s="1"/>
  <c r="AJ575" i="24" s="1"/>
  <c r="AJ576" i="24" s="1"/>
  <c r="AJ577" i="24" s="1"/>
  <c r="AJ578" i="24" s="1"/>
  <c r="AJ579" i="24" s="1"/>
  <c r="AJ580" i="24" s="1"/>
  <c r="AJ581" i="24" s="1"/>
  <c r="AJ582" i="24" s="1"/>
  <c r="AJ583" i="24" s="1"/>
  <c r="AJ584" i="24" s="1"/>
  <c r="AJ585" i="24" s="1"/>
  <c r="AJ586" i="24" s="1"/>
  <c r="AJ587" i="24" s="1"/>
  <c r="AJ588" i="24" s="1"/>
  <c r="AJ589" i="24" s="1"/>
  <c r="AJ590" i="24" s="1"/>
  <c r="AJ591" i="24" s="1"/>
  <c r="AJ592" i="24" s="1"/>
  <c r="AJ593" i="24" s="1"/>
  <c r="AJ594" i="24" s="1"/>
  <c r="AJ595" i="24" s="1"/>
  <c r="AJ596" i="24" s="1"/>
  <c r="AJ597" i="24" s="1"/>
  <c r="AJ598" i="24" s="1"/>
  <c r="AJ599" i="24" s="1"/>
  <c r="AJ600" i="24" s="1"/>
  <c r="AJ601" i="24" s="1"/>
  <c r="AJ602" i="24" s="1"/>
  <c r="AJ603" i="24" s="1"/>
  <c r="AJ604" i="24" s="1"/>
  <c r="AJ605" i="24" s="1"/>
  <c r="AJ606" i="24" s="1"/>
  <c r="AJ607" i="24" s="1"/>
  <c r="AJ608" i="24" s="1"/>
  <c r="AJ609" i="24" s="1"/>
  <c r="AB21" i="24"/>
  <c r="AO509" i="24"/>
  <c r="AO410" i="24" s="1"/>
  <c r="AO411" i="24" s="1"/>
  <c r="AO412" i="24" s="1"/>
  <c r="AO413" i="24" s="1"/>
  <c r="AO414" i="24" s="1"/>
  <c r="AO415" i="24" s="1"/>
  <c r="AO416" i="24" s="1"/>
  <c r="AO417" i="24" s="1"/>
  <c r="AO418" i="24" s="1"/>
  <c r="AO419" i="24" s="1"/>
  <c r="AO420" i="24" s="1"/>
  <c r="AO421" i="24" s="1"/>
  <c r="AO422" i="24" s="1"/>
  <c r="AO423" i="24" s="1"/>
  <c r="AO424" i="24" s="1"/>
  <c r="AO425" i="24" s="1"/>
  <c r="AO426" i="24" s="1"/>
  <c r="AO427" i="24" s="1"/>
  <c r="AO428" i="24" s="1"/>
  <c r="AO429" i="24" s="1"/>
  <c r="AO430" i="24" s="1"/>
  <c r="AO431" i="24" s="1"/>
  <c r="AO432" i="24" s="1"/>
  <c r="AO433" i="24" s="1"/>
  <c r="AO434" i="24" s="1"/>
  <c r="AO435" i="24" s="1"/>
  <c r="AO436" i="24" s="1"/>
  <c r="AO437" i="24" s="1"/>
  <c r="AO438" i="24" s="1"/>
  <c r="AO439" i="24" s="1"/>
  <c r="AO440" i="24" s="1"/>
  <c r="AO441" i="24" s="1"/>
  <c r="AO442" i="24" s="1"/>
  <c r="AO443" i="24" s="1"/>
  <c r="AO444" i="24" s="1"/>
  <c r="AO445" i="24" s="1"/>
  <c r="AO446" i="24" s="1"/>
  <c r="AO447" i="24" s="1"/>
  <c r="AO448" i="24" s="1"/>
  <c r="AO449" i="24" s="1"/>
  <c r="AO450" i="24" s="1"/>
  <c r="AO451" i="24" s="1"/>
  <c r="AO452" i="24" s="1"/>
  <c r="AO453" i="24" s="1"/>
  <c r="AO454" i="24" s="1"/>
  <c r="AO455" i="24" s="1"/>
  <c r="AO456" i="24" s="1"/>
  <c r="AO457" i="24" s="1"/>
  <c r="AO458" i="24" s="1"/>
  <c r="AO459" i="24" s="1"/>
  <c r="AO460" i="24" s="1"/>
  <c r="AO461" i="24" s="1"/>
  <c r="AO462" i="24" s="1"/>
  <c r="AO463" i="24" s="1"/>
  <c r="AO464" i="24" s="1"/>
  <c r="AO465" i="24" s="1"/>
  <c r="AO466" i="24" s="1"/>
  <c r="AO467" i="24" s="1"/>
  <c r="AO468" i="24" s="1"/>
  <c r="AO469" i="24" s="1"/>
  <c r="AO470" i="24" s="1"/>
  <c r="AO471" i="24" s="1"/>
  <c r="AO472" i="24" s="1"/>
  <c r="AO473" i="24" s="1"/>
  <c r="AO474" i="24" s="1"/>
  <c r="AO475" i="24" s="1"/>
  <c r="AO476" i="24" s="1"/>
  <c r="AO477" i="24" s="1"/>
  <c r="AO478" i="24" s="1"/>
  <c r="AO479" i="24" s="1"/>
  <c r="AO480" i="24" s="1"/>
  <c r="AO481" i="24" s="1"/>
  <c r="AO482" i="24" s="1"/>
  <c r="AO483" i="24" s="1"/>
  <c r="AO484" i="24" s="1"/>
  <c r="AO485" i="24" s="1"/>
  <c r="AO486" i="24" s="1"/>
  <c r="AO487" i="24" s="1"/>
  <c r="AO488" i="24" s="1"/>
  <c r="AO489" i="24" s="1"/>
  <c r="AO490" i="24" s="1"/>
  <c r="AO491" i="24" s="1"/>
  <c r="AO492" i="24" s="1"/>
  <c r="AO493" i="24" s="1"/>
  <c r="AO494" i="24" s="1"/>
  <c r="AO495" i="24" s="1"/>
  <c r="AO496" i="24" s="1"/>
  <c r="AO497" i="24" s="1"/>
  <c r="AO498" i="24" s="1"/>
  <c r="AO499" i="24" s="1"/>
  <c r="AO500" i="24" s="1"/>
  <c r="AO501" i="24" s="1"/>
  <c r="AO502" i="24" s="1"/>
  <c r="AO503" i="24" s="1"/>
  <c r="AO504" i="24" s="1"/>
  <c r="AO505" i="24" s="1"/>
  <c r="AO506" i="24" s="1"/>
  <c r="AO507" i="24" s="1"/>
  <c r="AO508" i="24" s="1"/>
  <c r="AD31" i="24"/>
  <c r="AR812" i="24"/>
  <c r="AR713" i="24" s="1"/>
  <c r="AR714" i="24" s="1"/>
  <c r="AR715" i="24" s="1"/>
  <c r="AR716" i="24" s="1"/>
  <c r="AR717" i="24" s="1"/>
  <c r="AR718" i="24" s="1"/>
  <c r="AR719" i="24" s="1"/>
  <c r="AR720" i="24" s="1"/>
  <c r="AR721" i="24" s="1"/>
  <c r="AR722" i="24" s="1"/>
  <c r="AR723" i="24" s="1"/>
  <c r="AR724" i="24" s="1"/>
  <c r="AR725" i="24" s="1"/>
  <c r="AR726" i="24" s="1"/>
  <c r="AR727" i="24" s="1"/>
  <c r="AR728" i="24" s="1"/>
  <c r="AR729" i="24" s="1"/>
  <c r="AR730" i="24" s="1"/>
  <c r="AR731" i="24" s="1"/>
  <c r="AR732" i="24" s="1"/>
  <c r="AR733" i="24" s="1"/>
  <c r="AR734" i="24" s="1"/>
  <c r="AR735" i="24" s="1"/>
  <c r="AR736" i="24" s="1"/>
  <c r="AR737" i="24" s="1"/>
  <c r="AR738" i="24" s="1"/>
  <c r="AR739" i="24" s="1"/>
  <c r="AR740" i="24" s="1"/>
  <c r="AR741" i="24" s="1"/>
  <c r="AR742" i="24" s="1"/>
  <c r="AR743" i="24" s="1"/>
  <c r="AR744" i="24" s="1"/>
  <c r="AR745" i="24" s="1"/>
  <c r="AR746" i="24" s="1"/>
  <c r="AR747" i="24" s="1"/>
  <c r="AR748" i="24" s="1"/>
  <c r="AR749" i="24" s="1"/>
  <c r="AR750" i="24" s="1"/>
  <c r="AR751" i="24" s="1"/>
  <c r="AR752" i="24" s="1"/>
  <c r="AR753" i="24" s="1"/>
  <c r="AR754" i="24" s="1"/>
  <c r="AR755" i="24" s="1"/>
  <c r="AR756" i="24" s="1"/>
  <c r="AR757" i="24" s="1"/>
  <c r="AR758" i="24" s="1"/>
  <c r="AR759" i="24" s="1"/>
  <c r="AR760" i="24" s="1"/>
  <c r="AR761" i="24" s="1"/>
  <c r="AR762" i="24" s="1"/>
  <c r="AR763" i="24" s="1"/>
  <c r="AR764" i="24" s="1"/>
  <c r="AR765" i="24" s="1"/>
  <c r="AR766" i="24" s="1"/>
  <c r="AR767" i="24" s="1"/>
  <c r="AR768" i="24" s="1"/>
  <c r="AR769" i="24" s="1"/>
  <c r="AR770" i="24" s="1"/>
  <c r="AR771" i="24" s="1"/>
  <c r="AR772" i="24" s="1"/>
  <c r="AR773" i="24" s="1"/>
  <c r="AR774" i="24" s="1"/>
  <c r="AR775" i="24" s="1"/>
  <c r="AR776" i="24" s="1"/>
  <c r="AR777" i="24" s="1"/>
  <c r="AR778" i="24" s="1"/>
  <c r="AR779" i="24" s="1"/>
  <c r="AR780" i="24" s="1"/>
  <c r="AR781" i="24" s="1"/>
  <c r="AR782" i="24" s="1"/>
  <c r="AR783" i="24" s="1"/>
  <c r="AR784" i="24" s="1"/>
  <c r="AR785" i="24" s="1"/>
  <c r="AR786" i="24" s="1"/>
  <c r="AR787" i="24" s="1"/>
  <c r="AR788" i="24" s="1"/>
  <c r="AR789" i="24" s="1"/>
  <c r="AR790" i="24" s="1"/>
  <c r="AR791" i="24" s="1"/>
  <c r="AR792" i="24" s="1"/>
  <c r="AR793" i="24" s="1"/>
  <c r="AR794" i="24" s="1"/>
  <c r="AR795" i="24" s="1"/>
  <c r="AR796" i="24" s="1"/>
  <c r="AR797" i="24" s="1"/>
  <c r="AR798" i="24" s="1"/>
  <c r="AR799" i="24" s="1"/>
  <c r="AR800" i="24" s="1"/>
  <c r="AR801" i="24" s="1"/>
  <c r="AR802" i="24" s="1"/>
  <c r="AR803" i="24" s="1"/>
  <c r="AR804" i="24" s="1"/>
  <c r="AR805" i="24" s="1"/>
  <c r="AR806" i="24" s="1"/>
  <c r="AR807" i="24" s="1"/>
  <c r="AR808" i="24" s="1"/>
  <c r="AR809" i="24" s="1"/>
  <c r="AR810" i="24" s="1"/>
  <c r="AR811" i="24" s="1"/>
  <c r="AL206" i="24"/>
  <c r="AJ813" i="24"/>
  <c r="AJ814" i="24" s="1"/>
  <c r="AJ815" i="24" s="1"/>
  <c r="AJ816" i="24" s="1"/>
  <c r="AJ817" i="24" s="1"/>
  <c r="AJ818" i="24" s="1"/>
  <c r="AJ819" i="24" s="1"/>
  <c r="AJ820" i="24" s="1"/>
  <c r="AJ821" i="24" s="1"/>
  <c r="AJ822" i="24" s="1"/>
  <c r="AJ823" i="24" s="1"/>
  <c r="AJ824" i="24" s="1"/>
  <c r="AJ825" i="24" s="1"/>
  <c r="AJ826" i="24" s="1"/>
  <c r="AJ827" i="24" s="1"/>
  <c r="AJ828" i="24" s="1"/>
  <c r="AJ829" i="24" s="1"/>
  <c r="AJ830" i="24" s="1"/>
  <c r="AJ831" i="24" s="1"/>
  <c r="AJ832" i="24" s="1"/>
  <c r="AJ833" i="24" s="1"/>
  <c r="AJ834" i="24" s="1"/>
  <c r="AJ835" i="24" s="1"/>
  <c r="AJ836" i="24" s="1"/>
  <c r="AJ837" i="24" s="1"/>
  <c r="AJ838" i="24" s="1"/>
  <c r="AJ839" i="24" s="1"/>
  <c r="AJ840" i="24" s="1"/>
  <c r="AJ841" i="24" s="1"/>
  <c r="AJ842" i="24" s="1"/>
  <c r="AJ843" i="24" s="1"/>
  <c r="AJ844" i="24" s="1"/>
  <c r="AJ845" i="24" s="1"/>
  <c r="AJ846" i="24" s="1"/>
  <c r="AJ847" i="24" s="1"/>
  <c r="AJ848" i="24" s="1"/>
  <c r="AJ849" i="24" s="1"/>
  <c r="AJ850" i="24" s="1"/>
  <c r="AJ851" i="24" s="1"/>
  <c r="AJ852" i="24" s="1"/>
  <c r="AJ853" i="24" s="1"/>
  <c r="AJ854" i="24" s="1"/>
  <c r="AJ855" i="24" s="1"/>
  <c r="AJ856" i="24" s="1"/>
  <c r="AJ857" i="24" s="1"/>
  <c r="AJ858" i="24" s="1"/>
  <c r="AJ859" i="24" s="1"/>
  <c r="AJ860" i="24" s="1"/>
  <c r="AJ861" i="24" s="1"/>
  <c r="AJ862" i="24" s="1"/>
  <c r="AJ863" i="24" s="1"/>
  <c r="AJ864" i="24" s="1"/>
  <c r="AJ865" i="24" s="1"/>
  <c r="AJ866" i="24" s="1"/>
  <c r="AJ867" i="24" s="1"/>
  <c r="AJ868" i="24" s="1"/>
  <c r="AJ869" i="24" s="1"/>
  <c r="AJ870" i="24" s="1"/>
  <c r="AJ871" i="24" s="1"/>
  <c r="AJ872" i="24" s="1"/>
  <c r="AJ873" i="24" s="1"/>
  <c r="AJ874" i="24" s="1"/>
  <c r="AJ875" i="24" s="1"/>
  <c r="AJ876" i="24" s="1"/>
  <c r="AJ877" i="24" s="1"/>
  <c r="AJ878" i="24" s="1"/>
  <c r="AJ879" i="24" s="1"/>
  <c r="AJ880" i="24" s="1"/>
  <c r="AJ881" i="24" s="1"/>
  <c r="AJ882" i="24" s="1"/>
  <c r="AJ883" i="24" s="1"/>
  <c r="AJ884" i="24" s="1"/>
  <c r="AJ885" i="24" s="1"/>
  <c r="AJ886" i="24" s="1"/>
  <c r="AJ887" i="24" s="1"/>
  <c r="AJ888" i="24" s="1"/>
  <c r="AJ889" i="24" s="1"/>
  <c r="AJ890" i="24" s="1"/>
  <c r="AJ891" i="24" s="1"/>
  <c r="AJ892" i="24" s="1"/>
  <c r="AJ893" i="24" s="1"/>
  <c r="AJ894" i="24" s="1"/>
  <c r="AJ895" i="24" s="1"/>
  <c r="AJ896" i="24" s="1"/>
  <c r="AJ897" i="24" s="1"/>
  <c r="AJ898" i="24" s="1"/>
  <c r="AJ899" i="24" s="1"/>
  <c r="AJ900" i="24" s="1"/>
  <c r="AJ901" i="24" s="1"/>
  <c r="AJ902" i="24" s="1"/>
  <c r="AJ903" i="24" s="1"/>
  <c r="AJ904" i="24" s="1"/>
  <c r="AJ905" i="24" s="1"/>
  <c r="AJ906" i="24" s="1"/>
  <c r="AJ907" i="24" s="1"/>
  <c r="AJ908" i="24" s="1"/>
  <c r="AJ909" i="24" s="1"/>
  <c r="AJ910" i="24" s="1"/>
  <c r="AJ911" i="24" s="1"/>
  <c r="AJ912" i="24" s="1"/>
  <c r="AL106" i="24" l="1"/>
  <c r="AL107" i="24" s="1"/>
  <c r="AL108" i="24" s="1"/>
  <c r="AL109" i="24" s="1"/>
  <c r="AL110" i="24" s="1"/>
  <c r="AL111" i="24" s="1"/>
  <c r="AL112" i="24" s="1"/>
  <c r="AL113" i="24" s="1"/>
  <c r="AL114" i="24" s="1"/>
  <c r="AL115" i="24" s="1"/>
  <c r="AL116" i="24" s="1"/>
  <c r="AL117" i="24" s="1"/>
  <c r="AL118" i="24" s="1"/>
  <c r="AL119" i="24" s="1"/>
  <c r="AL120" i="24" s="1"/>
  <c r="AL121" i="24" s="1"/>
  <c r="AL122" i="24" s="1"/>
  <c r="AL123" i="24" s="1"/>
  <c r="AL124" i="24" s="1"/>
  <c r="AL125" i="24" s="1"/>
  <c r="AL126" i="24" s="1"/>
  <c r="AL127" i="24" s="1"/>
  <c r="AL128" i="24" s="1"/>
  <c r="AL129" i="24" s="1"/>
  <c r="AL130" i="24" s="1"/>
  <c r="AL131" i="24" s="1"/>
  <c r="AL132" i="24" s="1"/>
  <c r="AL133" i="24" s="1"/>
  <c r="AL134" i="24" s="1"/>
  <c r="AL135" i="24" s="1"/>
  <c r="AL136" i="24" s="1"/>
  <c r="AL137" i="24" s="1"/>
  <c r="AL138" i="24" s="1"/>
  <c r="AL139" i="24" s="1"/>
  <c r="AL140" i="24" s="1"/>
  <c r="AL141" i="24" s="1"/>
  <c r="AL142" i="24" s="1"/>
  <c r="AL143" i="24" s="1"/>
  <c r="AL144" i="24" s="1"/>
  <c r="AL145" i="24" s="1"/>
  <c r="AL146" i="24" s="1"/>
  <c r="AL147" i="24" s="1"/>
  <c r="AL148" i="24" s="1"/>
  <c r="AL149" i="24" s="1"/>
  <c r="AL150" i="24" s="1"/>
  <c r="AL151" i="24" s="1"/>
  <c r="AL152" i="24" s="1"/>
  <c r="AL153" i="24" s="1"/>
  <c r="AL154" i="24" s="1"/>
  <c r="AL155" i="24" s="1"/>
  <c r="AL156" i="24" s="1"/>
  <c r="AL157" i="24" s="1"/>
  <c r="AL158" i="24" s="1"/>
  <c r="AL159" i="24" s="1"/>
  <c r="AL160" i="24" s="1"/>
  <c r="AL161" i="24" s="1"/>
  <c r="AL162" i="24" s="1"/>
  <c r="AL163" i="24" s="1"/>
  <c r="AL164" i="24" s="1"/>
  <c r="AL165" i="24" s="1"/>
  <c r="AL166" i="24" s="1"/>
  <c r="AL167" i="24" s="1"/>
  <c r="AL168" i="24" s="1"/>
  <c r="AL169" i="24" s="1"/>
  <c r="AL170" i="24" s="1"/>
  <c r="AL171" i="24" s="1"/>
  <c r="AL172" i="24" s="1"/>
  <c r="AL173" i="24" s="1"/>
  <c r="AL174" i="24" s="1"/>
  <c r="AL175" i="24" s="1"/>
  <c r="AL176" i="24" s="1"/>
  <c r="AL177" i="24" s="1"/>
  <c r="AL178" i="24" s="1"/>
  <c r="AL179" i="24" s="1"/>
  <c r="AL180" i="24" s="1"/>
  <c r="AL181" i="24" s="1"/>
  <c r="AL182" i="24" s="1"/>
  <c r="AL183" i="24" s="1"/>
  <c r="AL184" i="24" s="1"/>
  <c r="AL185" i="24" s="1"/>
  <c r="AL186" i="24" s="1"/>
  <c r="AL187" i="24" s="1"/>
  <c r="AL188" i="24" s="1"/>
  <c r="AL189" i="24" s="1"/>
  <c r="AL190" i="24" s="1"/>
  <c r="AL191" i="24" s="1"/>
  <c r="AL192" i="24" s="1"/>
  <c r="AL193" i="24" s="1"/>
  <c r="AL194" i="24" s="1"/>
  <c r="AL195" i="24" s="1"/>
  <c r="AL196" i="24" s="1"/>
  <c r="AL197" i="24" s="1"/>
  <c r="AL198" i="24" s="1"/>
  <c r="AL199" i="24" s="1"/>
  <c r="AL200" i="24" s="1"/>
  <c r="AL201" i="24" s="1"/>
  <c r="AL202" i="24" s="1"/>
  <c r="AL203" i="24" s="1"/>
  <c r="AL204" i="24" s="1"/>
  <c r="AL205" i="24" s="1"/>
  <c r="AB17" i="24"/>
  <c r="AJ408" i="24" s="1"/>
  <c r="AJ309" i="24" s="1"/>
  <c r="AJ310" i="24" s="1"/>
  <c r="AJ311" i="24" s="1"/>
  <c r="AJ312" i="24" s="1"/>
  <c r="AJ313" i="24" s="1"/>
  <c r="AJ314" i="24" s="1"/>
  <c r="AJ315" i="24" s="1"/>
  <c r="AJ316" i="24" s="1"/>
  <c r="AJ317" i="24" s="1"/>
  <c r="AJ318" i="24" s="1"/>
  <c r="AJ319" i="24" s="1"/>
  <c r="AJ320" i="24" s="1"/>
  <c r="AJ321" i="24" s="1"/>
  <c r="AJ322" i="24" s="1"/>
  <c r="AJ323" i="24" s="1"/>
  <c r="AJ324" i="24" s="1"/>
  <c r="AJ325" i="24" s="1"/>
  <c r="AJ326" i="24" s="1"/>
  <c r="AJ327" i="24" s="1"/>
  <c r="AJ328" i="24" s="1"/>
  <c r="AJ329" i="24" s="1"/>
  <c r="AJ330" i="24" s="1"/>
  <c r="AJ331" i="24" s="1"/>
  <c r="AJ332" i="24" s="1"/>
  <c r="AJ333" i="24" s="1"/>
  <c r="AJ334" i="24" s="1"/>
  <c r="AJ335" i="24" s="1"/>
  <c r="AJ336" i="24" s="1"/>
  <c r="AJ337" i="24" s="1"/>
  <c r="AJ338" i="24" s="1"/>
  <c r="AJ339" i="24" s="1"/>
  <c r="AJ340" i="24" s="1"/>
  <c r="AJ341" i="24" s="1"/>
  <c r="AJ342" i="24" s="1"/>
  <c r="AJ343" i="24" s="1"/>
  <c r="AJ344" i="24" s="1"/>
  <c r="AJ345" i="24" s="1"/>
  <c r="AJ346" i="24" s="1"/>
  <c r="AJ347" i="24" s="1"/>
  <c r="AJ348" i="24" s="1"/>
  <c r="AJ349" i="24" s="1"/>
  <c r="AJ350" i="24" s="1"/>
  <c r="AJ351" i="24" s="1"/>
  <c r="AJ352" i="24" s="1"/>
  <c r="AJ353" i="24" s="1"/>
  <c r="AJ354" i="24" s="1"/>
  <c r="AJ355" i="24" s="1"/>
  <c r="AJ356" i="24" s="1"/>
  <c r="AJ357" i="24" s="1"/>
  <c r="AJ358" i="24" s="1"/>
  <c r="AJ359" i="24" s="1"/>
  <c r="AJ360" i="24" s="1"/>
  <c r="AJ361" i="24" s="1"/>
  <c r="AJ362" i="24" s="1"/>
  <c r="AJ363" i="24" s="1"/>
  <c r="AJ364" i="24" s="1"/>
  <c r="AJ365" i="24" s="1"/>
  <c r="AJ366" i="24" s="1"/>
  <c r="AJ367" i="24" s="1"/>
  <c r="AJ368" i="24" s="1"/>
  <c r="AJ369" i="24" s="1"/>
  <c r="AJ370" i="24" s="1"/>
  <c r="AJ371" i="24" s="1"/>
  <c r="AJ372" i="24" s="1"/>
  <c r="AJ373" i="24" s="1"/>
  <c r="AJ374" i="24" s="1"/>
  <c r="AJ375" i="24" s="1"/>
  <c r="AJ376" i="24" s="1"/>
  <c r="AJ377" i="24" s="1"/>
  <c r="AJ378" i="24" s="1"/>
  <c r="AJ379" i="24" s="1"/>
  <c r="AJ380" i="24" s="1"/>
  <c r="AJ381" i="24" s="1"/>
  <c r="AJ382" i="24" s="1"/>
  <c r="AJ383" i="24" s="1"/>
  <c r="AJ384" i="24" s="1"/>
  <c r="AJ385" i="24" s="1"/>
  <c r="AJ386" i="24" s="1"/>
  <c r="AJ387" i="24" s="1"/>
  <c r="AJ388" i="24" s="1"/>
  <c r="AJ389" i="24" s="1"/>
  <c r="AJ390" i="24" s="1"/>
  <c r="AJ391" i="24" s="1"/>
  <c r="AJ392" i="24" s="1"/>
  <c r="AJ393" i="24" s="1"/>
  <c r="AJ394" i="24" s="1"/>
  <c r="AJ395" i="24" s="1"/>
  <c r="AJ396" i="24" s="1"/>
  <c r="AJ397" i="24" s="1"/>
  <c r="AJ398" i="24" s="1"/>
  <c r="AJ399" i="24" s="1"/>
  <c r="AJ400" i="24" s="1"/>
  <c r="AJ401" i="24" s="1"/>
  <c r="AJ402" i="24" s="1"/>
  <c r="AJ403" i="24" s="1"/>
  <c r="AJ404" i="24" s="1"/>
  <c r="AJ405" i="24" s="1"/>
  <c r="AJ406" i="24" s="1"/>
  <c r="AJ407" i="24" s="1"/>
  <c r="AC21" i="24"/>
  <c r="AC19" i="24" s="1"/>
  <c r="AM307" i="24" s="1"/>
  <c r="AM208" i="24" s="1"/>
  <c r="AM209" i="24" s="1"/>
  <c r="AM210" i="24" s="1"/>
  <c r="AM211" i="24" s="1"/>
  <c r="AM212" i="24" s="1"/>
  <c r="AM213" i="24" s="1"/>
  <c r="AM214" i="24" s="1"/>
  <c r="AM215" i="24" s="1"/>
  <c r="AM216" i="24" s="1"/>
  <c r="AM217" i="24" s="1"/>
  <c r="AM218" i="24" s="1"/>
  <c r="AM219" i="24" s="1"/>
  <c r="AM220" i="24" s="1"/>
  <c r="AM221" i="24" s="1"/>
  <c r="AM222" i="24" s="1"/>
  <c r="AM223" i="24" s="1"/>
  <c r="AM224" i="24" s="1"/>
  <c r="AM225" i="24" s="1"/>
  <c r="AM226" i="24" s="1"/>
  <c r="AM227" i="24" s="1"/>
  <c r="AM228" i="24" s="1"/>
  <c r="AM229" i="24" s="1"/>
  <c r="AM230" i="24" s="1"/>
  <c r="AM231" i="24" s="1"/>
  <c r="AM232" i="24" s="1"/>
  <c r="AM233" i="24" s="1"/>
  <c r="AM234" i="24" s="1"/>
  <c r="AM235" i="24" s="1"/>
  <c r="AM236" i="24" s="1"/>
  <c r="AM237" i="24" s="1"/>
  <c r="AM238" i="24" s="1"/>
  <c r="AM239" i="24" s="1"/>
  <c r="AM240" i="24" s="1"/>
  <c r="AM241" i="24" s="1"/>
  <c r="AM242" i="24" s="1"/>
  <c r="AM243" i="24" s="1"/>
  <c r="AM244" i="24" s="1"/>
  <c r="AM245" i="24" s="1"/>
  <c r="AM246" i="24" s="1"/>
  <c r="AM247" i="24" s="1"/>
  <c r="AM248" i="24" s="1"/>
  <c r="AM249" i="24" s="1"/>
  <c r="AM250" i="24" s="1"/>
  <c r="AM251" i="24" s="1"/>
  <c r="AM252" i="24" s="1"/>
  <c r="AM253" i="24" s="1"/>
  <c r="AM254" i="24" s="1"/>
  <c r="AM255" i="24" s="1"/>
  <c r="AM256" i="24" s="1"/>
  <c r="AM257" i="24" s="1"/>
  <c r="AM258" i="24" s="1"/>
  <c r="AM259" i="24" s="1"/>
  <c r="AM260" i="24" s="1"/>
  <c r="AM261" i="24" s="1"/>
  <c r="AM262" i="24" s="1"/>
  <c r="AM263" i="24" s="1"/>
  <c r="AM264" i="24" s="1"/>
  <c r="AM265" i="24" s="1"/>
  <c r="AM266" i="24" s="1"/>
  <c r="AM267" i="24" s="1"/>
  <c r="AM268" i="24" s="1"/>
  <c r="AM269" i="24" s="1"/>
  <c r="AM270" i="24" s="1"/>
  <c r="AM271" i="24" s="1"/>
  <c r="AM272" i="24" s="1"/>
  <c r="AM273" i="24" s="1"/>
  <c r="AM274" i="24" s="1"/>
  <c r="AM275" i="24" s="1"/>
  <c r="AM276" i="24" s="1"/>
  <c r="AM277" i="24" s="1"/>
  <c r="AM278" i="24" s="1"/>
  <c r="AM279" i="24" s="1"/>
  <c r="AM280" i="24" s="1"/>
  <c r="AM281" i="24" s="1"/>
  <c r="AM282" i="24" s="1"/>
  <c r="AM283" i="24" s="1"/>
  <c r="AM284" i="24" s="1"/>
  <c r="AM285" i="24" s="1"/>
  <c r="AM286" i="24" s="1"/>
  <c r="AM287" i="24" s="1"/>
  <c r="AM288" i="24" s="1"/>
  <c r="AM289" i="24" s="1"/>
  <c r="AM290" i="24" s="1"/>
  <c r="AM291" i="24" s="1"/>
  <c r="AM292" i="24" s="1"/>
  <c r="AM293" i="24" s="1"/>
  <c r="AM294" i="24" s="1"/>
  <c r="AM295" i="24" s="1"/>
  <c r="AM296" i="24" s="1"/>
  <c r="AM297" i="24" s="1"/>
  <c r="AM298" i="24" s="1"/>
  <c r="AM299" i="24" s="1"/>
  <c r="AM300" i="24" s="1"/>
  <c r="AM301" i="24" s="1"/>
  <c r="AM302" i="24" s="1"/>
  <c r="AM303" i="24" s="1"/>
  <c r="AM304" i="24" s="1"/>
  <c r="AM305" i="24" s="1"/>
  <c r="AM306" i="24" s="1"/>
  <c r="AF17" i="24"/>
  <c r="AB8" i="33" l="1"/>
  <c r="AB7" i="33" s="1"/>
  <c r="AJ509" i="33" s="1"/>
  <c r="AJ410" i="33" s="1"/>
  <c r="AJ411" i="33" s="1"/>
  <c r="AJ412" i="33" s="1"/>
  <c r="AJ413" i="33" s="1"/>
  <c r="AJ414" i="33" s="1"/>
  <c r="AJ415" i="33" s="1"/>
  <c r="AJ416" i="33" s="1"/>
  <c r="AJ417" i="33" s="1"/>
  <c r="AJ418" i="33" s="1"/>
  <c r="AJ419" i="33" s="1"/>
  <c r="AJ420" i="33" s="1"/>
  <c r="AJ421" i="33" s="1"/>
  <c r="AJ422" i="33" s="1"/>
  <c r="AJ423" i="33" s="1"/>
  <c r="AJ424" i="33" s="1"/>
  <c r="AJ425" i="33" s="1"/>
  <c r="AJ426" i="33" s="1"/>
  <c r="AJ427" i="33" s="1"/>
  <c r="AJ428" i="33" s="1"/>
  <c r="AJ429" i="33" s="1"/>
  <c r="AJ430" i="33" s="1"/>
  <c r="AJ431" i="33" s="1"/>
  <c r="AJ432" i="33" s="1"/>
  <c r="AJ433" i="33" s="1"/>
  <c r="AJ434" i="33" s="1"/>
  <c r="AJ435" i="33" s="1"/>
  <c r="AJ436" i="33" s="1"/>
  <c r="AJ437" i="33" s="1"/>
  <c r="AJ438" i="33" s="1"/>
  <c r="AJ439" i="33" s="1"/>
  <c r="AJ440" i="33" s="1"/>
  <c r="AJ441" i="33" s="1"/>
  <c r="AJ442" i="33" s="1"/>
  <c r="AJ443" i="33" s="1"/>
  <c r="AJ444" i="33" s="1"/>
  <c r="AJ445" i="33" s="1"/>
  <c r="AJ446" i="33" s="1"/>
  <c r="AJ447" i="33" s="1"/>
  <c r="AJ448" i="33" s="1"/>
  <c r="AJ449" i="33" s="1"/>
  <c r="AJ450" i="33" s="1"/>
  <c r="AJ451" i="33" s="1"/>
  <c r="AJ452" i="33" s="1"/>
  <c r="AJ453" i="33" s="1"/>
  <c r="AJ454" i="33" s="1"/>
  <c r="AJ455" i="33" s="1"/>
  <c r="AJ456" i="33" s="1"/>
  <c r="AJ457" i="33" s="1"/>
  <c r="AJ458" i="33" s="1"/>
  <c r="AJ459" i="33" s="1"/>
  <c r="AJ460" i="33" s="1"/>
  <c r="AJ461" i="33" s="1"/>
  <c r="AJ462" i="33" s="1"/>
  <c r="AJ463" i="33" s="1"/>
  <c r="AJ464" i="33" s="1"/>
  <c r="AJ465" i="33" s="1"/>
  <c r="AJ466" i="33" s="1"/>
  <c r="AJ467" i="33" s="1"/>
  <c r="AJ468" i="33" s="1"/>
  <c r="AJ469" i="33" s="1"/>
  <c r="AJ470" i="33" s="1"/>
  <c r="AJ471" i="33" s="1"/>
  <c r="AJ472" i="33" s="1"/>
  <c r="AJ473" i="33" s="1"/>
  <c r="AJ474" i="33" s="1"/>
  <c r="AJ475" i="33" s="1"/>
  <c r="AJ476" i="33" s="1"/>
  <c r="AJ477" i="33" s="1"/>
  <c r="AJ478" i="33" s="1"/>
  <c r="AJ479" i="33" s="1"/>
  <c r="AJ480" i="33" s="1"/>
  <c r="AJ481" i="33" s="1"/>
  <c r="AJ482" i="33" s="1"/>
  <c r="AJ483" i="33" s="1"/>
  <c r="AJ484" i="33" s="1"/>
  <c r="AJ485" i="33" s="1"/>
  <c r="AJ486" i="33" s="1"/>
  <c r="AJ487" i="33" s="1"/>
  <c r="AJ488" i="33" s="1"/>
  <c r="AJ489" i="33" s="1"/>
  <c r="AJ490" i="33" s="1"/>
  <c r="AJ491" i="33" s="1"/>
  <c r="AJ492" i="33" s="1"/>
  <c r="AJ493" i="33" s="1"/>
  <c r="AJ494" i="33" s="1"/>
  <c r="AJ495" i="33" s="1"/>
  <c r="AJ496" i="33" s="1"/>
  <c r="AJ497" i="33" s="1"/>
  <c r="AJ498" i="33" s="1"/>
  <c r="AJ499" i="33" s="1"/>
  <c r="AJ500" i="33" s="1"/>
  <c r="AJ501" i="33" s="1"/>
  <c r="AJ502" i="33" s="1"/>
  <c r="AJ503" i="33" s="1"/>
  <c r="AJ504" i="33" s="1"/>
  <c r="AJ505" i="33" s="1"/>
  <c r="AJ506" i="33" s="1"/>
  <c r="AJ507" i="33" s="1"/>
  <c r="AJ508" i="33" s="1"/>
  <c r="AJ510" i="33"/>
  <c r="AJ511" i="33" s="1"/>
  <c r="AJ512" i="33" s="1"/>
  <c r="AJ513" i="33" s="1"/>
  <c r="AJ514" i="33" s="1"/>
  <c r="AJ515" i="33" s="1"/>
  <c r="AJ516" i="33" s="1"/>
  <c r="AJ517" i="33" s="1"/>
  <c r="AJ518" i="33" s="1"/>
  <c r="AJ519" i="33" s="1"/>
  <c r="AJ520" i="33" s="1"/>
  <c r="AJ521" i="33" s="1"/>
  <c r="AJ522" i="33" s="1"/>
  <c r="AJ523" i="33" s="1"/>
  <c r="AJ524" i="33" s="1"/>
  <c r="AJ525" i="33" s="1"/>
  <c r="AJ526" i="33" s="1"/>
  <c r="AJ527" i="33" s="1"/>
  <c r="AJ528" i="33" s="1"/>
  <c r="AJ529" i="33" s="1"/>
  <c r="AJ530" i="33" s="1"/>
  <c r="AJ531" i="33" s="1"/>
  <c r="AJ532" i="33" s="1"/>
  <c r="AJ533" i="33" s="1"/>
  <c r="AJ534" i="33" s="1"/>
  <c r="AJ535" i="33" s="1"/>
  <c r="AJ536" i="33" s="1"/>
  <c r="AJ537" i="33" s="1"/>
  <c r="AJ538" i="33" s="1"/>
  <c r="AJ539" i="33" s="1"/>
  <c r="AJ540" i="33" s="1"/>
  <c r="AJ541" i="33" s="1"/>
  <c r="AJ542" i="33" s="1"/>
  <c r="AJ543" i="33" s="1"/>
  <c r="AJ544" i="33" s="1"/>
  <c r="AJ545" i="33" s="1"/>
  <c r="AJ546" i="33" s="1"/>
  <c r="AJ547" i="33" s="1"/>
  <c r="AJ548" i="33" s="1"/>
  <c r="AJ549" i="33" s="1"/>
  <c r="AJ550" i="33" s="1"/>
  <c r="AJ551" i="33" s="1"/>
  <c r="AJ552" i="33" s="1"/>
  <c r="AJ553" i="33" s="1"/>
  <c r="AJ554" i="33" s="1"/>
  <c r="AJ555" i="33" s="1"/>
  <c r="AJ556" i="33" s="1"/>
  <c r="AJ557" i="33" s="1"/>
  <c r="AJ558" i="33" s="1"/>
  <c r="AJ559" i="33" s="1"/>
  <c r="AJ560" i="33" s="1"/>
  <c r="AJ561" i="33" s="1"/>
  <c r="AJ562" i="33" s="1"/>
  <c r="AJ563" i="33" s="1"/>
  <c r="AJ564" i="33" s="1"/>
  <c r="AJ565" i="33" s="1"/>
  <c r="AJ566" i="33" s="1"/>
  <c r="AJ567" i="33" s="1"/>
  <c r="AJ568" i="33" s="1"/>
  <c r="AJ569" i="33" s="1"/>
  <c r="AJ570" i="33" s="1"/>
  <c r="AJ571" i="33" s="1"/>
  <c r="AJ572" i="33" s="1"/>
  <c r="AJ573" i="33" s="1"/>
  <c r="AJ574" i="33" s="1"/>
  <c r="AJ575" i="33" s="1"/>
  <c r="AJ576" i="33" s="1"/>
  <c r="AJ577" i="33" s="1"/>
  <c r="AJ578" i="33" s="1"/>
  <c r="AJ579" i="33" s="1"/>
  <c r="AJ580" i="33" s="1"/>
  <c r="AJ581" i="33" s="1"/>
  <c r="AJ582" i="33" s="1"/>
  <c r="AJ583" i="33" s="1"/>
  <c r="AJ584" i="33" s="1"/>
  <c r="AJ585" i="33" s="1"/>
  <c r="AJ586" i="33" s="1"/>
  <c r="AJ587" i="33" s="1"/>
  <c r="AJ588" i="33" s="1"/>
  <c r="AJ589" i="33" s="1"/>
  <c r="AJ590" i="33" s="1"/>
  <c r="AJ591" i="33" s="1"/>
  <c r="AJ592" i="33" s="1"/>
  <c r="AJ593" i="33" s="1"/>
  <c r="AJ594" i="33" s="1"/>
  <c r="AJ595" i="33" s="1"/>
  <c r="AJ596" i="33" s="1"/>
  <c r="AJ597" i="33" s="1"/>
  <c r="AJ598" i="33" s="1"/>
  <c r="AJ599" i="33" s="1"/>
  <c r="AJ600" i="33" s="1"/>
  <c r="AJ601" i="33" s="1"/>
  <c r="AJ602" i="33" s="1"/>
  <c r="AJ603" i="33" s="1"/>
  <c r="AJ604" i="33" s="1"/>
  <c r="AJ605" i="33" s="1"/>
  <c r="AJ606" i="33" s="1"/>
  <c r="AJ607" i="33" s="1"/>
  <c r="AJ608" i="33" s="1"/>
  <c r="AJ609" i="33" s="1"/>
  <c r="AJ106" i="33" l="1"/>
  <c r="AJ206" i="33"/>
  <c r="AJ107" i="33" s="1"/>
  <c r="AJ108" i="33" s="1"/>
  <c r="AJ109" i="33" s="1"/>
  <c r="AJ110" i="33" s="1"/>
  <c r="AJ111" i="33" s="1"/>
  <c r="AJ112" i="33" s="1"/>
  <c r="AJ113" i="33" s="1"/>
  <c r="AJ114" i="33" s="1"/>
  <c r="AJ115" i="33" s="1"/>
  <c r="AJ116" i="33" s="1"/>
  <c r="AJ117" i="33" s="1"/>
  <c r="AJ118" i="33" s="1"/>
  <c r="AJ119" i="33" s="1"/>
  <c r="AJ120" i="33" s="1"/>
  <c r="AJ121" i="33" s="1"/>
  <c r="AJ122" i="33" s="1"/>
  <c r="AJ123" i="33" s="1"/>
  <c r="AJ124" i="33" s="1"/>
  <c r="AJ125" i="33" s="1"/>
  <c r="AJ126" i="33" s="1"/>
  <c r="AJ127" i="33" s="1"/>
  <c r="AJ128" i="33" s="1"/>
  <c r="AJ129" i="33" s="1"/>
  <c r="AJ130" i="33" s="1"/>
  <c r="AJ131" i="33" s="1"/>
  <c r="AJ132" i="33" s="1"/>
  <c r="AJ133" i="33" s="1"/>
  <c r="AJ134" i="33" s="1"/>
  <c r="AJ135" i="33" s="1"/>
  <c r="AJ136" i="33" s="1"/>
  <c r="AJ137" i="33" s="1"/>
  <c r="AJ138" i="33" s="1"/>
  <c r="AJ139" i="33" s="1"/>
  <c r="AJ140" i="33" s="1"/>
  <c r="AJ141" i="33" s="1"/>
  <c r="AJ142" i="33" s="1"/>
  <c r="AJ143" i="33" s="1"/>
  <c r="AJ144" i="33" s="1"/>
  <c r="AJ145" i="33" s="1"/>
  <c r="AJ146" i="33" s="1"/>
  <c r="AJ147" i="33" s="1"/>
  <c r="AJ148" i="33" s="1"/>
  <c r="AJ149" i="33" s="1"/>
  <c r="AJ150" i="33" s="1"/>
  <c r="AJ151" i="33" s="1"/>
  <c r="AJ152" i="33" s="1"/>
  <c r="AJ153" i="33" s="1"/>
  <c r="AJ154" i="33" s="1"/>
  <c r="AJ155" i="33" s="1"/>
  <c r="AJ156" i="33" s="1"/>
  <c r="AJ157" i="33" s="1"/>
  <c r="AJ158" i="33" s="1"/>
  <c r="AJ159" i="33" s="1"/>
  <c r="AJ160" i="33" s="1"/>
  <c r="AJ161" i="33" s="1"/>
  <c r="AJ162" i="33" s="1"/>
  <c r="AJ163" i="33" s="1"/>
  <c r="AJ164" i="33" s="1"/>
  <c r="AJ165" i="33" s="1"/>
  <c r="AJ166" i="33" s="1"/>
  <c r="AJ167" i="33" s="1"/>
  <c r="AJ168" i="33" s="1"/>
  <c r="AJ169" i="33" s="1"/>
  <c r="AJ170" i="33" s="1"/>
  <c r="AJ171" i="33" s="1"/>
  <c r="AJ172" i="33" s="1"/>
  <c r="AJ173" i="33" s="1"/>
  <c r="AJ174" i="33" s="1"/>
  <c r="AJ175" i="33" s="1"/>
  <c r="AJ176" i="33" s="1"/>
  <c r="AJ177" i="33" s="1"/>
  <c r="AJ178" i="33" s="1"/>
  <c r="AJ179" i="33" s="1"/>
  <c r="AJ180" i="33" s="1"/>
  <c r="AJ181" i="33" s="1"/>
  <c r="AJ182" i="33" s="1"/>
  <c r="AJ183" i="33" s="1"/>
  <c r="AJ184" i="33" s="1"/>
  <c r="AJ185" i="33" s="1"/>
  <c r="AJ186" i="33" s="1"/>
  <c r="AJ187" i="33" s="1"/>
  <c r="AJ188" i="33" s="1"/>
  <c r="AJ189" i="33" s="1"/>
  <c r="AJ190" i="33" s="1"/>
  <c r="AJ191" i="33" s="1"/>
  <c r="AJ192" i="33" s="1"/>
  <c r="AJ193" i="33" s="1"/>
  <c r="AJ194" i="33" s="1"/>
  <c r="AJ195" i="33" s="1"/>
  <c r="AJ196" i="33" s="1"/>
  <c r="AJ197" i="33" s="1"/>
  <c r="AJ198" i="33" s="1"/>
  <c r="AJ199" i="33" s="1"/>
  <c r="AJ200" i="33" s="1"/>
  <c r="AJ201" i="33" s="1"/>
  <c r="AJ202" i="33" s="1"/>
  <c r="AJ203" i="33" s="1"/>
  <c r="AJ204" i="33" s="1"/>
  <c r="AJ205" i="33" s="1"/>
  <c r="AJ813" i="33"/>
  <c r="AJ814" i="33" s="1"/>
  <c r="AJ815" i="33" s="1"/>
  <c r="AJ816" i="33" s="1"/>
  <c r="AJ817" i="33" s="1"/>
  <c r="AJ818" i="33" s="1"/>
  <c r="AJ819" i="33" s="1"/>
  <c r="AJ820" i="33" s="1"/>
  <c r="AJ821" i="33" s="1"/>
  <c r="AJ822" i="33" s="1"/>
  <c r="AJ823" i="33" s="1"/>
  <c r="AJ824" i="33" s="1"/>
  <c r="AJ825" i="33" s="1"/>
  <c r="AJ826" i="33" s="1"/>
  <c r="AJ827" i="33" s="1"/>
  <c r="AJ828" i="33" s="1"/>
  <c r="AJ829" i="33" s="1"/>
  <c r="AJ830" i="33" s="1"/>
  <c r="AJ831" i="33" s="1"/>
  <c r="AJ832" i="33" s="1"/>
  <c r="AJ833" i="33" s="1"/>
  <c r="AJ834" i="33" s="1"/>
  <c r="AJ835" i="33" s="1"/>
  <c r="AJ836" i="33" s="1"/>
  <c r="AJ837" i="33" s="1"/>
  <c r="AJ838" i="33" s="1"/>
  <c r="AJ839" i="33" s="1"/>
  <c r="AJ840" i="33" s="1"/>
  <c r="AJ841" i="33" s="1"/>
  <c r="AJ842" i="33" s="1"/>
  <c r="AJ843" i="33" s="1"/>
  <c r="AJ844" i="33" s="1"/>
  <c r="AJ845" i="33" s="1"/>
  <c r="AJ846" i="33" s="1"/>
  <c r="AJ847" i="33" s="1"/>
  <c r="AJ848" i="33" s="1"/>
  <c r="AJ849" i="33" s="1"/>
  <c r="AJ850" i="33" s="1"/>
  <c r="AJ851" i="33" s="1"/>
  <c r="AJ852" i="33" s="1"/>
  <c r="AJ853" i="33" s="1"/>
  <c r="AJ854" i="33" s="1"/>
  <c r="AJ855" i="33" s="1"/>
  <c r="AJ856" i="33" s="1"/>
  <c r="AJ857" i="33" s="1"/>
  <c r="AJ858" i="33" s="1"/>
  <c r="AJ859" i="33" s="1"/>
  <c r="AJ860" i="33" s="1"/>
  <c r="AJ861" i="33" s="1"/>
  <c r="AJ862" i="33" s="1"/>
  <c r="AJ863" i="33" s="1"/>
  <c r="AJ864" i="33" s="1"/>
  <c r="AJ865" i="33" s="1"/>
  <c r="AJ866" i="33" s="1"/>
  <c r="AJ867" i="33" s="1"/>
  <c r="AJ868" i="33" s="1"/>
  <c r="AJ869" i="33" s="1"/>
  <c r="AJ870" i="33" s="1"/>
  <c r="AJ871" i="33" s="1"/>
  <c r="AJ872" i="33" s="1"/>
  <c r="AJ873" i="33" s="1"/>
  <c r="AJ874" i="33" s="1"/>
  <c r="AJ875" i="33" s="1"/>
  <c r="AJ876" i="33" s="1"/>
  <c r="AJ877" i="33" s="1"/>
  <c r="AJ878" i="33" s="1"/>
  <c r="AJ879" i="33" s="1"/>
  <c r="AJ880" i="33" s="1"/>
  <c r="AJ881" i="33" s="1"/>
  <c r="AJ882" i="33" s="1"/>
  <c r="AJ883" i="33" s="1"/>
  <c r="AJ884" i="33" s="1"/>
  <c r="AJ885" i="33" s="1"/>
  <c r="AJ886" i="33" s="1"/>
  <c r="AJ887" i="33" s="1"/>
  <c r="AJ888" i="33" s="1"/>
  <c r="AJ889" i="33" s="1"/>
  <c r="AJ890" i="33" s="1"/>
  <c r="AJ891" i="33" s="1"/>
  <c r="AJ892" i="33" s="1"/>
  <c r="AJ893" i="33" s="1"/>
  <c r="AJ894" i="33" s="1"/>
  <c r="AJ895" i="33" s="1"/>
  <c r="AJ896" i="33" s="1"/>
  <c r="AJ897" i="33" s="1"/>
  <c r="AJ898" i="33" s="1"/>
  <c r="AJ899" i="33" s="1"/>
  <c r="AJ900" i="33" s="1"/>
  <c r="AJ901" i="33" s="1"/>
  <c r="AJ902" i="33" s="1"/>
  <c r="AJ903" i="33" s="1"/>
  <c r="AJ904" i="33" s="1"/>
  <c r="AJ905" i="33" s="1"/>
  <c r="AJ906" i="33" s="1"/>
  <c r="AJ907" i="33" s="1"/>
  <c r="AJ908" i="33" s="1"/>
  <c r="AJ909" i="33" s="1"/>
  <c r="AJ910" i="33" s="1"/>
  <c r="AJ911" i="33" s="1"/>
  <c r="AJ912" i="33" s="1"/>
  <c r="AJ812" i="33"/>
  <c r="AJ713" i="33" s="1"/>
  <c r="AJ714" i="33" s="1"/>
  <c r="AJ715" i="33" s="1"/>
  <c r="AJ716" i="33" s="1"/>
  <c r="AJ717" i="33" s="1"/>
  <c r="AJ718" i="33" s="1"/>
  <c r="AJ719" i="33" s="1"/>
  <c r="AJ720" i="33" s="1"/>
  <c r="AJ721" i="33" s="1"/>
  <c r="AJ722" i="33" s="1"/>
  <c r="AJ723" i="33" s="1"/>
  <c r="AJ724" i="33" s="1"/>
  <c r="AJ725" i="33" s="1"/>
  <c r="AJ726" i="33" s="1"/>
  <c r="AJ727" i="33" s="1"/>
  <c r="AJ728" i="33" s="1"/>
  <c r="AJ729" i="33" s="1"/>
  <c r="AJ730" i="33" s="1"/>
  <c r="AJ731" i="33" s="1"/>
  <c r="AJ732" i="33" s="1"/>
  <c r="AJ733" i="33" s="1"/>
  <c r="AJ734" i="33" s="1"/>
  <c r="AJ735" i="33" s="1"/>
  <c r="AJ736" i="33" s="1"/>
  <c r="AJ737" i="33" s="1"/>
  <c r="AJ738" i="33" s="1"/>
  <c r="AJ739" i="33" s="1"/>
  <c r="AJ740" i="33" s="1"/>
  <c r="AJ741" i="33" s="1"/>
  <c r="AJ742" i="33" s="1"/>
  <c r="AJ743" i="33" s="1"/>
  <c r="AJ744" i="33" s="1"/>
  <c r="AJ745" i="33" s="1"/>
  <c r="AJ746" i="33" s="1"/>
  <c r="AJ747" i="33" s="1"/>
  <c r="AJ748" i="33" s="1"/>
  <c r="AJ749" i="33" s="1"/>
  <c r="AJ750" i="33" s="1"/>
  <c r="AJ751" i="33" s="1"/>
  <c r="AJ752" i="33" s="1"/>
  <c r="AJ753" i="33" s="1"/>
  <c r="AJ754" i="33" s="1"/>
  <c r="AJ755" i="33" s="1"/>
  <c r="AJ756" i="33" s="1"/>
  <c r="AJ757" i="33" s="1"/>
  <c r="AJ758" i="33" s="1"/>
  <c r="AJ759" i="33" s="1"/>
  <c r="AJ760" i="33" s="1"/>
  <c r="AJ761" i="33" s="1"/>
  <c r="AJ762" i="33" s="1"/>
  <c r="AJ763" i="33" s="1"/>
  <c r="AJ764" i="33" s="1"/>
  <c r="AJ765" i="33" s="1"/>
  <c r="AJ766" i="33" s="1"/>
  <c r="AJ767" i="33" s="1"/>
  <c r="AJ768" i="33" s="1"/>
  <c r="AJ769" i="33" s="1"/>
  <c r="AJ770" i="33" s="1"/>
  <c r="AJ771" i="33" s="1"/>
  <c r="AJ772" i="33" s="1"/>
  <c r="AJ773" i="33" s="1"/>
  <c r="AJ774" i="33" s="1"/>
  <c r="AJ775" i="33" s="1"/>
  <c r="AJ776" i="33" s="1"/>
  <c r="AJ777" i="33" s="1"/>
  <c r="AJ778" i="33" s="1"/>
  <c r="AJ779" i="33" s="1"/>
  <c r="AJ780" i="33" s="1"/>
  <c r="AJ781" i="33" s="1"/>
  <c r="AJ782" i="33" s="1"/>
  <c r="AJ783" i="33" s="1"/>
  <c r="AJ784" i="33" s="1"/>
  <c r="AJ785" i="33" s="1"/>
  <c r="AJ786" i="33" s="1"/>
  <c r="AJ787" i="33" s="1"/>
  <c r="AJ788" i="33" s="1"/>
  <c r="AJ789" i="33" s="1"/>
  <c r="AJ790" i="33" s="1"/>
  <c r="AJ791" i="33" s="1"/>
  <c r="AJ792" i="33" s="1"/>
  <c r="AJ793" i="33" s="1"/>
  <c r="AJ794" i="33" s="1"/>
  <c r="AJ795" i="33" s="1"/>
  <c r="AJ796" i="33" s="1"/>
  <c r="AJ797" i="33" s="1"/>
  <c r="AJ798" i="33" s="1"/>
  <c r="AJ799" i="33" s="1"/>
  <c r="AJ800" i="33" s="1"/>
  <c r="AJ801" i="33" s="1"/>
  <c r="AJ802" i="33" s="1"/>
  <c r="AJ803" i="33" s="1"/>
  <c r="AJ804" i="33" s="1"/>
  <c r="AJ805" i="33" s="1"/>
  <c r="AJ806" i="33" s="1"/>
  <c r="AJ807" i="33" s="1"/>
  <c r="AJ808" i="33" s="1"/>
  <c r="AJ809" i="33" s="1"/>
  <c r="AJ810" i="33" s="1"/>
  <c r="AJ811" i="33" s="1"/>
  <c r="AC8" i="22" l="1"/>
  <c r="AB8" i="22"/>
  <c r="AB7" i="22" s="1"/>
  <c r="AJ510" i="22" s="1"/>
  <c r="AJ511" i="22" s="1"/>
  <c r="AJ512" i="22" s="1"/>
  <c r="AJ513" i="22" s="1"/>
  <c r="AJ514" i="22" s="1"/>
  <c r="AJ515" i="22" s="1"/>
  <c r="AJ516" i="22" s="1"/>
  <c r="AJ517" i="22" s="1"/>
  <c r="AJ518" i="22" s="1"/>
  <c r="AJ519" i="22" s="1"/>
  <c r="AJ520" i="22" s="1"/>
  <c r="AJ521" i="22" s="1"/>
  <c r="AJ522" i="22" s="1"/>
  <c r="AJ523" i="22" s="1"/>
  <c r="AJ524" i="22" s="1"/>
  <c r="AJ525" i="22" s="1"/>
  <c r="AJ526" i="22" s="1"/>
  <c r="AJ527" i="22" s="1"/>
  <c r="AJ528" i="22" s="1"/>
  <c r="AJ529" i="22" s="1"/>
  <c r="AJ530" i="22" s="1"/>
  <c r="AJ531" i="22" s="1"/>
  <c r="AJ532" i="22" s="1"/>
  <c r="AJ533" i="22" s="1"/>
  <c r="AJ534" i="22" s="1"/>
  <c r="AJ535" i="22" s="1"/>
  <c r="AJ536" i="22" s="1"/>
  <c r="AJ537" i="22" s="1"/>
  <c r="AJ538" i="22" s="1"/>
  <c r="AJ539" i="22" s="1"/>
  <c r="AJ540" i="22" s="1"/>
  <c r="AJ541" i="22" s="1"/>
  <c r="AJ542" i="22" s="1"/>
  <c r="AJ543" i="22" s="1"/>
  <c r="AJ544" i="22" s="1"/>
  <c r="AJ545" i="22" s="1"/>
  <c r="AJ546" i="22" s="1"/>
  <c r="AJ547" i="22" s="1"/>
  <c r="AJ548" i="22" s="1"/>
  <c r="AJ549" i="22" s="1"/>
  <c r="AJ550" i="22" s="1"/>
  <c r="AJ551" i="22" s="1"/>
  <c r="AJ552" i="22" s="1"/>
  <c r="AJ553" i="22" s="1"/>
  <c r="AJ554" i="22" s="1"/>
  <c r="AJ555" i="22" s="1"/>
  <c r="AJ556" i="22" s="1"/>
  <c r="AJ557" i="22" s="1"/>
  <c r="AJ558" i="22" s="1"/>
  <c r="AJ559" i="22" s="1"/>
  <c r="AJ560" i="22" s="1"/>
  <c r="AJ561" i="22" s="1"/>
  <c r="AJ562" i="22" s="1"/>
  <c r="AJ563" i="22" s="1"/>
  <c r="AJ564" i="22" s="1"/>
  <c r="AJ565" i="22" s="1"/>
  <c r="AJ566" i="22" s="1"/>
  <c r="AJ567" i="22" s="1"/>
  <c r="AJ568" i="22" s="1"/>
  <c r="AJ569" i="22" s="1"/>
  <c r="AJ570" i="22" s="1"/>
  <c r="AJ571" i="22" s="1"/>
  <c r="AJ572" i="22" s="1"/>
  <c r="AJ573" i="22" s="1"/>
  <c r="AJ574" i="22" s="1"/>
  <c r="AJ575" i="22" s="1"/>
  <c r="AJ576" i="22" s="1"/>
  <c r="AJ577" i="22" s="1"/>
  <c r="AJ578" i="22" s="1"/>
  <c r="AJ579" i="22" s="1"/>
  <c r="AJ580" i="22" s="1"/>
  <c r="AJ581" i="22" s="1"/>
  <c r="AJ582" i="22" s="1"/>
  <c r="AJ583" i="22" s="1"/>
  <c r="AJ584" i="22" s="1"/>
  <c r="AJ585" i="22" s="1"/>
  <c r="AJ586" i="22" s="1"/>
  <c r="AJ587" i="22" s="1"/>
  <c r="AJ588" i="22" s="1"/>
  <c r="AJ589" i="22" s="1"/>
  <c r="AJ590" i="22" s="1"/>
  <c r="AJ591" i="22" s="1"/>
  <c r="AJ592" i="22" s="1"/>
  <c r="AJ593" i="22" s="1"/>
  <c r="AJ594" i="22" s="1"/>
  <c r="AJ595" i="22" s="1"/>
  <c r="AJ596" i="22" s="1"/>
  <c r="AJ597" i="22" s="1"/>
  <c r="AJ598" i="22" s="1"/>
  <c r="AJ599" i="22" s="1"/>
  <c r="AJ600" i="22" s="1"/>
  <c r="AJ601" i="22" s="1"/>
  <c r="AJ602" i="22" s="1"/>
  <c r="AJ603" i="22" s="1"/>
  <c r="AJ604" i="22" s="1"/>
  <c r="AJ605" i="22" s="1"/>
  <c r="AJ606" i="22" s="1"/>
  <c r="AJ607" i="22" s="1"/>
  <c r="AJ608" i="22" s="1"/>
  <c r="AJ609" i="22" s="1"/>
  <c r="AB8" i="21"/>
  <c r="AB7" i="21" s="1"/>
  <c r="AJ106" i="21" s="1"/>
  <c r="AJ510" i="21"/>
  <c r="AJ511" i="21" s="1"/>
  <c r="AJ512" i="21" s="1"/>
  <c r="AJ513" i="21" s="1"/>
  <c r="AJ514" i="21" s="1"/>
  <c r="AJ515" i="21" s="1"/>
  <c r="AJ516" i="21" s="1"/>
  <c r="AJ517" i="21" s="1"/>
  <c r="AJ518" i="21" s="1"/>
  <c r="AJ519" i="21" s="1"/>
  <c r="AJ520" i="21" s="1"/>
  <c r="AJ521" i="21" s="1"/>
  <c r="AJ522" i="21" s="1"/>
  <c r="AJ523" i="21" s="1"/>
  <c r="AJ524" i="21" s="1"/>
  <c r="AJ525" i="21" s="1"/>
  <c r="AJ526" i="21" s="1"/>
  <c r="AJ527" i="21" s="1"/>
  <c r="AJ528" i="21" s="1"/>
  <c r="AJ529" i="21" s="1"/>
  <c r="AJ530" i="21" s="1"/>
  <c r="AJ531" i="21" s="1"/>
  <c r="AJ532" i="21" s="1"/>
  <c r="AJ533" i="21" s="1"/>
  <c r="AJ534" i="21" s="1"/>
  <c r="AJ535" i="21" s="1"/>
  <c r="AJ536" i="21" s="1"/>
  <c r="AJ537" i="21" s="1"/>
  <c r="AJ538" i="21" s="1"/>
  <c r="AJ539" i="21" s="1"/>
  <c r="AJ540" i="21" s="1"/>
  <c r="AJ541" i="21" s="1"/>
  <c r="AJ542" i="21" s="1"/>
  <c r="AJ543" i="21" s="1"/>
  <c r="AJ544" i="21" s="1"/>
  <c r="AJ545" i="21" s="1"/>
  <c r="AJ546" i="21" s="1"/>
  <c r="AJ547" i="21" s="1"/>
  <c r="AJ548" i="21" s="1"/>
  <c r="AJ549" i="21" s="1"/>
  <c r="AJ550" i="21" s="1"/>
  <c r="AJ551" i="21" s="1"/>
  <c r="AJ552" i="21" s="1"/>
  <c r="AJ553" i="21" s="1"/>
  <c r="AJ554" i="21" s="1"/>
  <c r="AJ555" i="21" s="1"/>
  <c r="AJ556" i="21" s="1"/>
  <c r="AJ557" i="21" s="1"/>
  <c r="AJ558" i="21" s="1"/>
  <c r="AJ559" i="21" s="1"/>
  <c r="AJ560" i="21" s="1"/>
  <c r="AJ561" i="21" s="1"/>
  <c r="AJ562" i="21" s="1"/>
  <c r="AJ563" i="21" s="1"/>
  <c r="AJ564" i="21" s="1"/>
  <c r="AJ565" i="21" s="1"/>
  <c r="AJ566" i="21" s="1"/>
  <c r="AJ567" i="21" s="1"/>
  <c r="AJ568" i="21" s="1"/>
  <c r="AJ569" i="21" s="1"/>
  <c r="AJ570" i="21" s="1"/>
  <c r="AJ571" i="21" s="1"/>
  <c r="AJ572" i="21" s="1"/>
  <c r="AJ573" i="21" s="1"/>
  <c r="AJ574" i="21" s="1"/>
  <c r="AJ575" i="21" s="1"/>
  <c r="AJ576" i="21" s="1"/>
  <c r="AJ577" i="21" s="1"/>
  <c r="AJ578" i="21" s="1"/>
  <c r="AJ579" i="21" s="1"/>
  <c r="AJ580" i="21" s="1"/>
  <c r="AJ581" i="21" s="1"/>
  <c r="AJ582" i="21" s="1"/>
  <c r="AJ583" i="21" s="1"/>
  <c r="AJ584" i="21" s="1"/>
  <c r="AJ585" i="21" s="1"/>
  <c r="AJ586" i="21" s="1"/>
  <c r="AJ587" i="21" s="1"/>
  <c r="AJ588" i="21" s="1"/>
  <c r="AJ589" i="21" s="1"/>
  <c r="AJ590" i="21" s="1"/>
  <c r="AJ591" i="21" s="1"/>
  <c r="AJ592" i="21" s="1"/>
  <c r="AJ593" i="21" s="1"/>
  <c r="AJ594" i="21" s="1"/>
  <c r="AJ595" i="21" s="1"/>
  <c r="AJ596" i="21" s="1"/>
  <c r="AJ597" i="21" s="1"/>
  <c r="AJ598" i="21" s="1"/>
  <c r="AJ599" i="21" s="1"/>
  <c r="AJ600" i="21" s="1"/>
  <c r="AJ601" i="21" s="1"/>
  <c r="AJ602" i="21" s="1"/>
  <c r="AJ603" i="21" s="1"/>
  <c r="AJ604" i="21" s="1"/>
  <c r="AJ605" i="21" s="1"/>
  <c r="AJ606" i="21" s="1"/>
  <c r="AJ607" i="21" s="1"/>
  <c r="AJ608" i="21" s="1"/>
  <c r="AJ609" i="21" s="1"/>
  <c r="AH17" i="22"/>
  <c r="AS813" i="22"/>
  <c r="AS814" i="22" s="1"/>
  <c r="AS815" i="22" s="1"/>
  <c r="AS816" i="22" s="1"/>
  <c r="AS817" i="22" s="1"/>
  <c r="AS818" i="22" s="1"/>
  <c r="AS819" i="22" s="1"/>
  <c r="AS820" i="22" s="1"/>
  <c r="AS821" i="22" s="1"/>
  <c r="AS822" i="22" s="1"/>
  <c r="AS823" i="22" s="1"/>
  <c r="AS824" i="22" s="1"/>
  <c r="AS825" i="22" s="1"/>
  <c r="AS826" i="22" s="1"/>
  <c r="AS827" i="22" s="1"/>
  <c r="AS828" i="22" s="1"/>
  <c r="AS829" i="22" s="1"/>
  <c r="AS830" i="22" s="1"/>
  <c r="AS831" i="22" s="1"/>
  <c r="AS832" i="22" s="1"/>
  <c r="AS833" i="22" s="1"/>
  <c r="AS834" i="22" s="1"/>
  <c r="AS835" i="22" s="1"/>
  <c r="AS836" i="22" s="1"/>
  <c r="AS837" i="22" s="1"/>
  <c r="AS838" i="22" s="1"/>
  <c r="AS839" i="22" s="1"/>
  <c r="AS840" i="22" s="1"/>
  <c r="AS841" i="22" s="1"/>
  <c r="AS842" i="22" s="1"/>
  <c r="AS843" i="22" s="1"/>
  <c r="AS844" i="22" s="1"/>
  <c r="AS845" i="22" s="1"/>
  <c r="AS846" i="22" s="1"/>
  <c r="AS847" i="22" s="1"/>
  <c r="AS848" i="22" s="1"/>
  <c r="AS849" i="22" s="1"/>
  <c r="AS850" i="22" s="1"/>
  <c r="AS851" i="22" s="1"/>
  <c r="AS852" i="22" s="1"/>
  <c r="AS853" i="22" s="1"/>
  <c r="AS854" i="22" s="1"/>
  <c r="AS855" i="22" s="1"/>
  <c r="AS856" i="22" s="1"/>
  <c r="AS857" i="22" s="1"/>
  <c r="AS858" i="22" s="1"/>
  <c r="AS859" i="22" s="1"/>
  <c r="AS860" i="22" s="1"/>
  <c r="AS861" i="22" s="1"/>
  <c r="AS862" i="22" s="1"/>
  <c r="AS863" i="22" s="1"/>
  <c r="AS864" i="22" s="1"/>
  <c r="AS865" i="22" s="1"/>
  <c r="AS866" i="22" s="1"/>
  <c r="AS867" i="22" s="1"/>
  <c r="AS868" i="22" s="1"/>
  <c r="AS869" i="22" s="1"/>
  <c r="AS870" i="22" s="1"/>
  <c r="AS871" i="22" s="1"/>
  <c r="AS872" i="22" s="1"/>
  <c r="AS873" i="22" s="1"/>
  <c r="AS874" i="22" s="1"/>
  <c r="AS875" i="22" s="1"/>
  <c r="AS876" i="22" s="1"/>
  <c r="AS877" i="22" s="1"/>
  <c r="AS878" i="22" s="1"/>
  <c r="AS879" i="22" s="1"/>
  <c r="AS880" i="22" s="1"/>
  <c r="AS881" i="22" s="1"/>
  <c r="AS882" i="22" s="1"/>
  <c r="AS883" i="22" s="1"/>
  <c r="AS884" i="22" s="1"/>
  <c r="AS885" i="22" s="1"/>
  <c r="AS886" i="22" s="1"/>
  <c r="AS887" i="22" s="1"/>
  <c r="AS888" i="22" s="1"/>
  <c r="AS889" i="22" s="1"/>
  <c r="AS890" i="22" s="1"/>
  <c r="AS891" i="22" s="1"/>
  <c r="AS892" i="22" s="1"/>
  <c r="AS893" i="22" s="1"/>
  <c r="AS894" i="22" s="1"/>
  <c r="AS895" i="22" s="1"/>
  <c r="AS896" i="22" s="1"/>
  <c r="AS897" i="22" s="1"/>
  <c r="AS898" i="22" s="1"/>
  <c r="AS899" i="22" s="1"/>
  <c r="AS900" i="22" s="1"/>
  <c r="AS901" i="22" s="1"/>
  <c r="AS902" i="22" s="1"/>
  <c r="AS903" i="22" s="1"/>
  <c r="AS904" i="22" s="1"/>
  <c r="AS905" i="22" s="1"/>
  <c r="AS906" i="22" s="1"/>
  <c r="AS907" i="22" s="1"/>
  <c r="AS908" i="22" s="1"/>
  <c r="AS909" i="22" s="1"/>
  <c r="AS910" i="22" s="1"/>
  <c r="AS911" i="22" s="1"/>
  <c r="AS912" i="22" s="1"/>
  <c r="AR812" i="22"/>
  <c r="AR713" i="22" s="1"/>
  <c r="AR714" i="22" s="1"/>
  <c r="AR715" i="22" s="1"/>
  <c r="AR716" i="22" s="1"/>
  <c r="AR717" i="22" s="1"/>
  <c r="AR718" i="22" s="1"/>
  <c r="AR719" i="22" s="1"/>
  <c r="AR720" i="22" s="1"/>
  <c r="AR721" i="22" s="1"/>
  <c r="AR722" i="22" s="1"/>
  <c r="AR723" i="22" s="1"/>
  <c r="AR724" i="22" s="1"/>
  <c r="AR725" i="22" s="1"/>
  <c r="AR726" i="22" s="1"/>
  <c r="AR727" i="22" s="1"/>
  <c r="AR728" i="22" s="1"/>
  <c r="AR729" i="22" s="1"/>
  <c r="AR730" i="22" s="1"/>
  <c r="AR731" i="22" s="1"/>
  <c r="AR732" i="22" s="1"/>
  <c r="AR733" i="22" s="1"/>
  <c r="AR734" i="22" s="1"/>
  <c r="AR735" i="22" s="1"/>
  <c r="AR736" i="22" s="1"/>
  <c r="AR737" i="22" s="1"/>
  <c r="AR738" i="22" s="1"/>
  <c r="AR739" i="22" s="1"/>
  <c r="AR740" i="22" s="1"/>
  <c r="AR741" i="22" s="1"/>
  <c r="AR742" i="22" s="1"/>
  <c r="AR743" i="22" s="1"/>
  <c r="AR744" i="22" s="1"/>
  <c r="AR745" i="22" s="1"/>
  <c r="AR746" i="22" s="1"/>
  <c r="AR747" i="22" s="1"/>
  <c r="AR748" i="22" s="1"/>
  <c r="AR749" i="22" s="1"/>
  <c r="AR750" i="22" s="1"/>
  <c r="AR751" i="22" s="1"/>
  <c r="AR752" i="22" s="1"/>
  <c r="AR753" i="22" s="1"/>
  <c r="AR754" i="22" s="1"/>
  <c r="AR755" i="22" s="1"/>
  <c r="AR756" i="22" s="1"/>
  <c r="AR757" i="22" s="1"/>
  <c r="AR758" i="22" s="1"/>
  <c r="AR759" i="22" s="1"/>
  <c r="AR760" i="22" s="1"/>
  <c r="AR761" i="22" s="1"/>
  <c r="AR762" i="22" s="1"/>
  <c r="AR763" i="22" s="1"/>
  <c r="AR764" i="22" s="1"/>
  <c r="AR765" i="22" s="1"/>
  <c r="AR766" i="22" s="1"/>
  <c r="AR767" i="22" s="1"/>
  <c r="AR768" i="22" s="1"/>
  <c r="AR769" i="22" s="1"/>
  <c r="AR770" i="22" s="1"/>
  <c r="AR771" i="22" s="1"/>
  <c r="AR772" i="22" s="1"/>
  <c r="AR773" i="22" s="1"/>
  <c r="AR774" i="22" s="1"/>
  <c r="AR775" i="22" s="1"/>
  <c r="AR776" i="22" s="1"/>
  <c r="AR777" i="22" s="1"/>
  <c r="AR778" i="22" s="1"/>
  <c r="AR779" i="22" s="1"/>
  <c r="AR780" i="22" s="1"/>
  <c r="AR781" i="22" s="1"/>
  <c r="AR782" i="22" s="1"/>
  <c r="AR783" i="22" s="1"/>
  <c r="AR784" i="22" s="1"/>
  <c r="AR785" i="22" s="1"/>
  <c r="AR786" i="22" s="1"/>
  <c r="AR787" i="22" s="1"/>
  <c r="AR788" i="22" s="1"/>
  <c r="AR789" i="22" s="1"/>
  <c r="AR790" i="22" s="1"/>
  <c r="AR791" i="22" s="1"/>
  <c r="AR792" i="22" s="1"/>
  <c r="AR793" i="22" s="1"/>
  <c r="AR794" i="22" s="1"/>
  <c r="AR795" i="22" s="1"/>
  <c r="AR796" i="22" s="1"/>
  <c r="AR797" i="22" s="1"/>
  <c r="AR798" i="22" s="1"/>
  <c r="AR799" i="22" s="1"/>
  <c r="AR800" i="22" s="1"/>
  <c r="AR801" i="22" s="1"/>
  <c r="AR802" i="22" s="1"/>
  <c r="AR803" i="22" s="1"/>
  <c r="AR804" i="22" s="1"/>
  <c r="AR805" i="22" s="1"/>
  <c r="AR806" i="22" s="1"/>
  <c r="AR807" i="22" s="1"/>
  <c r="AR808" i="22" s="1"/>
  <c r="AR809" i="22" s="1"/>
  <c r="AR810" i="22" s="1"/>
  <c r="AR811" i="22" s="1"/>
  <c r="AJ206" i="22"/>
  <c r="AJ812" i="22"/>
  <c r="AJ713" i="22" s="1"/>
  <c r="AJ714" i="22" s="1"/>
  <c r="AJ715" i="22" s="1"/>
  <c r="AJ716" i="22" s="1"/>
  <c r="AJ717" i="22" s="1"/>
  <c r="AJ718" i="22" s="1"/>
  <c r="AJ719" i="22" s="1"/>
  <c r="AJ720" i="22" s="1"/>
  <c r="AJ721" i="22" s="1"/>
  <c r="AJ722" i="22" s="1"/>
  <c r="AJ723" i="22" s="1"/>
  <c r="AJ724" i="22" s="1"/>
  <c r="AJ725" i="22" s="1"/>
  <c r="AJ726" i="22" s="1"/>
  <c r="AJ727" i="22" s="1"/>
  <c r="AJ728" i="22" s="1"/>
  <c r="AJ729" i="22" s="1"/>
  <c r="AJ730" i="22" s="1"/>
  <c r="AJ731" i="22" s="1"/>
  <c r="AJ732" i="22" s="1"/>
  <c r="AJ733" i="22" s="1"/>
  <c r="AJ734" i="22" s="1"/>
  <c r="AJ735" i="22" s="1"/>
  <c r="AJ736" i="22" s="1"/>
  <c r="AJ737" i="22" s="1"/>
  <c r="AJ738" i="22" s="1"/>
  <c r="AJ739" i="22" s="1"/>
  <c r="AJ740" i="22" s="1"/>
  <c r="AJ741" i="22" s="1"/>
  <c r="AJ742" i="22" s="1"/>
  <c r="AJ743" i="22" s="1"/>
  <c r="AJ744" i="22" s="1"/>
  <c r="AJ745" i="22" s="1"/>
  <c r="AJ746" i="22" s="1"/>
  <c r="AJ747" i="22" s="1"/>
  <c r="AJ748" i="22" s="1"/>
  <c r="AJ749" i="22" s="1"/>
  <c r="AJ750" i="22" s="1"/>
  <c r="AJ751" i="22" s="1"/>
  <c r="AJ752" i="22" s="1"/>
  <c r="AJ753" i="22" s="1"/>
  <c r="AJ754" i="22" s="1"/>
  <c r="AJ755" i="22" s="1"/>
  <c r="AJ756" i="22" s="1"/>
  <c r="AJ757" i="22" s="1"/>
  <c r="AJ758" i="22" s="1"/>
  <c r="AJ759" i="22" s="1"/>
  <c r="AJ760" i="22" s="1"/>
  <c r="AJ761" i="22" s="1"/>
  <c r="AJ762" i="22" s="1"/>
  <c r="AJ763" i="22" s="1"/>
  <c r="AJ764" i="22" s="1"/>
  <c r="AJ765" i="22" s="1"/>
  <c r="AJ766" i="22" s="1"/>
  <c r="AJ767" i="22" s="1"/>
  <c r="AJ768" i="22" s="1"/>
  <c r="AJ769" i="22" s="1"/>
  <c r="AJ770" i="22" s="1"/>
  <c r="AJ771" i="22" s="1"/>
  <c r="AJ772" i="22" s="1"/>
  <c r="AJ773" i="22" s="1"/>
  <c r="AJ774" i="22" s="1"/>
  <c r="AJ775" i="22" s="1"/>
  <c r="AJ776" i="22" s="1"/>
  <c r="AJ777" i="22" s="1"/>
  <c r="AJ778" i="22" s="1"/>
  <c r="AJ779" i="22" s="1"/>
  <c r="AJ780" i="22" s="1"/>
  <c r="AJ781" i="22" s="1"/>
  <c r="AJ782" i="22" s="1"/>
  <c r="AJ783" i="22" s="1"/>
  <c r="AJ784" i="22" s="1"/>
  <c r="AJ785" i="22" s="1"/>
  <c r="AJ786" i="22" s="1"/>
  <c r="AJ787" i="22" s="1"/>
  <c r="AJ788" i="22" s="1"/>
  <c r="AJ789" i="22" s="1"/>
  <c r="AJ790" i="22" s="1"/>
  <c r="AJ791" i="22" s="1"/>
  <c r="AJ792" i="22" s="1"/>
  <c r="AJ793" i="22" s="1"/>
  <c r="AJ794" i="22" s="1"/>
  <c r="AJ795" i="22" s="1"/>
  <c r="AJ796" i="22" s="1"/>
  <c r="AJ797" i="22" s="1"/>
  <c r="AJ798" i="22" s="1"/>
  <c r="AJ799" i="22" s="1"/>
  <c r="AJ800" i="22" s="1"/>
  <c r="AJ801" i="22" s="1"/>
  <c r="AJ802" i="22" s="1"/>
  <c r="AJ803" i="22" s="1"/>
  <c r="AJ804" i="22" s="1"/>
  <c r="AJ805" i="22" s="1"/>
  <c r="AJ806" i="22" s="1"/>
  <c r="AJ807" i="22" s="1"/>
  <c r="AJ808" i="22" s="1"/>
  <c r="AJ809" i="22" s="1"/>
  <c r="AJ810" i="22" s="1"/>
  <c r="AJ811" i="22" s="1"/>
  <c r="AB8" i="23"/>
  <c r="AB8" i="5"/>
  <c r="AB7" i="30" l="1"/>
  <c r="AB8" i="30" s="1"/>
  <c r="AJ509" i="21"/>
  <c r="AJ410" i="21" s="1"/>
  <c r="AJ411" i="21" s="1"/>
  <c r="AJ412" i="21" s="1"/>
  <c r="AJ413" i="21" s="1"/>
  <c r="AJ414" i="21" s="1"/>
  <c r="AJ415" i="21" s="1"/>
  <c r="AJ416" i="21" s="1"/>
  <c r="AJ417" i="21" s="1"/>
  <c r="AJ418" i="21" s="1"/>
  <c r="AJ419" i="21" s="1"/>
  <c r="AJ420" i="21" s="1"/>
  <c r="AJ421" i="21" s="1"/>
  <c r="AJ422" i="21" s="1"/>
  <c r="AJ423" i="21" s="1"/>
  <c r="AJ424" i="21" s="1"/>
  <c r="AJ425" i="21" s="1"/>
  <c r="AJ426" i="21" s="1"/>
  <c r="AJ427" i="21" s="1"/>
  <c r="AJ428" i="21" s="1"/>
  <c r="AJ429" i="21" s="1"/>
  <c r="AJ430" i="21" s="1"/>
  <c r="AJ431" i="21" s="1"/>
  <c r="AJ432" i="21" s="1"/>
  <c r="AJ433" i="21" s="1"/>
  <c r="AJ434" i="21" s="1"/>
  <c r="AJ435" i="21" s="1"/>
  <c r="AJ436" i="21" s="1"/>
  <c r="AJ437" i="21" s="1"/>
  <c r="AJ438" i="21" s="1"/>
  <c r="AJ439" i="21" s="1"/>
  <c r="AJ440" i="21" s="1"/>
  <c r="AJ441" i="21" s="1"/>
  <c r="AJ442" i="21" s="1"/>
  <c r="AJ443" i="21" s="1"/>
  <c r="AJ444" i="21" s="1"/>
  <c r="AJ445" i="21" s="1"/>
  <c r="AJ446" i="21" s="1"/>
  <c r="AJ447" i="21" s="1"/>
  <c r="AJ448" i="21" s="1"/>
  <c r="AJ449" i="21" s="1"/>
  <c r="AJ450" i="21" s="1"/>
  <c r="AJ451" i="21" s="1"/>
  <c r="AJ452" i="21" s="1"/>
  <c r="AJ453" i="21" s="1"/>
  <c r="AJ454" i="21" s="1"/>
  <c r="AJ455" i="21" s="1"/>
  <c r="AJ456" i="21" s="1"/>
  <c r="AJ457" i="21" s="1"/>
  <c r="AJ458" i="21" s="1"/>
  <c r="AJ459" i="21" s="1"/>
  <c r="AJ460" i="21" s="1"/>
  <c r="AJ461" i="21" s="1"/>
  <c r="AJ462" i="21" s="1"/>
  <c r="AJ463" i="21" s="1"/>
  <c r="AJ464" i="21" s="1"/>
  <c r="AJ465" i="21" s="1"/>
  <c r="AJ466" i="21" s="1"/>
  <c r="AJ467" i="21" s="1"/>
  <c r="AJ468" i="21" s="1"/>
  <c r="AJ469" i="21" s="1"/>
  <c r="AJ470" i="21" s="1"/>
  <c r="AJ471" i="21" s="1"/>
  <c r="AJ472" i="21" s="1"/>
  <c r="AJ473" i="21" s="1"/>
  <c r="AJ474" i="21" s="1"/>
  <c r="AJ475" i="21" s="1"/>
  <c r="AJ476" i="21" s="1"/>
  <c r="AJ477" i="21" s="1"/>
  <c r="AJ478" i="21" s="1"/>
  <c r="AJ479" i="21" s="1"/>
  <c r="AJ480" i="21" s="1"/>
  <c r="AJ481" i="21" s="1"/>
  <c r="AJ482" i="21" s="1"/>
  <c r="AJ483" i="21" s="1"/>
  <c r="AJ484" i="21" s="1"/>
  <c r="AJ485" i="21" s="1"/>
  <c r="AJ486" i="21" s="1"/>
  <c r="AJ487" i="21" s="1"/>
  <c r="AJ488" i="21" s="1"/>
  <c r="AJ489" i="21" s="1"/>
  <c r="AJ490" i="21" s="1"/>
  <c r="AJ491" i="21" s="1"/>
  <c r="AJ492" i="21" s="1"/>
  <c r="AJ493" i="21" s="1"/>
  <c r="AJ494" i="21" s="1"/>
  <c r="AJ495" i="21" s="1"/>
  <c r="AJ496" i="21" s="1"/>
  <c r="AJ497" i="21" s="1"/>
  <c r="AJ498" i="21" s="1"/>
  <c r="AJ499" i="21" s="1"/>
  <c r="AJ500" i="21" s="1"/>
  <c r="AJ501" i="21" s="1"/>
  <c r="AJ502" i="21" s="1"/>
  <c r="AJ503" i="21" s="1"/>
  <c r="AJ504" i="21" s="1"/>
  <c r="AJ505" i="21" s="1"/>
  <c r="AJ506" i="21" s="1"/>
  <c r="AJ507" i="21" s="1"/>
  <c r="AJ508" i="21" s="1"/>
  <c r="AB7" i="23"/>
  <c r="AB21" i="23" s="1"/>
  <c r="AL206" i="22"/>
  <c r="AC7" i="22"/>
  <c r="AJ106" i="22"/>
  <c r="AJ107" i="22" s="1"/>
  <c r="AJ108" i="22" s="1"/>
  <c r="AJ109" i="22" s="1"/>
  <c r="AJ110" i="22" s="1"/>
  <c r="AJ111" i="22" s="1"/>
  <c r="AJ112" i="22" s="1"/>
  <c r="AJ113" i="22" s="1"/>
  <c r="AJ114" i="22" s="1"/>
  <c r="AJ115" i="22" s="1"/>
  <c r="AJ116" i="22" s="1"/>
  <c r="AJ117" i="22" s="1"/>
  <c r="AJ118" i="22" s="1"/>
  <c r="AJ119" i="22" s="1"/>
  <c r="AJ120" i="22" s="1"/>
  <c r="AJ121" i="22" s="1"/>
  <c r="AJ122" i="22" s="1"/>
  <c r="AJ123" i="22" s="1"/>
  <c r="AJ124" i="22" s="1"/>
  <c r="AJ125" i="22" s="1"/>
  <c r="AJ126" i="22" s="1"/>
  <c r="AJ127" i="22" s="1"/>
  <c r="AJ128" i="22" s="1"/>
  <c r="AJ129" i="22" s="1"/>
  <c r="AJ130" i="22" s="1"/>
  <c r="AJ131" i="22" s="1"/>
  <c r="AJ132" i="22" s="1"/>
  <c r="AJ133" i="22" s="1"/>
  <c r="AJ134" i="22" s="1"/>
  <c r="AJ135" i="22" s="1"/>
  <c r="AJ136" i="22" s="1"/>
  <c r="AJ137" i="22" s="1"/>
  <c r="AJ138" i="22" s="1"/>
  <c r="AJ139" i="22" s="1"/>
  <c r="AJ140" i="22" s="1"/>
  <c r="AJ141" i="22" s="1"/>
  <c r="AJ142" i="22" s="1"/>
  <c r="AJ143" i="22" s="1"/>
  <c r="AJ144" i="22" s="1"/>
  <c r="AJ145" i="22" s="1"/>
  <c r="AJ146" i="22" s="1"/>
  <c r="AJ147" i="22" s="1"/>
  <c r="AJ148" i="22" s="1"/>
  <c r="AJ149" i="22" s="1"/>
  <c r="AJ150" i="22" s="1"/>
  <c r="AJ151" i="22" s="1"/>
  <c r="AJ152" i="22" s="1"/>
  <c r="AJ153" i="22" s="1"/>
  <c r="AJ154" i="22" s="1"/>
  <c r="AJ155" i="22" s="1"/>
  <c r="AJ156" i="22" s="1"/>
  <c r="AJ157" i="22" s="1"/>
  <c r="AJ158" i="22" s="1"/>
  <c r="AJ159" i="22" s="1"/>
  <c r="AJ160" i="22" s="1"/>
  <c r="AJ161" i="22" s="1"/>
  <c r="AJ162" i="22" s="1"/>
  <c r="AJ163" i="22" s="1"/>
  <c r="AJ164" i="22" s="1"/>
  <c r="AJ165" i="22" s="1"/>
  <c r="AJ166" i="22" s="1"/>
  <c r="AJ167" i="22" s="1"/>
  <c r="AJ168" i="22" s="1"/>
  <c r="AJ169" i="22" s="1"/>
  <c r="AJ170" i="22" s="1"/>
  <c r="AJ171" i="22" s="1"/>
  <c r="AJ172" i="22" s="1"/>
  <c r="AJ173" i="22" s="1"/>
  <c r="AJ174" i="22" s="1"/>
  <c r="AJ175" i="22" s="1"/>
  <c r="AJ176" i="22" s="1"/>
  <c r="AJ177" i="22" s="1"/>
  <c r="AJ178" i="22" s="1"/>
  <c r="AJ179" i="22" s="1"/>
  <c r="AJ180" i="22" s="1"/>
  <c r="AJ181" i="22" s="1"/>
  <c r="AJ182" i="22" s="1"/>
  <c r="AJ183" i="22" s="1"/>
  <c r="AJ184" i="22" s="1"/>
  <c r="AJ185" i="22" s="1"/>
  <c r="AJ186" i="22" s="1"/>
  <c r="AJ187" i="22" s="1"/>
  <c r="AJ188" i="22" s="1"/>
  <c r="AJ189" i="22" s="1"/>
  <c r="AJ190" i="22" s="1"/>
  <c r="AJ191" i="22" s="1"/>
  <c r="AJ192" i="22" s="1"/>
  <c r="AJ193" i="22" s="1"/>
  <c r="AJ194" i="22" s="1"/>
  <c r="AJ195" i="22" s="1"/>
  <c r="AJ196" i="22" s="1"/>
  <c r="AJ197" i="22" s="1"/>
  <c r="AJ198" i="22" s="1"/>
  <c r="AJ199" i="22" s="1"/>
  <c r="AJ200" i="22" s="1"/>
  <c r="AJ201" i="22" s="1"/>
  <c r="AJ202" i="22" s="1"/>
  <c r="AJ203" i="22" s="1"/>
  <c r="AJ204" i="22" s="1"/>
  <c r="AJ205" i="22" s="1"/>
  <c r="AJ509" i="22"/>
  <c r="AJ410" i="22" s="1"/>
  <c r="AJ411" i="22" s="1"/>
  <c r="AJ412" i="22" s="1"/>
  <c r="AJ413" i="22" s="1"/>
  <c r="AJ414" i="22" s="1"/>
  <c r="AJ415" i="22" s="1"/>
  <c r="AJ416" i="22" s="1"/>
  <c r="AJ417" i="22" s="1"/>
  <c r="AJ418" i="22" s="1"/>
  <c r="AJ419" i="22" s="1"/>
  <c r="AJ420" i="22" s="1"/>
  <c r="AJ421" i="22" s="1"/>
  <c r="AJ422" i="22" s="1"/>
  <c r="AJ423" i="22" s="1"/>
  <c r="AJ424" i="22" s="1"/>
  <c r="AJ425" i="22" s="1"/>
  <c r="AJ426" i="22" s="1"/>
  <c r="AJ427" i="22" s="1"/>
  <c r="AJ428" i="22" s="1"/>
  <c r="AJ429" i="22" s="1"/>
  <c r="AJ430" i="22" s="1"/>
  <c r="AJ431" i="22" s="1"/>
  <c r="AJ432" i="22" s="1"/>
  <c r="AJ433" i="22" s="1"/>
  <c r="AJ434" i="22" s="1"/>
  <c r="AJ435" i="22" s="1"/>
  <c r="AJ436" i="22" s="1"/>
  <c r="AJ437" i="22" s="1"/>
  <c r="AJ438" i="22" s="1"/>
  <c r="AJ439" i="22" s="1"/>
  <c r="AJ440" i="22" s="1"/>
  <c r="AJ441" i="22" s="1"/>
  <c r="AJ442" i="22" s="1"/>
  <c r="AJ443" i="22" s="1"/>
  <c r="AJ444" i="22" s="1"/>
  <c r="AJ445" i="22" s="1"/>
  <c r="AJ446" i="22" s="1"/>
  <c r="AJ447" i="22" s="1"/>
  <c r="AJ448" i="22" s="1"/>
  <c r="AJ449" i="22" s="1"/>
  <c r="AJ450" i="22" s="1"/>
  <c r="AJ451" i="22" s="1"/>
  <c r="AJ452" i="22" s="1"/>
  <c r="AJ453" i="22" s="1"/>
  <c r="AJ454" i="22" s="1"/>
  <c r="AJ455" i="22" s="1"/>
  <c r="AJ456" i="22" s="1"/>
  <c r="AJ457" i="22" s="1"/>
  <c r="AJ458" i="22" s="1"/>
  <c r="AJ459" i="22" s="1"/>
  <c r="AJ460" i="22" s="1"/>
  <c r="AJ461" i="22" s="1"/>
  <c r="AJ462" i="22" s="1"/>
  <c r="AJ463" i="22" s="1"/>
  <c r="AJ464" i="22" s="1"/>
  <c r="AJ465" i="22" s="1"/>
  <c r="AJ466" i="22" s="1"/>
  <c r="AJ467" i="22" s="1"/>
  <c r="AJ468" i="22" s="1"/>
  <c r="AJ469" i="22" s="1"/>
  <c r="AJ470" i="22" s="1"/>
  <c r="AJ471" i="22" s="1"/>
  <c r="AJ472" i="22" s="1"/>
  <c r="AJ473" i="22" s="1"/>
  <c r="AJ474" i="22" s="1"/>
  <c r="AJ475" i="22" s="1"/>
  <c r="AJ476" i="22" s="1"/>
  <c r="AJ477" i="22" s="1"/>
  <c r="AJ478" i="22" s="1"/>
  <c r="AJ479" i="22" s="1"/>
  <c r="AJ480" i="22" s="1"/>
  <c r="AJ481" i="22" s="1"/>
  <c r="AJ482" i="22" s="1"/>
  <c r="AJ483" i="22" s="1"/>
  <c r="AJ484" i="22" s="1"/>
  <c r="AJ485" i="22" s="1"/>
  <c r="AJ486" i="22" s="1"/>
  <c r="AJ487" i="22" s="1"/>
  <c r="AJ488" i="22" s="1"/>
  <c r="AJ489" i="22" s="1"/>
  <c r="AJ490" i="22" s="1"/>
  <c r="AJ491" i="22" s="1"/>
  <c r="AJ492" i="22" s="1"/>
  <c r="AJ493" i="22" s="1"/>
  <c r="AJ494" i="22" s="1"/>
  <c r="AJ495" i="22" s="1"/>
  <c r="AJ496" i="22" s="1"/>
  <c r="AJ497" i="22" s="1"/>
  <c r="AJ498" i="22" s="1"/>
  <c r="AJ499" i="22" s="1"/>
  <c r="AJ500" i="22" s="1"/>
  <c r="AJ501" i="22" s="1"/>
  <c r="AJ502" i="22" s="1"/>
  <c r="AJ503" i="22" s="1"/>
  <c r="AJ504" i="22" s="1"/>
  <c r="AJ505" i="22" s="1"/>
  <c r="AJ506" i="22" s="1"/>
  <c r="AJ507" i="22" s="1"/>
  <c r="AJ508" i="22" s="1"/>
  <c r="AB7" i="5"/>
  <c r="AJ813" i="22"/>
  <c r="AJ814" i="22" s="1"/>
  <c r="AJ815" i="22" s="1"/>
  <c r="AJ816" i="22" s="1"/>
  <c r="AJ817" i="22" s="1"/>
  <c r="AJ818" i="22" s="1"/>
  <c r="AJ819" i="22" s="1"/>
  <c r="AJ820" i="22" s="1"/>
  <c r="AJ821" i="22" s="1"/>
  <c r="AJ822" i="22" s="1"/>
  <c r="AJ823" i="22" s="1"/>
  <c r="AJ824" i="22" s="1"/>
  <c r="AJ825" i="22" s="1"/>
  <c r="AJ826" i="22" s="1"/>
  <c r="AJ827" i="22" s="1"/>
  <c r="AJ828" i="22" s="1"/>
  <c r="AJ829" i="22" s="1"/>
  <c r="AJ830" i="22" s="1"/>
  <c r="AJ831" i="22" s="1"/>
  <c r="AJ832" i="22" s="1"/>
  <c r="AJ833" i="22" s="1"/>
  <c r="AJ834" i="22" s="1"/>
  <c r="AJ835" i="22" s="1"/>
  <c r="AJ836" i="22" s="1"/>
  <c r="AJ837" i="22" s="1"/>
  <c r="AJ838" i="22" s="1"/>
  <c r="AJ839" i="22" s="1"/>
  <c r="AJ840" i="22" s="1"/>
  <c r="AJ841" i="22" s="1"/>
  <c r="AJ842" i="22" s="1"/>
  <c r="AJ843" i="22" s="1"/>
  <c r="AJ844" i="22" s="1"/>
  <c r="AJ845" i="22" s="1"/>
  <c r="AJ846" i="22" s="1"/>
  <c r="AJ847" i="22" s="1"/>
  <c r="AJ848" i="22" s="1"/>
  <c r="AJ849" i="22" s="1"/>
  <c r="AJ850" i="22" s="1"/>
  <c r="AJ851" i="22" s="1"/>
  <c r="AJ852" i="22" s="1"/>
  <c r="AJ853" i="22" s="1"/>
  <c r="AJ854" i="22" s="1"/>
  <c r="AJ855" i="22" s="1"/>
  <c r="AJ856" i="22" s="1"/>
  <c r="AJ857" i="22" s="1"/>
  <c r="AJ858" i="22" s="1"/>
  <c r="AJ859" i="22" s="1"/>
  <c r="AJ860" i="22" s="1"/>
  <c r="AJ861" i="22" s="1"/>
  <c r="AJ862" i="22" s="1"/>
  <c r="AJ863" i="22" s="1"/>
  <c r="AJ864" i="22" s="1"/>
  <c r="AJ865" i="22" s="1"/>
  <c r="AJ866" i="22" s="1"/>
  <c r="AJ867" i="22" s="1"/>
  <c r="AJ868" i="22" s="1"/>
  <c r="AJ869" i="22" s="1"/>
  <c r="AJ870" i="22" s="1"/>
  <c r="AJ871" i="22" s="1"/>
  <c r="AJ872" i="22" s="1"/>
  <c r="AJ873" i="22" s="1"/>
  <c r="AJ874" i="22" s="1"/>
  <c r="AJ875" i="22" s="1"/>
  <c r="AJ876" i="22" s="1"/>
  <c r="AJ877" i="22" s="1"/>
  <c r="AJ878" i="22" s="1"/>
  <c r="AJ879" i="22" s="1"/>
  <c r="AJ880" i="22" s="1"/>
  <c r="AJ881" i="22" s="1"/>
  <c r="AJ882" i="22" s="1"/>
  <c r="AJ883" i="22" s="1"/>
  <c r="AJ884" i="22" s="1"/>
  <c r="AJ885" i="22" s="1"/>
  <c r="AJ886" i="22" s="1"/>
  <c r="AJ887" i="22" s="1"/>
  <c r="AJ888" i="22" s="1"/>
  <c r="AJ889" i="22" s="1"/>
  <c r="AJ890" i="22" s="1"/>
  <c r="AJ891" i="22" s="1"/>
  <c r="AJ892" i="22" s="1"/>
  <c r="AJ893" i="22" s="1"/>
  <c r="AJ894" i="22" s="1"/>
  <c r="AJ895" i="22" s="1"/>
  <c r="AJ896" i="22" s="1"/>
  <c r="AJ897" i="22" s="1"/>
  <c r="AJ898" i="22" s="1"/>
  <c r="AJ899" i="22" s="1"/>
  <c r="AJ900" i="22" s="1"/>
  <c r="AJ901" i="22" s="1"/>
  <c r="AJ902" i="22" s="1"/>
  <c r="AJ903" i="22" s="1"/>
  <c r="AJ904" i="22" s="1"/>
  <c r="AJ905" i="22" s="1"/>
  <c r="AJ906" i="22" s="1"/>
  <c r="AJ907" i="22" s="1"/>
  <c r="AJ908" i="22" s="1"/>
  <c r="AJ909" i="22" s="1"/>
  <c r="AJ910" i="22" s="1"/>
  <c r="AJ911" i="22" s="1"/>
  <c r="AJ912" i="22" s="1"/>
  <c r="AB21" i="22"/>
  <c r="AJ812" i="5"/>
  <c r="AJ713" i="5" s="1"/>
  <c r="AJ714" i="5" s="1"/>
  <c r="AJ715" i="5" s="1"/>
  <c r="AJ716" i="5" s="1"/>
  <c r="AJ717" i="5" s="1"/>
  <c r="AJ718" i="5" s="1"/>
  <c r="AJ719" i="5" s="1"/>
  <c r="AJ720" i="5" s="1"/>
  <c r="AJ721" i="5" s="1"/>
  <c r="AJ722" i="5" s="1"/>
  <c r="AJ723" i="5" s="1"/>
  <c r="AJ724" i="5" s="1"/>
  <c r="AJ725" i="5" s="1"/>
  <c r="AJ726" i="5" s="1"/>
  <c r="AJ727" i="5" s="1"/>
  <c r="AJ728" i="5" s="1"/>
  <c r="AJ729" i="5" s="1"/>
  <c r="AJ730" i="5" s="1"/>
  <c r="AJ731" i="5" s="1"/>
  <c r="AJ732" i="5" s="1"/>
  <c r="AJ733" i="5" s="1"/>
  <c r="AJ734" i="5" s="1"/>
  <c r="AJ735" i="5" s="1"/>
  <c r="AJ736" i="5" s="1"/>
  <c r="AJ737" i="5" s="1"/>
  <c r="AJ738" i="5" s="1"/>
  <c r="AJ739" i="5" s="1"/>
  <c r="AJ740" i="5" s="1"/>
  <c r="AJ741" i="5" s="1"/>
  <c r="AJ742" i="5" s="1"/>
  <c r="AJ743" i="5" s="1"/>
  <c r="AJ744" i="5" s="1"/>
  <c r="AJ745" i="5" s="1"/>
  <c r="AJ746" i="5" s="1"/>
  <c r="AJ747" i="5" s="1"/>
  <c r="AJ748" i="5" s="1"/>
  <c r="AJ749" i="5" s="1"/>
  <c r="AJ750" i="5" s="1"/>
  <c r="AJ751" i="5" s="1"/>
  <c r="AJ752" i="5" s="1"/>
  <c r="AJ753" i="5" s="1"/>
  <c r="AJ754" i="5" s="1"/>
  <c r="AJ755" i="5" s="1"/>
  <c r="AJ756" i="5" s="1"/>
  <c r="AJ757" i="5" s="1"/>
  <c r="AJ758" i="5" s="1"/>
  <c r="AJ759" i="5" s="1"/>
  <c r="AJ760" i="5" s="1"/>
  <c r="AJ761" i="5" s="1"/>
  <c r="AJ762" i="5" s="1"/>
  <c r="AJ763" i="5" s="1"/>
  <c r="AJ764" i="5" s="1"/>
  <c r="AJ765" i="5" s="1"/>
  <c r="AJ766" i="5" s="1"/>
  <c r="AJ767" i="5" s="1"/>
  <c r="AJ768" i="5" s="1"/>
  <c r="AJ769" i="5" s="1"/>
  <c r="AJ770" i="5" s="1"/>
  <c r="AJ771" i="5" s="1"/>
  <c r="AJ772" i="5" s="1"/>
  <c r="AJ773" i="5" s="1"/>
  <c r="AJ774" i="5" s="1"/>
  <c r="AJ775" i="5" s="1"/>
  <c r="AJ776" i="5" s="1"/>
  <c r="AJ777" i="5" s="1"/>
  <c r="AJ778" i="5" s="1"/>
  <c r="AJ779" i="5" s="1"/>
  <c r="AJ780" i="5" s="1"/>
  <c r="AJ781" i="5" s="1"/>
  <c r="AJ782" i="5" s="1"/>
  <c r="AJ783" i="5" s="1"/>
  <c r="AJ784" i="5" s="1"/>
  <c r="AJ785" i="5" s="1"/>
  <c r="AJ786" i="5" s="1"/>
  <c r="AJ787" i="5" s="1"/>
  <c r="AJ788" i="5" s="1"/>
  <c r="AJ789" i="5" s="1"/>
  <c r="AJ790" i="5" s="1"/>
  <c r="AJ791" i="5" s="1"/>
  <c r="AJ792" i="5" s="1"/>
  <c r="AJ793" i="5" s="1"/>
  <c r="AJ794" i="5" s="1"/>
  <c r="AJ795" i="5" s="1"/>
  <c r="AJ796" i="5" s="1"/>
  <c r="AJ797" i="5" s="1"/>
  <c r="AJ798" i="5" s="1"/>
  <c r="AJ799" i="5" s="1"/>
  <c r="AJ800" i="5" s="1"/>
  <c r="AJ801" i="5" s="1"/>
  <c r="AJ802" i="5" s="1"/>
  <c r="AJ803" i="5" s="1"/>
  <c r="AJ804" i="5" s="1"/>
  <c r="AJ805" i="5" s="1"/>
  <c r="AJ806" i="5" s="1"/>
  <c r="AJ807" i="5" s="1"/>
  <c r="AJ808" i="5" s="1"/>
  <c r="AJ809" i="5" s="1"/>
  <c r="AJ810" i="5" s="1"/>
  <c r="AJ811" i="5" s="1"/>
  <c r="AJ206" i="5"/>
  <c r="AJ813" i="5"/>
  <c r="AJ814" i="5" s="1"/>
  <c r="AJ815" i="5" s="1"/>
  <c r="AJ816" i="5" s="1"/>
  <c r="AJ817" i="5" s="1"/>
  <c r="AJ818" i="5" s="1"/>
  <c r="AJ819" i="5" s="1"/>
  <c r="AJ820" i="5" s="1"/>
  <c r="AJ821" i="5" s="1"/>
  <c r="AJ822" i="5" s="1"/>
  <c r="AJ823" i="5" s="1"/>
  <c r="AJ824" i="5" s="1"/>
  <c r="AJ825" i="5" s="1"/>
  <c r="AJ826" i="5" s="1"/>
  <c r="AJ827" i="5" s="1"/>
  <c r="AJ828" i="5" s="1"/>
  <c r="AJ829" i="5" s="1"/>
  <c r="AJ830" i="5" s="1"/>
  <c r="AJ831" i="5" s="1"/>
  <c r="AJ832" i="5" s="1"/>
  <c r="AJ833" i="5" s="1"/>
  <c r="AJ834" i="5" s="1"/>
  <c r="AJ835" i="5" s="1"/>
  <c r="AJ836" i="5" s="1"/>
  <c r="AJ837" i="5" s="1"/>
  <c r="AJ838" i="5" s="1"/>
  <c r="AJ839" i="5" s="1"/>
  <c r="AJ840" i="5" s="1"/>
  <c r="AJ841" i="5" s="1"/>
  <c r="AJ842" i="5" s="1"/>
  <c r="AJ843" i="5" s="1"/>
  <c r="AJ844" i="5" s="1"/>
  <c r="AJ845" i="5" s="1"/>
  <c r="AJ846" i="5" s="1"/>
  <c r="AJ847" i="5" s="1"/>
  <c r="AJ848" i="5" s="1"/>
  <c r="AJ849" i="5" s="1"/>
  <c r="AJ850" i="5" s="1"/>
  <c r="AJ851" i="5" s="1"/>
  <c r="AJ852" i="5" s="1"/>
  <c r="AJ853" i="5" s="1"/>
  <c r="AJ854" i="5" s="1"/>
  <c r="AJ855" i="5" s="1"/>
  <c r="AJ856" i="5" s="1"/>
  <c r="AJ857" i="5" s="1"/>
  <c r="AJ858" i="5" s="1"/>
  <c r="AJ859" i="5" s="1"/>
  <c r="AJ860" i="5" s="1"/>
  <c r="AJ861" i="5" s="1"/>
  <c r="AJ862" i="5" s="1"/>
  <c r="AJ863" i="5" s="1"/>
  <c r="AJ864" i="5" s="1"/>
  <c r="AJ865" i="5" s="1"/>
  <c r="AJ866" i="5" s="1"/>
  <c r="AJ867" i="5" s="1"/>
  <c r="AJ868" i="5" s="1"/>
  <c r="AJ869" i="5" s="1"/>
  <c r="AJ870" i="5" s="1"/>
  <c r="AJ871" i="5" s="1"/>
  <c r="AJ872" i="5" s="1"/>
  <c r="AJ873" i="5" s="1"/>
  <c r="AJ874" i="5" s="1"/>
  <c r="AJ875" i="5" s="1"/>
  <c r="AJ876" i="5" s="1"/>
  <c r="AJ877" i="5" s="1"/>
  <c r="AJ878" i="5" s="1"/>
  <c r="AJ879" i="5" s="1"/>
  <c r="AJ880" i="5" s="1"/>
  <c r="AJ881" i="5" s="1"/>
  <c r="AJ882" i="5" s="1"/>
  <c r="AJ883" i="5" s="1"/>
  <c r="AJ884" i="5" s="1"/>
  <c r="AJ885" i="5" s="1"/>
  <c r="AJ886" i="5" s="1"/>
  <c r="AJ887" i="5" s="1"/>
  <c r="AJ888" i="5" s="1"/>
  <c r="AJ889" i="5" s="1"/>
  <c r="AJ890" i="5" s="1"/>
  <c r="AJ891" i="5" s="1"/>
  <c r="AJ892" i="5" s="1"/>
  <c r="AJ893" i="5" s="1"/>
  <c r="AJ894" i="5" s="1"/>
  <c r="AJ895" i="5" s="1"/>
  <c r="AJ896" i="5" s="1"/>
  <c r="AJ897" i="5" s="1"/>
  <c r="AJ898" i="5" s="1"/>
  <c r="AJ899" i="5" s="1"/>
  <c r="AJ900" i="5" s="1"/>
  <c r="AJ901" i="5" s="1"/>
  <c r="AJ902" i="5" s="1"/>
  <c r="AJ903" i="5" s="1"/>
  <c r="AJ904" i="5" s="1"/>
  <c r="AJ905" i="5" s="1"/>
  <c r="AJ906" i="5" s="1"/>
  <c r="AJ907" i="5" s="1"/>
  <c r="AJ908" i="5" s="1"/>
  <c r="AJ909" i="5" s="1"/>
  <c r="AJ910" i="5" s="1"/>
  <c r="AJ911" i="5" s="1"/>
  <c r="AJ912" i="5" s="1"/>
  <c r="AJ206" i="23"/>
  <c r="AJ812" i="23"/>
  <c r="AJ713" i="23" s="1"/>
  <c r="AJ714" i="23" s="1"/>
  <c r="AJ715" i="23" s="1"/>
  <c r="AJ716" i="23" s="1"/>
  <c r="AJ717" i="23" s="1"/>
  <c r="AJ718" i="23" s="1"/>
  <c r="AJ719" i="23" s="1"/>
  <c r="AJ720" i="23" s="1"/>
  <c r="AJ721" i="23" s="1"/>
  <c r="AJ722" i="23" s="1"/>
  <c r="AJ723" i="23" s="1"/>
  <c r="AJ724" i="23" s="1"/>
  <c r="AJ725" i="23" s="1"/>
  <c r="AJ726" i="23" s="1"/>
  <c r="AJ727" i="23" s="1"/>
  <c r="AJ728" i="23" s="1"/>
  <c r="AJ729" i="23" s="1"/>
  <c r="AJ730" i="23" s="1"/>
  <c r="AJ731" i="23" s="1"/>
  <c r="AJ732" i="23" s="1"/>
  <c r="AJ733" i="23" s="1"/>
  <c r="AJ734" i="23" s="1"/>
  <c r="AJ735" i="23" s="1"/>
  <c r="AJ736" i="23" s="1"/>
  <c r="AJ737" i="23" s="1"/>
  <c r="AJ738" i="23" s="1"/>
  <c r="AJ739" i="23" s="1"/>
  <c r="AJ740" i="23" s="1"/>
  <c r="AJ741" i="23" s="1"/>
  <c r="AJ742" i="23" s="1"/>
  <c r="AJ743" i="23" s="1"/>
  <c r="AJ744" i="23" s="1"/>
  <c r="AJ745" i="23" s="1"/>
  <c r="AJ746" i="23" s="1"/>
  <c r="AJ747" i="23" s="1"/>
  <c r="AJ748" i="23" s="1"/>
  <c r="AJ749" i="23" s="1"/>
  <c r="AJ750" i="23" s="1"/>
  <c r="AJ751" i="23" s="1"/>
  <c r="AJ752" i="23" s="1"/>
  <c r="AJ753" i="23" s="1"/>
  <c r="AJ754" i="23" s="1"/>
  <c r="AJ755" i="23" s="1"/>
  <c r="AJ756" i="23" s="1"/>
  <c r="AJ757" i="23" s="1"/>
  <c r="AJ758" i="23" s="1"/>
  <c r="AJ759" i="23" s="1"/>
  <c r="AJ760" i="23" s="1"/>
  <c r="AJ761" i="23" s="1"/>
  <c r="AJ762" i="23" s="1"/>
  <c r="AJ763" i="23" s="1"/>
  <c r="AJ764" i="23" s="1"/>
  <c r="AJ765" i="23" s="1"/>
  <c r="AJ766" i="23" s="1"/>
  <c r="AJ767" i="23" s="1"/>
  <c r="AJ768" i="23" s="1"/>
  <c r="AJ769" i="23" s="1"/>
  <c r="AJ770" i="23" s="1"/>
  <c r="AJ771" i="23" s="1"/>
  <c r="AJ772" i="23" s="1"/>
  <c r="AJ773" i="23" s="1"/>
  <c r="AJ774" i="23" s="1"/>
  <c r="AJ775" i="23" s="1"/>
  <c r="AJ776" i="23" s="1"/>
  <c r="AJ777" i="23" s="1"/>
  <c r="AJ778" i="23" s="1"/>
  <c r="AJ779" i="23" s="1"/>
  <c r="AJ780" i="23" s="1"/>
  <c r="AJ781" i="23" s="1"/>
  <c r="AJ782" i="23" s="1"/>
  <c r="AJ783" i="23" s="1"/>
  <c r="AJ784" i="23" s="1"/>
  <c r="AJ785" i="23" s="1"/>
  <c r="AJ786" i="23" s="1"/>
  <c r="AJ787" i="23" s="1"/>
  <c r="AJ788" i="23" s="1"/>
  <c r="AJ789" i="23" s="1"/>
  <c r="AJ790" i="23" s="1"/>
  <c r="AJ791" i="23" s="1"/>
  <c r="AJ792" i="23" s="1"/>
  <c r="AJ793" i="23" s="1"/>
  <c r="AJ794" i="23" s="1"/>
  <c r="AJ795" i="23" s="1"/>
  <c r="AJ796" i="23" s="1"/>
  <c r="AJ797" i="23" s="1"/>
  <c r="AJ798" i="23" s="1"/>
  <c r="AJ799" i="23" s="1"/>
  <c r="AJ800" i="23" s="1"/>
  <c r="AJ801" i="23" s="1"/>
  <c r="AJ802" i="23" s="1"/>
  <c r="AJ803" i="23" s="1"/>
  <c r="AJ804" i="23" s="1"/>
  <c r="AJ805" i="23" s="1"/>
  <c r="AJ806" i="23" s="1"/>
  <c r="AJ807" i="23" s="1"/>
  <c r="AJ808" i="23" s="1"/>
  <c r="AJ809" i="23" s="1"/>
  <c r="AJ810" i="23" s="1"/>
  <c r="AJ811" i="23" s="1"/>
  <c r="AJ813" i="23"/>
  <c r="AJ814" i="23" s="1"/>
  <c r="AJ815" i="23" s="1"/>
  <c r="AJ816" i="23" s="1"/>
  <c r="AJ817" i="23" s="1"/>
  <c r="AJ818" i="23" s="1"/>
  <c r="AJ819" i="23" s="1"/>
  <c r="AJ820" i="23" s="1"/>
  <c r="AJ821" i="23" s="1"/>
  <c r="AJ822" i="23" s="1"/>
  <c r="AJ823" i="23" s="1"/>
  <c r="AJ824" i="23" s="1"/>
  <c r="AJ825" i="23" s="1"/>
  <c r="AJ826" i="23" s="1"/>
  <c r="AJ827" i="23" s="1"/>
  <c r="AJ828" i="23" s="1"/>
  <c r="AJ829" i="23" s="1"/>
  <c r="AJ830" i="23" s="1"/>
  <c r="AJ831" i="23" s="1"/>
  <c r="AJ832" i="23" s="1"/>
  <c r="AJ833" i="23" s="1"/>
  <c r="AJ834" i="23" s="1"/>
  <c r="AJ835" i="23" s="1"/>
  <c r="AJ836" i="23" s="1"/>
  <c r="AJ837" i="23" s="1"/>
  <c r="AJ838" i="23" s="1"/>
  <c r="AJ839" i="23" s="1"/>
  <c r="AJ840" i="23" s="1"/>
  <c r="AJ841" i="23" s="1"/>
  <c r="AJ842" i="23" s="1"/>
  <c r="AJ843" i="23" s="1"/>
  <c r="AJ844" i="23" s="1"/>
  <c r="AJ845" i="23" s="1"/>
  <c r="AJ846" i="23" s="1"/>
  <c r="AJ847" i="23" s="1"/>
  <c r="AJ848" i="23" s="1"/>
  <c r="AJ849" i="23" s="1"/>
  <c r="AJ850" i="23" s="1"/>
  <c r="AJ851" i="23" s="1"/>
  <c r="AJ852" i="23" s="1"/>
  <c r="AJ853" i="23" s="1"/>
  <c r="AJ854" i="23" s="1"/>
  <c r="AJ855" i="23" s="1"/>
  <c r="AJ856" i="23" s="1"/>
  <c r="AJ857" i="23" s="1"/>
  <c r="AJ858" i="23" s="1"/>
  <c r="AJ859" i="23" s="1"/>
  <c r="AJ860" i="23" s="1"/>
  <c r="AJ861" i="23" s="1"/>
  <c r="AJ862" i="23" s="1"/>
  <c r="AJ863" i="23" s="1"/>
  <c r="AJ864" i="23" s="1"/>
  <c r="AJ865" i="23" s="1"/>
  <c r="AJ866" i="23" s="1"/>
  <c r="AJ867" i="23" s="1"/>
  <c r="AJ868" i="23" s="1"/>
  <c r="AJ869" i="23" s="1"/>
  <c r="AJ870" i="23" s="1"/>
  <c r="AJ871" i="23" s="1"/>
  <c r="AJ872" i="23" s="1"/>
  <c r="AJ873" i="23" s="1"/>
  <c r="AJ874" i="23" s="1"/>
  <c r="AJ875" i="23" s="1"/>
  <c r="AJ876" i="23" s="1"/>
  <c r="AJ877" i="23" s="1"/>
  <c r="AJ878" i="23" s="1"/>
  <c r="AJ879" i="23" s="1"/>
  <c r="AJ880" i="23" s="1"/>
  <c r="AJ881" i="23" s="1"/>
  <c r="AJ882" i="23" s="1"/>
  <c r="AJ883" i="23" s="1"/>
  <c r="AJ884" i="23" s="1"/>
  <c r="AJ885" i="23" s="1"/>
  <c r="AJ886" i="23" s="1"/>
  <c r="AJ887" i="23" s="1"/>
  <c r="AJ888" i="23" s="1"/>
  <c r="AJ889" i="23" s="1"/>
  <c r="AJ890" i="23" s="1"/>
  <c r="AJ891" i="23" s="1"/>
  <c r="AJ892" i="23" s="1"/>
  <c r="AJ893" i="23" s="1"/>
  <c r="AJ894" i="23" s="1"/>
  <c r="AJ895" i="23" s="1"/>
  <c r="AJ896" i="23" s="1"/>
  <c r="AJ897" i="23" s="1"/>
  <c r="AJ898" i="23" s="1"/>
  <c r="AJ899" i="23" s="1"/>
  <c r="AJ900" i="23" s="1"/>
  <c r="AJ901" i="23" s="1"/>
  <c r="AJ902" i="23" s="1"/>
  <c r="AJ903" i="23" s="1"/>
  <c r="AJ904" i="23" s="1"/>
  <c r="AJ905" i="23" s="1"/>
  <c r="AJ906" i="23" s="1"/>
  <c r="AJ907" i="23" s="1"/>
  <c r="AJ908" i="23" s="1"/>
  <c r="AJ909" i="23" s="1"/>
  <c r="AJ910" i="23" s="1"/>
  <c r="AJ911" i="23" s="1"/>
  <c r="AJ912" i="23" s="1"/>
  <c r="I12" i="2"/>
  <c r="K27" i="1" s="1"/>
  <c r="B27" i="22"/>
  <c r="AJ206" i="21"/>
  <c r="AJ107" i="21" s="1"/>
  <c r="AJ108" i="21" s="1"/>
  <c r="AJ109" i="21" s="1"/>
  <c r="AJ110" i="21" s="1"/>
  <c r="AJ111" i="21" s="1"/>
  <c r="AJ112" i="21" s="1"/>
  <c r="AJ113" i="21" s="1"/>
  <c r="AJ114" i="21" s="1"/>
  <c r="AJ115" i="21" s="1"/>
  <c r="AJ116" i="21" s="1"/>
  <c r="AJ117" i="21" s="1"/>
  <c r="AJ118" i="21" s="1"/>
  <c r="AJ119" i="21" s="1"/>
  <c r="AJ120" i="21" s="1"/>
  <c r="AJ121" i="21" s="1"/>
  <c r="AJ122" i="21" s="1"/>
  <c r="AJ123" i="21" s="1"/>
  <c r="AJ124" i="21" s="1"/>
  <c r="AJ125" i="21" s="1"/>
  <c r="AJ126" i="21" s="1"/>
  <c r="AJ127" i="21" s="1"/>
  <c r="AJ128" i="21" s="1"/>
  <c r="AJ129" i="21" s="1"/>
  <c r="AJ130" i="21" s="1"/>
  <c r="AJ131" i="21" s="1"/>
  <c r="AJ132" i="21" s="1"/>
  <c r="AJ133" i="21" s="1"/>
  <c r="AJ134" i="21" s="1"/>
  <c r="AJ135" i="21" s="1"/>
  <c r="AJ136" i="21" s="1"/>
  <c r="AJ137" i="21" s="1"/>
  <c r="AJ138" i="21" s="1"/>
  <c r="AJ139" i="21" s="1"/>
  <c r="AJ140" i="21" s="1"/>
  <c r="AJ141" i="21" s="1"/>
  <c r="AJ142" i="21" s="1"/>
  <c r="AJ143" i="21" s="1"/>
  <c r="AJ144" i="21" s="1"/>
  <c r="AJ145" i="21" s="1"/>
  <c r="AJ146" i="21" s="1"/>
  <c r="AJ147" i="21" s="1"/>
  <c r="AJ148" i="21" s="1"/>
  <c r="AJ149" i="21" s="1"/>
  <c r="AJ150" i="21" s="1"/>
  <c r="AJ151" i="21" s="1"/>
  <c r="AJ152" i="21" s="1"/>
  <c r="AJ153" i="21" s="1"/>
  <c r="AJ154" i="21" s="1"/>
  <c r="AJ155" i="21" s="1"/>
  <c r="AJ156" i="21" s="1"/>
  <c r="AJ157" i="21" s="1"/>
  <c r="AJ158" i="21" s="1"/>
  <c r="AJ159" i="21" s="1"/>
  <c r="AJ160" i="21" s="1"/>
  <c r="AJ161" i="21" s="1"/>
  <c r="AJ162" i="21" s="1"/>
  <c r="AJ163" i="21" s="1"/>
  <c r="AJ164" i="21" s="1"/>
  <c r="AJ165" i="21" s="1"/>
  <c r="AJ166" i="21" s="1"/>
  <c r="AJ167" i="21" s="1"/>
  <c r="AJ168" i="21" s="1"/>
  <c r="AJ169" i="21" s="1"/>
  <c r="AJ170" i="21" s="1"/>
  <c r="AJ171" i="21" s="1"/>
  <c r="AJ172" i="21" s="1"/>
  <c r="AJ173" i="21" s="1"/>
  <c r="AJ174" i="21" s="1"/>
  <c r="AJ175" i="21" s="1"/>
  <c r="AJ176" i="21" s="1"/>
  <c r="AJ177" i="21" s="1"/>
  <c r="AJ178" i="21" s="1"/>
  <c r="AJ179" i="21" s="1"/>
  <c r="AJ180" i="21" s="1"/>
  <c r="AJ181" i="21" s="1"/>
  <c r="AJ182" i="21" s="1"/>
  <c r="AJ183" i="21" s="1"/>
  <c r="AJ184" i="21" s="1"/>
  <c r="AJ185" i="21" s="1"/>
  <c r="AJ186" i="21" s="1"/>
  <c r="AJ187" i="21" s="1"/>
  <c r="AJ188" i="21" s="1"/>
  <c r="AJ189" i="21" s="1"/>
  <c r="AJ190" i="21" s="1"/>
  <c r="AJ191" i="21" s="1"/>
  <c r="AJ192" i="21" s="1"/>
  <c r="AJ193" i="21" s="1"/>
  <c r="AJ194" i="21" s="1"/>
  <c r="AJ195" i="21" s="1"/>
  <c r="AJ196" i="21" s="1"/>
  <c r="AJ197" i="21" s="1"/>
  <c r="AJ198" i="21" s="1"/>
  <c r="AJ199" i="21" s="1"/>
  <c r="AJ200" i="21" s="1"/>
  <c r="AJ201" i="21" s="1"/>
  <c r="AJ202" i="21" s="1"/>
  <c r="AJ203" i="21" s="1"/>
  <c r="AJ204" i="21" s="1"/>
  <c r="AJ205" i="21" s="1"/>
  <c r="AJ813" i="21"/>
  <c r="AJ814" i="21" s="1"/>
  <c r="AJ815" i="21" s="1"/>
  <c r="AJ816" i="21" s="1"/>
  <c r="AJ817" i="21" s="1"/>
  <c r="AJ818" i="21" s="1"/>
  <c r="AJ819" i="21" s="1"/>
  <c r="AJ820" i="21" s="1"/>
  <c r="AJ821" i="21" s="1"/>
  <c r="AJ822" i="21" s="1"/>
  <c r="AJ823" i="21" s="1"/>
  <c r="AJ824" i="21" s="1"/>
  <c r="AJ825" i="21" s="1"/>
  <c r="AJ826" i="21" s="1"/>
  <c r="AJ827" i="21" s="1"/>
  <c r="AJ828" i="21" s="1"/>
  <c r="AJ829" i="21" s="1"/>
  <c r="AJ830" i="21" s="1"/>
  <c r="AJ831" i="21" s="1"/>
  <c r="AJ832" i="21" s="1"/>
  <c r="AJ833" i="21" s="1"/>
  <c r="AJ834" i="21" s="1"/>
  <c r="AJ835" i="21" s="1"/>
  <c r="AJ836" i="21" s="1"/>
  <c r="AJ837" i="21" s="1"/>
  <c r="AJ838" i="21" s="1"/>
  <c r="AJ839" i="21" s="1"/>
  <c r="AJ840" i="21" s="1"/>
  <c r="AJ841" i="21" s="1"/>
  <c r="AJ842" i="21" s="1"/>
  <c r="AJ843" i="21" s="1"/>
  <c r="AJ844" i="21" s="1"/>
  <c r="AJ845" i="21" s="1"/>
  <c r="AJ846" i="21" s="1"/>
  <c r="AJ847" i="21" s="1"/>
  <c r="AJ848" i="21" s="1"/>
  <c r="AJ849" i="21" s="1"/>
  <c r="AJ850" i="21" s="1"/>
  <c r="AJ851" i="21" s="1"/>
  <c r="AJ852" i="21" s="1"/>
  <c r="AJ853" i="21" s="1"/>
  <c r="AJ854" i="21" s="1"/>
  <c r="AJ855" i="21" s="1"/>
  <c r="AJ856" i="21" s="1"/>
  <c r="AJ857" i="21" s="1"/>
  <c r="AJ858" i="21" s="1"/>
  <c r="AJ859" i="21" s="1"/>
  <c r="AJ860" i="21" s="1"/>
  <c r="AJ861" i="21" s="1"/>
  <c r="AJ862" i="21" s="1"/>
  <c r="AJ863" i="21" s="1"/>
  <c r="AJ864" i="21" s="1"/>
  <c r="AJ865" i="21" s="1"/>
  <c r="AJ866" i="21" s="1"/>
  <c r="AJ867" i="21" s="1"/>
  <c r="AJ868" i="21" s="1"/>
  <c r="AJ869" i="21" s="1"/>
  <c r="AJ870" i="21" s="1"/>
  <c r="AJ871" i="21" s="1"/>
  <c r="AJ872" i="21" s="1"/>
  <c r="AJ873" i="21" s="1"/>
  <c r="AJ874" i="21" s="1"/>
  <c r="AJ875" i="21" s="1"/>
  <c r="AJ876" i="21" s="1"/>
  <c r="AJ877" i="21" s="1"/>
  <c r="AJ878" i="21" s="1"/>
  <c r="AJ879" i="21" s="1"/>
  <c r="AJ880" i="21" s="1"/>
  <c r="AJ881" i="21" s="1"/>
  <c r="AJ882" i="21" s="1"/>
  <c r="AJ883" i="21" s="1"/>
  <c r="AJ884" i="21" s="1"/>
  <c r="AJ885" i="21" s="1"/>
  <c r="AJ886" i="21" s="1"/>
  <c r="AJ887" i="21" s="1"/>
  <c r="AJ888" i="21" s="1"/>
  <c r="AJ889" i="21" s="1"/>
  <c r="AJ890" i="21" s="1"/>
  <c r="AJ891" i="21" s="1"/>
  <c r="AJ892" i="21" s="1"/>
  <c r="AJ893" i="21" s="1"/>
  <c r="AJ894" i="21" s="1"/>
  <c r="AJ895" i="21" s="1"/>
  <c r="AJ896" i="21" s="1"/>
  <c r="AJ897" i="21" s="1"/>
  <c r="AJ898" i="21" s="1"/>
  <c r="AJ899" i="21" s="1"/>
  <c r="AJ900" i="21" s="1"/>
  <c r="AJ901" i="21" s="1"/>
  <c r="AJ902" i="21" s="1"/>
  <c r="AJ903" i="21" s="1"/>
  <c r="AJ904" i="21" s="1"/>
  <c r="AJ905" i="21" s="1"/>
  <c r="AJ906" i="21" s="1"/>
  <c r="AJ907" i="21" s="1"/>
  <c r="AJ908" i="21" s="1"/>
  <c r="AJ909" i="21" s="1"/>
  <c r="AJ910" i="21" s="1"/>
  <c r="AJ911" i="21" s="1"/>
  <c r="AJ912" i="21" s="1"/>
  <c r="AJ812" i="21"/>
  <c r="AJ713" i="21" s="1"/>
  <c r="AJ714" i="21" s="1"/>
  <c r="AJ715" i="21" s="1"/>
  <c r="AJ716" i="21" s="1"/>
  <c r="AJ717" i="21" s="1"/>
  <c r="AJ718" i="21" s="1"/>
  <c r="AJ719" i="21" s="1"/>
  <c r="AJ720" i="21" s="1"/>
  <c r="AJ721" i="21" s="1"/>
  <c r="AJ722" i="21" s="1"/>
  <c r="AJ723" i="21" s="1"/>
  <c r="AJ724" i="21" s="1"/>
  <c r="AJ725" i="21" s="1"/>
  <c r="AJ726" i="21" s="1"/>
  <c r="AJ727" i="21" s="1"/>
  <c r="AJ728" i="21" s="1"/>
  <c r="AJ729" i="21" s="1"/>
  <c r="AJ730" i="21" s="1"/>
  <c r="AJ731" i="21" s="1"/>
  <c r="AJ732" i="21" s="1"/>
  <c r="AJ733" i="21" s="1"/>
  <c r="AJ734" i="21" s="1"/>
  <c r="AJ735" i="21" s="1"/>
  <c r="AJ736" i="21" s="1"/>
  <c r="AJ737" i="21" s="1"/>
  <c r="AJ738" i="21" s="1"/>
  <c r="AJ739" i="21" s="1"/>
  <c r="AJ740" i="21" s="1"/>
  <c r="AJ741" i="21" s="1"/>
  <c r="AJ742" i="21" s="1"/>
  <c r="AJ743" i="21" s="1"/>
  <c r="AJ744" i="21" s="1"/>
  <c r="AJ745" i="21" s="1"/>
  <c r="AJ746" i="21" s="1"/>
  <c r="AJ747" i="21" s="1"/>
  <c r="AJ748" i="21" s="1"/>
  <c r="AJ749" i="21" s="1"/>
  <c r="AJ750" i="21" s="1"/>
  <c r="AJ751" i="21" s="1"/>
  <c r="AJ752" i="21" s="1"/>
  <c r="AJ753" i="21" s="1"/>
  <c r="AJ754" i="21" s="1"/>
  <c r="AJ755" i="21" s="1"/>
  <c r="AJ756" i="21" s="1"/>
  <c r="AJ757" i="21" s="1"/>
  <c r="AJ758" i="21" s="1"/>
  <c r="AJ759" i="21" s="1"/>
  <c r="AJ760" i="21" s="1"/>
  <c r="AJ761" i="21" s="1"/>
  <c r="AJ762" i="21" s="1"/>
  <c r="AJ763" i="21" s="1"/>
  <c r="AJ764" i="21" s="1"/>
  <c r="AJ765" i="21" s="1"/>
  <c r="AJ766" i="21" s="1"/>
  <c r="AJ767" i="21" s="1"/>
  <c r="AJ768" i="21" s="1"/>
  <c r="AJ769" i="21" s="1"/>
  <c r="AJ770" i="21" s="1"/>
  <c r="AJ771" i="21" s="1"/>
  <c r="AJ772" i="21" s="1"/>
  <c r="AJ773" i="21" s="1"/>
  <c r="AJ774" i="21" s="1"/>
  <c r="AJ775" i="21" s="1"/>
  <c r="AJ776" i="21" s="1"/>
  <c r="AJ777" i="21" s="1"/>
  <c r="AJ778" i="21" s="1"/>
  <c r="AJ779" i="21" s="1"/>
  <c r="AJ780" i="21" s="1"/>
  <c r="AJ781" i="21" s="1"/>
  <c r="AJ782" i="21" s="1"/>
  <c r="AJ783" i="21" s="1"/>
  <c r="AJ784" i="21" s="1"/>
  <c r="AJ785" i="21" s="1"/>
  <c r="AJ786" i="21" s="1"/>
  <c r="AJ787" i="21" s="1"/>
  <c r="AJ788" i="21" s="1"/>
  <c r="AJ789" i="21" s="1"/>
  <c r="AJ790" i="21" s="1"/>
  <c r="AJ791" i="21" s="1"/>
  <c r="AJ792" i="21" s="1"/>
  <c r="AJ793" i="21" s="1"/>
  <c r="AJ794" i="21" s="1"/>
  <c r="AJ795" i="21" s="1"/>
  <c r="AJ796" i="21" s="1"/>
  <c r="AJ797" i="21" s="1"/>
  <c r="AJ798" i="21" s="1"/>
  <c r="AJ799" i="21" s="1"/>
  <c r="AJ800" i="21" s="1"/>
  <c r="AJ801" i="21" s="1"/>
  <c r="AJ802" i="21" s="1"/>
  <c r="AJ803" i="21" s="1"/>
  <c r="AJ804" i="21" s="1"/>
  <c r="AJ805" i="21" s="1"/>
  <c r="AJ806" i="21" s="1"/>
  <c r="AJ807" i="21" s="1"/>
  <c r="AJ808" i="21" s="1"/>
  <c r="AJ809" i="21" s="1"/>
  <c r="AJ810" i="21" s="1"/>
  <c r="AJ811" i="21" s="1"/>
  <c r="AJ813" i="30" l="1"/>
  <c r="AJ814" i="30" s="1"/>
  <c r="AJ815" i="30" s="1"/>
  <c r="AJ816" i="30" s="1"/>
  <c r="AJ817" i="30" s="1"/>
  <c r="AJ818" i="30" s="1"/>
  <c r="AJ819" i="30" s="1"/>
  <c r="AJ820" i="30" s="1"/>
  <c r="AJ821" i="30" s="1"/>
  <c r="AJ822" i="30" s="1"/>
  <c r="AJ823" i="30" s="1"/>
  <c r="AJ824" i="30" s="1"/>
  <c r="AJ825" i="30" s="1"/>
  <c r="AJ826" i="30" s="1"/>
  <c r="AJ827" i="30" s="1"/>
  <c r="AJ828" i="30" s="1"/>
  <c r="AJ829" i="30" s="1"/>
  <c r="AJ830" i="30" s="1"/>
  <c r="AJ831" i="30" s="1"/>
  <c r="AJ832" i="30" s="1"/>
  <c r="AJ833" i="30" s="1"/>
  <c r="AJ834" i="30" s="1"/>
  <c r="AJ835" i="30" s="1"/>
  <c r="AJ836" i="30" s="1"/>
  <c r="AJ837" i="30" s="1"/>
  <c r="AJ838" i="30" s="1"/>
  <c r="AJ839" i="30" s="1"/>
  <c r="AJ840" i="30" s="1"/>
  <c r="AJ841" i="30" s="1"/>
  <c r="AJ842" i="30" s="1"/>
  <c r="AJ843" i="30" s="1"/>
  <c r="AJ844" i="30" s="1"/>
  <c r="AJ845" i="30" s="1"/>
  <c r="AJ846" i="30" s="1"/>
  <c r="AJ847" i="30" s="1"/>
  <c r="AJ848" i="30" s="1"/>
  <c r="AJ849" i="30" s="1"/>
  <c r="AJ850" i="30" s="1"/>
  <c r="AJ851" i="30" s="1"/>
  <c r="AJ852" i="30" s="1"/>
  <c r="AJ853" i="30" s="1"/>
  <c r="AJ854" i="30" s="1"/>
  <c r="AJ855" i="30" s="1"/>
  <c r="AJ856" i="30" s="1"/>
  <c r="AJ857" i="30" s="1"/>
  <c r="AJ858" i="30" s="1"/>
  <c r="AJ859" i="30" s="1"/>
  <c r="AJ860" i="30" s="1"/>
  <c r="AJ861" i="30" s="1"/>
  <c r="AJ862" i="30" s="1"/>
  <c r="AJ863" i="30" s="1"/>
  <c r="AJ864" i="30" s="1"/>
  <c r="AJ865" i="30" s="1"/>
  <c r="AJ866" i="30" s="1"/>
  <c r="AJ867" i="30" s="1"/>
  <c r="AJ868" i="30" s="1"/>
  <c r="AJ869" i="30" s="1"/>
  <c r="AJ870" i="30" s="1"/>
  <c r="AJ871" i="30" s="1"/>
  <c r="AJ872" i="30" s="1"/>
  <c r="AJ873" i="30" s="1"/>
  <c r="AJ874" i="30" s="1"/>
  <c r="AJ875" i="30" s="1"/>
  <c r="AJ876" i="30" s="1"/>
  <c r="AJ877" i="30" s="1"/>
  <c r="AJ878" i="30" s="1"/>
  <c r="AJ879" i="30" s="1"/>
  <c r="AJ880" i="30" s="1"/>
  <c r="AJ881" i="30" s="1"/>
  <c r="AJ882" i="30" s="1"/>
  <c r="AJ883" i="30" s="1"/>
  <c r="AJ884" i="30" s="1"/>
  <c r="AJ885" i="30" s="1"/>
  <c r="AJ886" i="30" s="1"/>
  <c r="AJ887" i="30" s="1"/>
  <c r="AJ888" i="30" s="1"/>
  <c r="AJ889" i="30" s="1"/>
  <c r="AJ890" i="30" s="1"/>
  <c r="AJ891" i="30" s="1"/>
  <c r="AJ892" i="30" s="1"/>
  <c r="AJ893" i="30" s="1"/>
  <c r="AJ894" i="30" s="1"/>
  <c r="AJ895" i="30" s="1"/>
  <c r="AJ896" i="30" s="1"/>
  <c r="AJ897" i="30" s="1"/>
  <c r="AJ898" i="30" s="1"/>
  <c r="AJ899" i="30" s="1"/>
  <c r="AJ900" i="30" s="1"/>
  <c r="AJ901" i="30" s="1"/>
  <c r="AJ902" i="30" s="1"/>
  <c r="AJ903" i="30" s="1"/>
  <c r="AJ904" i="30" s="1"/>
  <c r="AJ905" i="30" s="1"/>
  <c r="AJ906" i="30" s="1"/>
  <c r="AJ907" i="30" s="1"/>
  <c r="AJ908" i="30" s="1"/>
  <c r="AJ909" i="30" s="1"/>
  <c r="AJ910" i="30" s="1"/>
  <c r="AJ911" i="30" s="1"/>
  <c r="AJ912" i="30" s="1"/>
  <c r="AJ206" i="30"/>
  <c r="AJ812" i="30"/>
  <c r="AJ713" i="30" s="1"/>
  <c r="AJ714" i="30" s="1"/>
  <c r="AJ715" i="30" s="1"/>
  <c r="AJ716" i="30" s="1"/>
  <c r="AJ717" i="30" s="1"/>
  <c r="AJ718" i="30" s="1"/>
  <c r="AJ719" i="30" s="1"/>
  <c r="AJ720" i="30" s="1"/>
  <c r="AJ721" i="30" s="1"/>
  <c r="AJ722" i="30" s="1"/>
  <c r="AJ723" i="30" s="1"/>
  <c r="AJ724" i="30" s="1"/>
  <c r="AJ725" i="30" s="1"/>
  <c r="AJ726" i="30" s="1"/>
  <c r="AJ727" i="30" s="1"/>
  <c r="AJ728" i="30" s="1"/>
  <c r="AJ729" i="30" s="1"/>
  <c r="AJ730" i="30" s="1"/>
  <c r="AJ731" i="30" s="1"/>
  <c r="AJ732" i="30" s="1"/>
  <c r="AJ733" i="30" s="1"/>
  <c r="AJ734" i="30" s="1"/>
  <c r="AJ735" i="30" s="1"/>
  <c r="AJ736" i="30" s="1"/>
  <c r="AJ737" i="30" s="1"/>
  <c r="AJ738" i="30" s="1"/>
  <c r="AJ739" i="30" s="1"/>
  <c r="AJ740" i="30" s="1"/>
  <c r="AJ741" i="30" s="1"/>
  <c r="AJ742" i="30" s="1"/>
  <c r="AJ743" i="30" s="1"/>
  <c r="AJ744" i="30" s="1"/>
  <c r="AJ745" i="30" s="1"/>
  <c r="AJ746" i="30" s="1"/>
  <c r="AJ747" i="30" s="1"/>
  <c r="AJ748" i="30" s="1"/>
  <c r="AJ749" i="30" s="1"/>
  <c r="AJ750" i="30" s="1"/>
  <c r="AJ751" i="30" s="1"/>
  <c r="AJ752" i="30" s="1"/>
  <c r="AJ753" i="30" s="1"/>
  <c r="AJ754" i="30" s="1"/>
  <c r="AJ755" i="30" s="1"/>
  <c r="AJ756" i="30" s="1"/>
  <c r="AJ757" i="30" s="1"/>
  <c r="AJ758" i="30" s="1"/>
  <c r="AJ759" i="30" s="1"/>
  <c r="AJ760" i="30" s="1"/>
  <c r="AJ761" i="30" s="1"/>
  <c r="AJ762" i="30" s="1"/>
  <c r="AJ763" i="30" s="1"/>
  <c r="AJ764" i="30" s="1"/>
  <c r="AJ765" i="30" s="1"/>
  <c r="AJ766" i="30" s="1"/>
  <c r="AJ767" i="30" s="1"/>
  <c r="AJ768" i="30" s="1"/>
  <c r="AJ769" i="30" s="1"/>
  <c r="AJ770" i="30" s="1"/>
  <c r="AJ771" i="30" s="1"/>
  <c r="AJ772" i="30" s="1"/>
  <c r="AJ773" i="30" s="1"/>
  <c r="AJ774" i="30" s="1"/>
  <c r="AJ775" i="30" s="1"/>
  <c r="AJ776" i="30" s="1"/>
  <c r="AJ777" i="30" s="1"/>
  <c r="AJ778" i="30" s="1"/>
  <c r="AJ779" i="30" s="1"/>
  <c r="AJ780" i="30" s="1"/>
  <c r="AJ781" i="30" s="1"/>
  <c r="AJ782" i="30" s="1"/>
  <c r="AJ783" i="30" s="1"/>
  <c r="AJ784" i="30" s="1"/>
  <c r="AJ785" i="30" s="1"/>
  <c r="AJ786" i="30" s="1"/>
  <c r="AJ787" i="30" s="1"/>
  <c r="AJ788" i="30" s="1"/>
  <c r="AJ789" i="30" s="1"/>
  <c r="AJ790" i="30" s="1"/>
  <c r="AJ791" i="30" s="1"/>
  <c r="AJ792" i="30" s="1"/>
  <c r="AJ793" i="30" s="1"/>
  <c r="AJ794" i="30" s="1"/>
  <c r="AJ795" i="30" s="1"/>
  <c r="AJ796" i="30" s="1"/>
  <c r="AJ797" i="30" s="1"/>
  <c r="AJ798" i="30" s="1"/>
  <c r="AJ799" i="30" s="1"/>
  <c r="AJ800" i="30" s="1"/>
  <c r="AJ801" i="30" s="1"/>
  <c r="AJ802" i="30" s="1"/>
  <c r="AJ803" i="30" s="1"/>
  <c r="AJ804" i="30" s="1"/>
  <c r="AJ805" i="30" s="1"/>
  <c r="AJ806" i="30" s="1"/>
  <c r="AJ807" i="30" s="1"/>
  <c r="AJ808" i="30" s="1"/>
  <c r="AJ809" i="30" s="1"/>
  <c r="AJ810" i="30" s="1"/>
  <c r="AJ811" i="30" s="1"/>
  <c r="AJ106" i="30"/>
  <c r="AJ107" i="30" s="1"/>
  <c r="AJ108" i="30" s="1"/>
  <c r="AJ109" i="30" s="1"/>
  <c r="AJ110" i="30" s="1"/>
  <c r="AJ111" i="30" s="1"/>
  <c r="AJ112" i="30" s="1"/>
  <c r="AJ113" i="30" s="1"/>
  <c r="AJ114" i="30" s="1"/>
  <c r="AJ115" i="30" s="1"/>
  <c r="AJ116" i="30" s="1"/>
  <c r="AJ117" i="30" s="1"/>
  <c r="AJ118" i="30" s="1"/>
  <c r="AJ119" i="30" s="1"/>
  <c r="AJ120" i="30" s="1"/>
  <c r="AJ121" i="30" s="1"/>
  <c r="AJ122" i="30" s="1"/>
  <c r="AJ123" i="30" s="1"/>
  <c r="AJ124" i="30" s="1"/>
  <c r="AJ125" i="30" s="1"/>
  <c r="AJ126" i="30" s="1"/>
  <c r="AJ127" i="30" s="1"/>
  <c r="AJ128" i="30" s="1"/>
  <c r="AJ129" i="30" s="1"/>
  <c r="AJ130" i="30" s="1"/>
  <c r="AJ131" i="30" s="1"/>
  <c r="AJ132" i="30" s="1"/>
  <c r="AJ133" i="30" s="1"/>
  <c r="AJ134" i="30" s="1"/>
  <c r="AJ135" i="30" s="1"/>
  <c r="AJ136" i="30" s="1"/>
  <c r="AJ137" i="30" s="1"/>
  <c r="AJ138" i="30" s="1"/>
  <c r="AJ139" i="30" s="1"/>
  <c r="AJ140" i="30" s="1"/>
  <c r="AJ141" i="30" s="1"/>
  <c r="AJ142" i="30" s="1"/>
  <c r="AJ143" i="30" s="1"/>
  <c r="AJ144" i="30" s="1"/>
  <c r="AJ145" i="30" s="1"/>
  <c r="AJ146" i="30" s="1"/>
  <c r="AJ147" i="30" s="1"/>
  <c r="AJ148" i="30" s="1"/>
  <c r="AJ149" i="30" s="1"/>
  <c r="AJ150" i="30" s="1"/>
  <c r="AJ151" i="30" s="1"/>
  <c r="AJ152" i="30" s="1"/>
  <c r="AJ153" i="30" s="1"/>
  <c r="AJ154" i="30" s="1"/>
  <c r="AJ155" i="30" s="1"/>
  <c r="AJ156" i="30" s="1"/>
  <c r="AJ157" i="30" s="1"/>
  <c r="AJ158" i="30" s="1"/>
  <c r="AJ159" i="30" s="1"/>
  <c r="AJ160" i="30" s="1"/>
  <c r="AJ161" i="30" s="1"/>
  <c r="AJ162" i="30" s="1"/>
  <c r="AJ163" i="30" s="1"/>
  <c r="AJ164" i="30" s="1"/>
  <c r="AJ165" i="30" s="1"/>
  <c r="AJ166" i="30" s="1"/>
  <c r="AJ167" i="30" s="1"/>
  <c r="AJ168" i="30" s="1"/>
  <c r="AJ169" i="30" s="1"/>
  <c r="AJ170" i="30" s="1"/>
  <c r="AJ171" i="30" s="1"/>
  <c r="AJ172" i="30" s="1"/>
  <c r="AJ173" i="30" s="1"/>
  <c r="AJ174" i="30" s="1"/>
  <c r="AJ175" i="30" s="1"/>
  <c r="AJ176" i="30" s="1"/>
  <c r="AJ177" i="30" s="1"/>
  <c r="AJ178" i="30" s="1"/>
  <c r="AJ179" i="30" s="1"/>
  <c r="AJ180" i="30" s="1"/>
  <c r="AJ181" i="30" s="1"/>
  <c r="AJ182" i="30" s="1"/>
  <c r="AJ183" i="30" s="1"/>
  <c r="AJ184" i="30" s="1"/>
  <c r="AJ185" i="30" s="1"/>
  <c r="AJ186" i="30" s="1"/>
  <c r="AJ187" i="30" s="1"/>
  <c r="AJ188" i="30" s="1"/>
  <c r="AJ189" i="30" s="1"/>
  <c r="AJ190" i="30" s="1"/>
  <c r="AJ191" i="30" s="1"/>
  <c r="AJ192" i="30" s="1"/>
  <c r="AJ193" i="30" s="1"/>
  <c r="AJ194" i="30" s="1"/>
  <c r="AJ195" i="30" s="1"/>
  <c r="AJ196" i="30" s="1"/>
  <c r="AJ197" i="30" s="1"/>
  <c r="AJ198" i="30" s="1"/>
  <c r="AJ199" i="30" s="1"/>
  <c r="AJ200" i="30" s="1"/>
  <c r="AJ201" i="30" s="1"/>
  <c r="AJ202" i="30" s="1"/>
  <c r="AJ203" i="30" s="1"/>
  <c r="AJ204" i="30" s="1"/>
  <c r="AJ205" i="30" s="1"/>
  <c r="AJ510" i="30"/>
  <c r="AJ511" i="30" s="1"/>
  <c r="AJ512" i="30" s="1"/>
  <c r="AJ513" i="30" s="1"/>
  <c r="AJ514" i="30" s="1"/>
  <c r="AJ515" i="30" s="1"/>
  <c r="AJ516" i="30" s="1"/>
  <c r="AJ517" i="30" s="1"/>
  <c r="AJ518" i="30" s="1"/>
  <c r="AJ519" i="30" s="1"/>
  <c r="AJ520" i="30" s="1"/>
  <c r="AJ521" i="30" s="1"/>
  <c r="AJ522" i="30" s="1"/>
  <c r="AJ523" i="30" s="1"/>
  <c r="AJ524" i="30" s="1"/>
  <c r="AJ525" i="30" s="1"/>
  <c r="AJ526" i="30" s="1"/>
  <c r="AJ527" i="30" s="1"/>
  <c r="AJ528" i="30" s="1"/>
  <c r="AJ529" i="30" s="1"/>
  <c r="AJ530" i="30" s="1"/>
  <c r="AJ531" i="30" s="1"/>
  <c r="AJ532" i="30" s="1"/>
  <c r="AJ533" i="30" s="1"/>
  <c r="AJ534" i="30" s="1"/>
  <c r="AJ535" i="30" s="1"/>
  <c r="AJ536" i="30" s="1"/>
  <c r="AJ537" i="30" s="1"/>
  <c r="AJ538" i="30" s="1"/>
  <c r="AJ539" i="30" s="1"/>
  <c r="AJ540" i="30" s="1"/>
  <c r="AJ541" i="30" s="1"/>
  <c r="AJ542" i="30" s="1"/>
  <c r="AJ543" i="30" s="1"/>
  <c r="AJ544" i="30" s="1"/>
  <c r="AJ545" i="30" s="1"/>
  <c r="AJ546" i="30" s="1"/>
  <c r="AJ547" i="30" s="1"/>
  <c r="AJ548" i="30" s="1"/>
  <c r="AJ549" i="30" s="1"/>
  <c r="AJ550" i="30" s="1"/>
  <c r="AJ551" i="30" s="1"/>
  <c r="AJ552" i="30" s="1"/>
  <c r="AJ553" i="30" s="1"/>
  <c r="AJ554" i="30" s="1"/>
  <c r="AJ555" i="30" s="1"/>
  <c r="AJ556" i="30" s="1"/>
  <c r="AJ557" i="30" s="1"/>
  <c r="AJ558" i="30" s="1"/>
  <c r="AJ559" i="30" s="1"/>
  <c r="AJ560" i="30" s="1"/>
  <c r="AJ561" i="30" s="1"/>
  <c r="AJ562" i="30" s="1"/>
  <c r="AJ563" i="30" s="1"/>
  <c r="AJ564" i="30" s="1"/>
  <c r="AJ565" i="30" s="1"/>
  <c r="AJ566" i="30" s="1"/>
  <c r="AJ567" i="30" s="1"/>
  <c r="AJ568" i="30" s="1"/>
  <c r="AJ569" i="30" s="1"/>
  <c r="AJ570" i="30" s="1"/>
  <c r="AJ571" i="30" s="1"/>
  <c r="AJ572" i="30" s="1"/>
  <c r="AJ573" i="30" s="1"/>
  <c r="AJ574" i="30" s="1"/>
  <c r="AJ575" i="30" s="1"/>
  <c r="AJ576" i="30" s="1"/>
  <c r="AJ577" i="30" s="1"/>
  <c r="AJ578" i="30" s="1"/>
  <c r="AJ579" i="30" s="1"/>
  <c r="AJ580" i="30" s="1"/>
  <c r="AJ581" i="30" s="1"/>
  <c r="AJ582" i="30" s="1"/>
  <c r="AJ583" i="30" s="1"/>
  <c r="AJ584" i="30" s="1"/>
  <c r="AJ585" i="30" s="1"/>
  <c r="AJ586" i="30" s="1"/>
  <c r="AJ587" i="30" s="1"/>
  <c r="AJ588" i="30" s="1"/>
  <c r="AJ589" i="30" s="1"/>
  <c r="AJ590" i="30" s="1"/>
  <c r="AJ591" i="30" s="1"/>
  <c r="AJ592" i="30" s="1"/>
  <c r="AJ593" i="30" s="1"/>
  <c r="AJ594" i="30" s="1"/>
  <c r="AJ595" i="30" s="1"/>
  <c r="AJ596" i="30" s="1"/>
  <c r="AJ597" i="30" s="1"/>
  <c r="AJ598" i="30" s="1"/>
  <c r="AJ599" i="30" s="1"/>
  <c r="AJ600" i="30" s="1"/>
  <c r="AJ601" i="30" s="1"/>
  <c r="AJ602" i="30" s="1"/>
  <c r="AJ603" i="30" s="1"/>
  <c r="AJ604" i="30" s="1"/>
  <c r="AJ605" i="30" s="1"/>
  <c r="AJ606" i="30" s="1"/>
  <c r="AJ607" i="30" s="1"/>
  <c r="AJ608" i="30" s="1"/>
  <c r="AJ609" i="30" s="1"/>
  <c r="AJ509" i="30"/>
  <c r="AJ410" i="30" s="1"/>
  <c r="AJ411" i="30" s="1"/>
  <c r="AJ412" i="30" s="1"/>
  <c r="AJ413" i="30" s="1"/>
  <c r="AJ414" i="30" s="1"/>
  <c r="AJ415" i="30" s="1"/>
  <c r="AJ416" i="30" s="1"/>
  <c r="AJ417" i="30" s="1"/>
  <c r="AJ418" i="30" s="1"/>
  <c r="AJ419" i="30" s="1"/>
  <c r="AJ420" i="30" s="1"/>
  <c r="AJ421" i="30" s="1"/>
  <c r="AJ422" i="30" s="1"/>
  <c r="AJ423" i="30" s="1"/>
  <c r="AJ424" i="30" s="1"/>
  <c r="AJ425" i="30" s="1"/>
  <c r="AJ426" i="30" s="1"/>
  <c r="AJ427" i="30" s="1"/>
  <c r="AJ428" i="30" s="1"/>
  <c r="AJ429" i="30" s="1"/>
  <c r="AJ430" i="30" s="1"/>
  <c r="AJ431" i="30" s="1"/>
  <c r="AJ432" i="30" s="1"/>
  <c r="AJ433" i="30" s="1"/>
  <c r="AJ434" i="30" s="1"/>
  <c r="AJ435" i="30" s="1"/>
  <c r="AJ436" i="30" s="1"/>
  <c r="AJ437" i="30" s="1"/>
  <c r="AJ438" i="30" s="1"/>
  <c r="AJ439" i="30" s="1"/>
  <c r="AJ440" i="30" s="1"/>
  <c r="AJ441" i="30" s="1"/>
  <c r="AJ442" i="30" s="1"/>
  <c r="AJ443" i="30" s="1"/>
  <c r="AJ444" i="30" s="1"/>
  <c r="AJ445" i="30" s="1"/>
  <c r="AJ446" i="30" s="1"/>
  <c r="AJ447" i="30" s="1"/>
  <c r="AJ448" i="30" s="1"/>
  <c r="AJ449" i="30" s="1"/>
  <c r="AJ450" i="30" s="1"/>
  <c r="AJ451" i="30" s="1"/>
  <c r="AJ452" i="30" s="1"/>
  <c r="AJ453" i="30" s="1"/>
  <c r="AJ454" i="30" s="1"/>
  <c r="AJ455" i="30" s="1"/>
  <c r="AJ456" i="30" s="1"/>
  <c r="AJ457" i="30" s="1"/>
  <c r="AJ458" i="30" s="1"/>
  <c r="AJ459" i="30" s="1"/>
  <c r="AJ460" i="30" s="1"/>
  <c r="AJ461" i="30" s="1"/>
  <c r="AJ462" i="30" s="1"/>
  <c r="AJ463" i="30" s="1"/>
  <c r="AJ464" i="30" s="1"/>
  <c r="AJ465" i="30" s="1"/>
  <c r="AJ466" i="30" s="1"/>
  <c r="AJ467" i="30" s="1"/>
  <c r="AJ468" i="30" s="1"/>
  <c r="AJ469" i="30" s="1"/>
  <c r="AJ470" i="30" s="1"/>
  <c r="AJ471" i="30" s="1"/>
  <c r="AJ472" i="30" s="1"/>
  <c r="AJ473" i="30" s="1"/>
  <c r="AJ474" i="30" s="1"/>
  <c r="AJ475" i="30" s="1"/>
  <c r="AJ476" i="30" s="1"/>
  <c r="AJ477" i="30" s="1"/>
  <c r="AJ478" i="30" s="1"/>
  <c r="AJ479" i="30" s="1"/>
  <c r="AJ480" i="30" s="1"/>
  <c r="AJ481" i="30" s="1"/>
  <c r="AJ482" i="30" s="1"/>
  <c r="AJ483" i="30" s="1"/>
  <c r="AJ484" i="30" s="1"/>
  <c r="AJ485" i="30" s="1"/>
  <c r="AJ486" i="30" s="1"/>
  <c r="AJ487" i="30" s="1"/>
  <c r="AJ488" i="30" s="1"/>
  <c r="AJ489" i="30" s="1"/>
  <c r="AJ490" i="30" s="1"/>
  <c r="AJ491" i="30" s="1"/>
  <c r="AJ492" i="30" s="1"/>
  <c r="AJ493" i="30" s="1"/>
  <c r="AJ494" i="30" s="1"/>
  <c r="AJ495" i="30" s="1"/>
  <c r="AJ496" i="30" s="1"/>
  <c r="AJ497" i="30" s="1"/>
  <c r="AJ498" i="30" s="1"/>
  <c r="AJ499" i="30" s="1"/>
  <c r="AJ500" i="30" s="1"/>
  <c r="AJ501" i="30" s="1"/>
  <c r="AJ502" i="30" s="1"/>
  <c r="AJ503" i="30" s="1"/>
  <c r="AJ504" i="30" s="1"/>
  <c r="AJ505" i="30" s="1"/>
  <c r="AJ506" i="30" s="1"/>
  <c r="AJ507" i="30" s="1"/>
  <c r="AJ508" i="30" s="1"/>
  <c r="AJ509" i="23"/>
  <c r="AJ410" i="23" s="1"/>
  <c r="AJ411" i="23" s="1"/>
  <c r="AJ412" i="23" s="1"/>
  <c r="AJ413" i="23" s="1"/>
  <c r="AJ414" i="23" s="1"/>
  <c r="AJ415" i="23" s="1"/>
  <c r="AJ416" i="23" s="1"/>
  <c r="AJ417" i="23" s="1"/>
  <c r="AJ418" i="23" s="1"/>
  <c r="AJ419" i="23" s="1"/>
  <c r="AJ420" i="23" s="1"/>
  <c r="AJ421" i="23" s="1"/>
  <c r="AJ422" i="23" s="1"/>
  <c r="AJ423" i="23" s="1"/>
  <c r="AJ424" i="23" s="1"/>
  <c r="AJ425" i="23" s="1"/>
  <c r="AJ426" i="23" s="1"/>
  <c r="AJ427" i="23" s="1"/>
  <c r="AJ428" i="23" s="1"/>
  <c r="AJ429" i="23" s="1"/>
  <c r="AJ430" i="23" s="1"/>
  <c r="AJ431" i="23" s="1"/>
  <c r="AJ432" i="23" s="1"/>
  <c r="AJ433" i="23" s="1"/>
  <c r="AJ434" i="23" s="1"/>
  <c r="AJ435" i="23" s="1"/>
  <c r="AJ436" i="23" s="1"/>
  <c r="AJ437" i="23" s="1"/>
  <c r="AJ438" i="23" s="1"/>
  <c r="AJ439" i="23" s="1"/>
  <c r="AJ440" i="23" s="1"/>
  <c r="AJ441" i="23" s="1"/>
  <c r="AJ442" i="23" s="1"/>
  <c r="AJ443" i="23" s="1"/>
  <c r="AJ444" i="23" s="1"/>
  <c r="AJ445" i="23" s="1"/>
  <c r="AJ446" i="23" s="1"/>
  <c r="AJ447" i="23" s="1"/>
  <c r="AJ448" i="23" s="1"/>
  <c r="AJ449" i="23" s="1"/>
  <c r="AJ450" i="23" s="1"/>
  <c r="AJ451" i="23" s="1"/>
  <c r="AJ452" i="23" s="1"/>
  <c r="AJ453" i="23" s="1"/>
  <c r="AJ454" i="23" s="1"/>
  <c r="AJ455" i="23" s="1"/>
  <c r="AJ456" i="23" s="1"/>
  <c r="AJ457" i="23" s="1"/>
  <c r="AJ458" i="23" s="1"/>
  <c r="AJ459" i="23" s="1"/>
  <c r="AJ460" i="23" s="1"/>
  <c r="AJ461" i="23" s="1"/>
  <c r="AJ462" i="23" s="1"/>
  <c r="AJ463" i="23" s="1"/>
  <c r="AJ464" i="23" s="1"/>
  <c r="AJ465" i="23" s="1"/>
  <c r="AJ466" i="23" s="1"/>
  <c r="AJ467" i="23" s="1"/>
  <c r="AJ468" i="23" s="1"/>
  <c r="AJ469" i="23" s="1"/>
  <c r="AJ470" i="23" s="1"/>
  <c r="AJ471" i="23" s="1"/>
  <c r="AJ472" i="23" s="1"/>
  <c r="AJ473" i="23" s="1"/>
  <c r="AJ474" i="23" s="1"/>
  <c r="AJ475" i="23" s="1"/>
  <c r="AJ476" i="23" s="1"/>
  <c r="AJ477" i="23" s="1"/>
  <c r="AJ478" i="23" s="1"/>
  <c r="AJ479" i="23" s="1"/>
  <c r="AJ480" i="23" s="1"/>
  <c r="AJ481" i="23" s="1"/>
  <c r="AJ482" i="23" s="1"/>
  <c r="AJ483" i="23" s="1"/>
  <c r="AJ484" i="23" s="1"/>
  <c r="AJ485" i="23" s="1"/>
  <c r="AJ486" i="23" s="1"/>
  <c r="AJ487" i="23" s="1"/>
  <c r="AJ488" i="23" s="1"/>
  <c r="AJ489" i="23" s="1"/>
  <c r="AJ490" i="23" s="1"/>
  <c r="AJ491" i="23" s="1"/>
  <c r="AJ492" i="23" s="1"/>
  <c r="AJ493" i="23" s="1"/>
  <c r="AJ494" i="23" s="1"/>
  <c r="AJ495" i="23" s="1"/>
  <c r="AJ496" i="23" s="1"/>
  <c r="AJ497" i="23" s="1"/>
  <c r="AJ498" i="23" s="1"/>
  <c r="AJ499" i="23" s="1"/>
  <c r="AJ500" i="23" s="1"/>
  <c r="AJ501" i="23" s="1"/>
  <c r="AJ502" i="23" s="1"/>
  <c r="AJ503" i="23" s="1"/>
  <c r="AJ504" i="23" s="1"/>
  <c r="AJ505" i="23" s="1"/>
  <c r="AJ506" i="23" s="1"/>
  <c r="AJ507" i="23" s="1"/>
  <c r="AJ508" i="23" s="1"/>
  <c r="AJ106" i="23"/>
  <c r="AJ107" i="23" s="1"/>
  <c r="AJ108" i="23" s="1"/>
  <c r="AJ109" i="23" s="1"/>
  <c r="AJ110" i="23" s="1"/>
  <c r="AJ111" i="23" s="1"/>
  <c r="AJ112" i="23" s="1"/>
  <c r="AJ113" i="23" s="1"/>
  <c r="AJ114" i="23" s="1"/>
  <c r="AJ115" i="23" s="1"/>
  <c r="AJ116" i="23" s="1"/>
  <c r="AJ117" i="23" s="1"/>
  <c r="AJ118" i="23" s="1"/>
  <c r="AJ119" i="23" s="1"/>
  <c r="AJ120" i="23" s="1"/>
  <c r="AJ121" i="23" s="1"/>
  <c r="AJ122" i="23" s="1"/>
  <c r="AJ123" i="23" s="1"/>
  <c r="AJ124" i="23" s="1"/>
  <c r="AJ125" i="23" s="1"/>
  <c r="AJ126" i="23" s="1"/>
  <c r="AJ127" i="23" s="1"/>
  <c r="AJ128" i="23" s="1"/>
  <c r="AJ129" i="23" s="1"/>
  <c r="AJ130" i="23" s="1"/>
  <c r="AJ131" i="23" s="1"/>
  <c r="AJ132" i="23" s="1"/>
  <c r="AJ133" i="23" s="1"/>
  <c r="AJ134" i="23" s="1"/>
  <c r="AJ135" i="23" s="1"/>
  <c r="AJ136" i="23" s="1"/>
  <c r="AJ137" i="23" s="1"/>
  <c r="AJ138" i="23" s="1"/>
  <c r="AJ139" i="23" s="1"/>
  <c r="AJ140" i="23" s="1"/>
  <c r="AJ141" i="23" s="1"/>
  <c r="AJ142" i="23" s="1"/>
  <c r="AJ143" i="23" s="1"/>
  <c r="AJ144" i="23" s="1"/>
  <c r="AJ145" i="23" s="1"/>
  <c r="AJ146" i="23" s="1"/>
  <c r="AJ147" i="23" s="1"/>
  <c r="AJ148" i="23" s="1"/>
  <c r="AJ149" i="23" s="1"/>
  <c r="AJ150" i="23" s="1"/>
  <c r="AJ151" i="23" s="1"/>
  <c r="AJ152" i="23" s="1"/>
  <c r="AJ153" i="23" s="1"/>
  <c r="AJ154" i="23" s="1"/>
  <c r="AJ155" i="23" s="1"/>
  <c r="AJ156" i="23" s="1"/>
  <c r="AJ157" i="23" s="1"/>
  <c r="AJ158" i="23" s="1"/>
  <c r="AJ159" i="23" s="1"/>
  <c r="AJ160" i="23" s="1"/>
  <c r="AJ161" i="23" s="1"/>
  <c r="AJ162" i="23" s="1"/>
  <c r="AJ163" i="23" s="1"/>
  <c r="AJ164" i="23" s="1"/>
  <c r="AJ165" i="23" s="1"/>
  <c r="AJ166" i="23" s="1"/>
  <c r="AJ167" i="23" s="1"/>
  <c r="AJ168" i="23" s="1"/>
  <c r="AJ169" i="23" s="1"/>
  <c r="AJ170" i="23" s="1"/>
  <c r="AJ171" i="23" s="1"/>
  <c r="AJ172" i="23" s="1"/>
  <c r="AJ173" i="23" s="1"/>
  <c r="AJ174" i="23" s="1"/>
  <c r="AJ175" i="23" s="1"/>
  <c r="AJ176" i="23" s="1"/>
  <c r="AJ177" i="23" s="1"/>
  <c r="AJ178" i="23" s="1"/>
  <c r="AJ179" i="23" s="1"/>
  <c r="AJ180" i="23" s="1"/>
  <c r="AJ181" i="23" s="1"/>
  <c r="AJ182" i="23" s="1"/>
  <c r="AJ183" i="23" s="1"/>
  <c r="AJ184" i="23" s="1"/>
  <c r="AJ185" i="23" s="1"/>
  <c r="AJ186" i="23" s="1"/>
  <c r="AJ187" i="23" s="1"/>
  <c r="AJ188" i="23" s="1"/>
  <c r="AJ189" i="23" s="1"/>
  <c r="AJ190" i="23" s="1"/>
  <c r="AJ191" i="23" s="1"/>
  <c r="AJ192" i="23" s="1"/>
  <c r="AJ193" i="23" s="1"/>
  <c r="AJ194" i="23" s="1"/>
  <c r="AJ195" i="23" s="1"/>
  <c r="AJ196" i="23" s="1"/>
  <c r="AJ197" i="23" s="1"/>
  <c r="AJ198" i="23" s="1"/>
  <c r="AJ199" i="23" s="1"/>
  <c r="AJ200" i="23" s="1"/>
  <c r="AJ201" i="23" s="1"/>
  <c r="AJ202" i="23" s="1"/>
  <c r="AJ203" i="23" s="1"/>
  <c r="AJ204" i="23" s="1"/>
  <c r="AJ205" i="23" s="1"/>
  <c r="AJ510" i="23"/>
  <c r="AJ511" i="23" s="1"/>
  <c r="AJ512" i="23" s="1"/>
  <c r="AJ513" i="23" s="1"/>
  <c r="AJ514" i="23" s="1"/>
  <c r="AJ515" i="23" s="1"/>
  <c r="AJ516" i="23" s="1"/>
  <c r="AJ517" i="23" s="1"/>
  <c r="AJ518" i="23" s="1"/>
  <c r="AJ519" i="23" s="1"/>
  <c r="AJ520" i="23" s="1"/>
  <c r="AJ521" i="23" s="1"/>
  <c r="AJ522" i="23" s="1"/>
  <c r="AJ523" i="23" s="1"/>
  <c r="AJ524" i="23" s="1"/>
  <c r="AJ525" i="23" s="1"/>
  <c r="AJ526" i="23" s="1"/>
  <c r="AJ527" i="23" s="1"/>
  <c r="AJ528" i="23" s="1"/>
  <c r="AJ529" i="23" s="1"/>
  <c r="AJ530" i="23" s="1"/>
  <c r="AJ531" i="23" s="1"/>
  <c r="AJ532" i="23" s="1"/>
  <c r="AJ533" i="23" s="1"/>
  <c r="AJ534" i="23" s="1"/>
  <c r="AJ535" i="23" s="1"/>
  <c r="AJ536" i="23" s="1"/>
  <c r="AJ537" i="23" s="1"/>
  <c r="AJ538" i="23" s="1"/>
  <c r="AJ539" i="23" s="1"/>
  <c r="AJ540" i="23" s="1"/>
  <c r="AJ541" i="23" s="1"/>
  <c r="AJ542" i="23" s="1"/>
  <c r="AJ543" i="23" s="1"/>
  <c r="AJ544" i="23" s="1"/>
  <c r="AJ545" i="23" s="1"/>
  <c r="AJ546" i="23" s="1"/>
  <c r="AJ547" i="23" s="1"/>
  <c r="AJ548" i="23" s="1"/>
  <c r="AJ549" i="23" s="1"/>
  <c r="AJ550" i="23" s="1"/>
  <c r="AJ551" i="23" s="1"/>
  <c r="AJ552" i="23" s="1"/>
  <c r="AJ553" i="23" s="1"/>
  <c r="AJ554" i="23" s="1"/>
  <c r="AJ555" i="23" s="1"/>
  <c r="AJ556" i="23" s="1"/>
  <c r="AJ557" i="23" s="1"/>
  <c r="AJ558" i="23" s="1"/>
  <c r="AJ559" i="23" s="1"/>
  <c r="AJ560" i="23" s="1"/>
  <c r="AJ561" i="23" s="1"/>
  <c r="AJ562" i="23" s="1"/>
  <c r="AJ563" i="23" s="1"/>
  <c r="AJ564" i="23" s="1"/>
  <c r="AJ565" i="23" s="1"/>
  <c r="AJ566" i="23" s="1"/>
  <c r="AJ567" i="23" s="1"/>
  <c r="AJ568" i="23" s="1"/>
  <c r="AJ569" i="23" s="1"/>
  <c r="AJ570" i="23" s="1"/>
  <c r="AJ571" i="23" s="1"/>
  <c r="AJ572" i="23" s="1"/>
  <c r="AJ573" i="23" s="1"/>
  <c r="AJ574" i="23" s="1"/>
  <c r="AJ575" i="23" s="1"/>
  <c r="AJ576" i="23" s="1"/>
  <c r="AJ577" i="23" s="1"/>
  <c r="AJ578" i="23" s="1"/>
  <c r="AJ579" i="23" s="1"/>
  <c r="AJ580" i="23" s="1"/>
  <c r="AJ581" i="23" s="1"/>
  <c r="AJ582" i="23" s="1"/>
  <c r="AJ583" i="23" s="1"/>
  <c r="AJ584" i="23" s="1"/>
  <c r="AJ585" i="23" s="1"/>
  <c r="AJ586" i="23" s="1"/>
  <c r="AJ587" i="23" s="1"/>
  <c r="AJ588" i="23" s="1"/>
  <c r="AJ589" i="23" s="1"/>
  <c r="AJ590" i="23" s="1"/>
  <c r="AJ591" i="23" s="1"/>
  <c r="AJ592" i="23" s="1"/>
  <c r="AJ593" i="23" s="1"/>
  <c r="AJ594" i="23" s="1"/>
  <c r="AJ595" i="23" s="1"/>
  <c r="AJ596" i="23" s="1"/>
  <c r="AJ597" i="23" s="1"/>
  <c r="AJ598" i="23" s="1"/>
  <c r="AJ599" i="23" s="1"/>
  <c r="AJ600" i="23" s="1"/>
  <c r="AJ601" i="23" s="1"/>
  <c r="AJ602" i="23" s="1"/>
  <c r="AJ603" i="23" s="1"/>
  <c r="AJ604" i="23" s="1"/>
  <c r="AJ605" i="23" s="1"/>
  <c r="AJ606" i="23" s="1"/>
  <c r="AJ607" i="23" s="1"/>
  <c r="AJ608" i="23" s="1"/>
  <c r="AJ609" i="23" s="1"/>
  <c r="AL106" i="22"/>
  <c r="AL107" i="22" s="1"/>
  <c r="AL108" i="22" s="1"/>
  <c r="AL109" i="22" s="1"/>
  <c r="AL110" i="22" s="1"/>
  <c r="AL111" i="22" s="1"/>
  <c r="AL112" i="22" s="1"/>
  <c r="AL113" i="22" s="1"/>
  <c r="AL114" i="22" s="1"/>
  <c r="AL115" i="22" s="1"/>
  <c r="AL116" i="22" s="1"/>
  <c r="AL117" i="22" s="1"/>
  <c r="AL118" i="22" s="1"/>
  <c r="AL119" i="22" s="1"/>
  <c r="AL120" i="22" s="1"/>
  <c r="AL121" i="22" s="1"/>
  <c r="AL122" i="22" s="1"/>
  <c r="AL123" i="22" s="1"/>
  <c r="AL124" i="22" s="1"/>
  <c r="AL125" i="22" s="1"/>
  <c r="AL126" i="22" s="1"/>
  <c r="AL127" i="22" s="1"/>
  <c r="AL128" i="22" s="1"/>
  <c r="AL129" i="22" s="1"/>
  <c r="AL130" i="22" s="1"/>
  <c r="AL131" i="22" s="1"/>
  <c r="AL132" i="22" s="1"/>
  <c r="AL133" i="22" s="1"/>
  <c r="AL134" i="22" s="1"/>
  <c r="AL135" i="22" s="1"/>
  <c r="AL136" i="22" s="1"/>
  <c r="AL137" i="22" s="1"/>
  <c r="AL138" i="22" s="1"/>
  <c r="AL139" i="22" s="1"/>
  <c r="AL140" i="22" s="1"/>
  <c r="AL141" i="22" s="1"/>
  <c r="AL142" i="22" s="1"/>
  <c r="AL143" i="22" s="1"/>
  <c r="AL144" i="22" s="1"/>
  <c r="AL145" i="22" s="1"/>
  <c r="AL146" i="22" s="1"/>
  <c r="AL147" i="22" s="1"/>
  <c r="AL148" i="22" s="1"/>
  <c r="AL149" i="22" s="1"/>
  <c r="AL150" i="22" s="1"/>
  <c r="AL151" i="22" s="1"/>
  <c r="AL152" i="22" s="1"/>
  <c r="AL153" i="22" s="1"/>
  <c r="AL154" i="22" s="1"/>
  <c r="AL155" i="22" s="1"/>
  <c r="AL156" i="22" s="1"/>
  <c r="AL157" i="22" s="1"/>
  <c r="AL158" i="22" s="1"/>
  <c r="AL159" i="22" s="1"/>
  <c r="AL160" i="22" s="1"/>
  <c r="AL161" i="22" s="1"/>
  <c r="AL162" i="22" s="1"/>
  <c r="AL163" i="22" s="1"/>
  <c r="AL164" i="22" s="1"/>
  <c r="AL165" i="22" s="1"/>
  <c r="AL166" i="22" s="1"/>
  <c r="AL167" i="22" s="1"/>
  <c r="AL168" i="22" s="1"/>
  <c r="AL169" i="22" s="1"/>
  <c r="AL170" i="22" s="1"/>
  <c r="AL171" i="22" s="1"/>
  <c r="AL172" i="22" s="1"/>
  <c r="AL173" i="22" s="1"/>
  <c r="AL174" i="22" s="1"/>
  <c r="AL175" i="22" s="1"/>
  <c r="AL176" i="22" s="1"/>
  <c r="AL177" i="22" s="1"/>
  <c r="AL178" i="22" s="1"/>
  <c r="AL179" i="22" s="1"/>
  <c r="AL180" i="22" s="1"/>
  <c r="AL181" i="22" s="1"/>
  <c r="AL182" i="22" s="1"/>
  <c r="AL183" i="22" s="1"/>
  <c r="AL184" i="22" s="1"/>
  <c r="AL185" i="22" s="1"/>
  <c r="AL186" i="22" s="1"/>
  <c r="AL187" i="22" s="1"/>
  <c r="AL188" i="22" s="1"/>
  <c r="AL189" i="22" s="1"/>
  <c r="AL190" i="22" s="1"/>
  <c r="AL191" i="22" s="1"/>
  <c r="AL192" i="22" s="1"/>
  <c r="AL193" i="22" s="1"/>
  <c r="AL194" i="22" s="1"/>
  <c r="AL195" i="22" s="1"/>
  <c r="AL196" i="22" s="1"/>
  <c r="AL197" i="22" s="1"/>
  <c r="AL198" i="22" s="1"/>
  <c r="AL199" i="22" s="1"/>
  <c r="AL200" i="22" s="1"/>
  <c r="AL201" i="22" s="1"/>
  <c r="AL202" i="22" s="1"/>
  <c r="AL203" i="22" s="1"/>
  <c r="AL204" i="22" s="1"/>
  <c r="AL205" i="22" s="1"/>
  <c r="AP510" i="22"/>
  <c r="AP511" i="22" s="1"/>
  <c r="AP512" i="22" s="1"/>
  <c r="AP513" i="22" s="1"/>
  <c r="AP514" i="22" s="1"/>
  <c r="AP515" i="22" s="1"/>
  <c r="AP516" i="22" s="1"/>
  <c r="AP517" i="22" s="1"/>
  <c r="AP518" i="22" s="1"/>
  <c r="AP519" i="22" s="1"/>
  <c r="AP520" i="22" s="1"/>
  <c r="AP521" i="22" s="1"/>
  <c r="AP522" i="22" s="1"/>
  <c r="AP523" i="22" s="1"/>
  <c r="AP524" i="22" s="1"/>
  <c r="AP525" i="22" s="1"/>
  <c r="AP526" i="22" s="1"/>
  <c r="AP527" i="22" s="1"/>
  <c r="AP528" i="22" s="1"/>
  <c r="AP529" i="22" s="1"/>
  <c r="AP530" i="22" s="1"/>
  <c r="AP531" i="22" s="1"/>
  <c r="AP532" i="22" s="1"/>
  <c r="AP533" i="22" s="1"/>
  <c r="AP534" i="22" s="1"/>
  <c r="AP535" i="22" s="1"/>
  <c r="AP536" i="22" s="1"/>
  <c r="AP537" i="22" s="1"/>
  <c r="AP538" i="22" s="1"/>
  <c r="AP539" i="22" s="1"/>
  <c r="AP540" i="22" s="1"/>
  <c r="AP541" i="22" s="1"/>
  <c r="AP542" i="22" s="1"/>
  <c r="AP543" i="22" s="1"/>
  <c r="AP544" i="22" s="1"/>
  <c r="AP545" i="22" s="1"/>
  <c r="AP546" i="22" s="1"/>
  <c r="AP547" i="22" s="1"/>
  <c r="AP548" i="22" s="1"/>
  <c r="AP549" i="22" s="1"/>
  <c r="AP550" i="22" s="1"/>
  <c r="AP551" i="22" s="1"/>
  <c r="AP552" i="22" s="1"/>
  <c r="AP553" i="22" s="1"/>
  <c r="AP554" i="22" s="1"/>
  <c r="AP555" i="22" s="1"/>
  <c r="AP556" i="22" s="1"/>
  <c r="AP557" i="22" s="1"/>
  <c r="AP558" i="22" s="1"/>
  <c r="AP559" i="22" s="1"/>
  <c r="AP560" i="22" s="1"/>
  <c r="AP561" i="22" s="1"/>
  <c r="AP562" i="22" s="1"/>
  <c r="AP563" i="22" s="1"/>
  <c r="AP564" i="22" s="1"/>
  <c r="AP565" i="22" s="1"/>
  <c r="AP566" i="22" s="1"/>
  <c r="AP567" i="22" s="1"/>
  <c r="AP568" i="22" s="1"/>
  <c r="AP569" i="22" s="1"/>
  <c r="AP570" i="22" s="1"/>
  <c r="AP571" i="22" s="1"/>
  <c r="AP572" i="22" s="1"/>
  <c r="AP573" i="22" s="1"/>
  <c r="AP574" i="22" s="1"/>
  <c r="AP575" i="22" s="1"/>
  <c r="AP576" i="22" s="1"/>
  <c r="AP577" i="22" s="1"/>
  <c r="AP578" i="22" s="1"/>
  <c r="AP579" i="22" s="1"/>
  <c r="AP580" i="22" s="1"/>
  <c r="AP581" i="22" s="1"/>
  <c r="AP582" i="22" s="1"/>
  <c r="AP583" i="22" s="1"/>
  <c r="AP584" i="22" s="1"/>
  <c r="AP585" i="22" s="1"/>
  <c r="AP586" i="22" s="1"/>
  <c r="AP587" i="22" s="1"/>
  <c r="AP588" i="22" s="1"/>
  <c r="AP589" i="22" s="1"/>
  <c r="AP590" i="22" s="1"/>
  <c r="AP591" i="22" s="1"/>
  <c r="AP592" i="22" s="1"/>
  <c r="AP593" i="22" s="1"/>
  <c r="AP594" i="22" s="1"/>
  <c r="AP595" i="22" s="1"/>
  <c r="AP596" i="22" s="1"/>
  <c r="AP597" i="22" s="1"/>
  <c r="AP598" i="22" s="1"/>
  <c r="AP599" i="22" s="1"/>
  <c r="AP600" i="22" s="1"/>
  <c r="AP601" i="22" s="1"/>
  <c r="AP602" i="22" s="1"/>
  <c r="AP603" i="22" s="1"/>
  <c r="AP604" i="22" s="1"/>
  <c r="AP605" i="22" s="1"/>
  <c r="AP606" i="22" s="1"/>
  <c r="AP607" i="22" s="1"/>
  <c r="AP608" i="22" s="1"/>
  <c r="AP609" i="22" s="1"/>
  <c r="AO509" i="22"/>
  <c r="AO410" i="22" s="1"/>
  <c r="AO411" i="22" s="1"/>
  <c r="AO412" i="22" s="1"/>
  <c r="AO413" i="22" s="1"/>
  <c r="AO414" i="22" s="1"/>
  <c r="AO415" i="22" s="1"/>
  <c r="AO416" i="22" s="1"/>
  <c r="AO417" i="22" s="1"/>
  <c r="AO418" i="22" s="1"/>
  <c r="AO419" i="22" s="1"/>
  <c r="AO420" i="22" s="1"/>
  <c r="AO421" i="22" s="1"/>
  <c r="AO422" i="22" s="1"/>
  <c r="AO423" i="22" s="1"/>
  <c r="AO424" i="22" s="1"/>
  <c r="AO425" i="22" s="1"/>
  <c r="AO426" i="22" s="1"/>
  <c r="AO427" i="22" s="1"/>
  <c r="AO428" i="22" s="1"/>
  <c r="AO429" i="22" s="1"/>
  <c r="AO430" i="22" s="1"/>
  <c r="AO431" i="22" s="1"/>
  <c r="AO432" i="22" s="1"/>
  <c r="AO433" i="22" s="1"/>
  <c r="AO434" i="22" s="1"/>
  <c r="AO435" i="22" s="1"/>
  <c r="AO436" i="22" s="1"/>
  <c r="AO437" i="22" s="1"/>
  <c r="AO438" i="22" s="1"/>
  <c r="AO439" i="22" s="1"/>
  <c r="AO440" i="22" s="1"/>
  <c r="AO441" i="22" s="1"/>
  <c r="AO442" i="22" s="1"/>
  <c r="AO443" i="22" s="1"/>
  <c r="AO444" i="22" s="1"/>
  <c r="AO445" i="22" s="1"/>
  <c r="AO446" i="22" s="1"/>
  <c r="AO447" i="22" s="1"/>
  <c r="AO448" i="22" s="1"/>
  <c r="AO449" i="22" s="1"/>
  <c r="AO450" i="22" s="1"/>
  <c r="AO451" i="22" s="1"/>
  <c r="AO452" i="22" s="1"/>
  <c r="AO453" i="22" s="1"/>
  <c r="AO454" i="22" s="1"/>
  <c r="AO455" i="22" s="1"/>
  <c r="AO456" i="22" s="1"/>
  <c r="AO457" i="22" s="1"/>
  <c r="AO458" i="22" s="1"/>
  <c r="AO459" i="22" s="1"/>
  <c r="AO460" i="22" s="1"/>
  <c r="AO461" i="22" s="1"/>
  <c r="AO462" i="22" s="1"/>
  <c r="AO463" i="22" s="1"/>
  <c r="AO464" i="22" s="1"/>
  <c r="AO465" i="22" s="1"/>
  <c r="AO466" i="22" s="1"/>
  <c r="AO467" i="22" s="1"/>
  <c r="AO468" i="22" s="1"/>
  <c r="AO469" i="22" s="1"/>
  <c r="AO470" i="22" s="1"/>
  <c r="AO471" i="22" s="1"/>
  <c r="AO472" i="22" s="1"/>
  <c r="AO473" i="22" s="1"/>
  <c r="AO474" i="22" s="1"/>
  <c r="AO475" i="22" s="1"/>
  <c r="AO476" i="22" s="1"/>
  <c r="AO477" i="22" s="1"/>
  <c r="AO478" i="22" s="1"/>
  <c r="AO479" i="22" s="1"/>
  <c r="AO480" i="22" s="1"/>
  <c r="AO481" i="22" s="1"/>
  <c r="AO482" i="22" s="1"/>
  <c r="AO483" i="22" s="1"/>
  <c r="AO484" i="22" s="1"/>
  <c r="AO485" i="22" s="1"/>
  <c r="AO486" i="22" s="1"/>
  <c r="AO487" i="22" s="1"/>
  <c r="AO488" i="22" s="1"/>
  <c r="AO489" i="22" s="1"/>
  <c r="AO490" i="22" s="1"/>
  <c r="AO491" i="22" s="1"/>
  <c r="AO492" i="22" s="1"/>
  <c r="AO493" i="22" s="1"/>
  <c r="AO494" i="22" s="1"/>
  <c r="AO495" i="22" s="1"/>
  <c r="AO496" i="22" s="1"/>
  <c r="AO497" i="22" s="1"/>
  <c r="AO498" i="22" s="1"/>
  <c r="AO499" i="22" s="1"/>
  <c r="AO500" i="22" s="1"/>
  <c r="AO501" i="22" s="1"/>
  <c r="AO502" i="22" s="1"/>
  <c r="AO503" i="22" s="1"/>
  <c r="AO504" i="22" s="1"/>
  <c r="AO505" i="22" s="1"/>
  <c r="AO506" i="22" s="1"/>
  <c r="AO507" i="22" s="1"/>
  <c r="AO508" i="22" s="1"/>
  <c r="AD31" i="22"/>
  <c r="AD31" i="23"/>
  <c r="AJ509" i="5"/>
  <c r="AJ410" i="5" s="1"/>
  <c r="AJ411" i="5" s="1"/>
  <c r="AJ412" i="5" s="1"/>
  <c r="AJ413" i="5" s="1"/>
  <c r="AJ414" i="5" s="1"/>
  <c r="AJ415" i="5" s="1"/>
  <c r="AJ416" i="5" s="1"/>
  <c r="AJ417" i="5" s="1"/>
  <c r="AJ418" i="5" s="1"/>
  <c r="AJ419" i="5" s="1"/>
  <c r="AJ420" i="5" s="1"/>
  <c r="AJ421" i="5" s="1"/>
  <c r="AJ422" i="5" s="1"/>
  <c r="AJ423" i="5" s="1"/>
  <c r="AJ424" i="5" s="1"/>
  <c r="AJ425" i="5" s="1"/>
  <c r="AJ426" i="5" s="1"/>
  <c r="AJ427" i="5" s="1"/>
  <c r="AJ428" i="5" s="1"/>
  <c r="AJ429" i="5" s="1"/>
  <c r="AJ430" i="5" s="1"/>
  <c r="AJ431" i="5" s="1"/>
  <c r="AJ432" i="5" s="1"/>
  <c r="AJ433" i="5" s="1"/>
  <c r="AJ434" i="5" s="1"/>
  <c r="AJ435" i="5" s="1"/>
  <c r="AJ436" i="5" s="1"/>
  <c r="AJ437" i="5" s="1"/>
  <c r="AJ438" i="5" s="1"/>
  <c r="AJ439" i="5" s="1"/>
  <c r="AJ440" i="5" s="1"/>
  <c r="AJ441" i="5" s="1"/>
  <c r="AJ442" i="5" s="1"/>
  <c r="AJ443" i="5" s="1"/>
  <c r="AJ444" i="5" s="1"/>
  <c r="AJ445" i="5" s="1"/>
  <c r="AJ446" i="5" s="1"/>
  <c r="AJ447" i="5" s="1"/>
  <c r="AJ448" i="5" s="1"/>
  <c r="AJ449" i="5" s="1"/>
  <c r="AJ450" i="5" s="1"/>
  <c r="AJ451" i="5" s="1"/>
  <c r="AJ452" i="5" s="1"/>
  <c r="AJ453" i="5" s="1"/>
  <c r="AJ454" i="5" s="1"/>
  <c r="AJ455" i="5" s="1"/>
  <c r="AJ456" i="5" s="1"/>
  <c r="AJ457" i="5" s="1"/>
  <c r="AJ458" i="5" s="1"/>
  <c r="AJ459" i="5" s="1"/>
  <c r="AJ460" i="5" s="1"/>
  <c r="AJ461" i="5" s="1"/>
  <c r="AJ462" i="5" s="1"/>
  <c r="AJ463" i="5" s="1"/>
  <c r="AJ464" i="5" s="1"/>
  <c r="AJ465" i="5" s="1"/>
  <c r="AJ466" i="5" s="1"/>
  <c r="AJ467" i="5" s="1"/>
  <c r="AJ468" i="5" s="1"/>
  <c r="AJ469" i="5" s="1"/>
  <c r="AJ470" i="5" s="1"/>
  <c r="AJ471" i="5" s="1"/>
  <c r="AJ472" i="5" s="1"/>
  <c r="AJ473" i="5" s="1"/>
  <c r="AJ474" i="5" s="1"/>
  <c r="AJ475" i="5" s="1"/>
  <c r="AJ476" i="5" s="1"/>
  <c r="AJ477" i="5" s="1"/>
  <c r="AJ478" i="5" s="1"/>
  <c r="AJ479" i="5" s="1"/>
  <c r="AJ480" i="5" s="1"/>
  <c r="AJ481" i="5" s="1"/>
  <c r="AJ482" i="5" s="1"/>
  <c r="AJ483" i="5" s="1"/>
  <c r="AJ484" i="5" s="1"/>
  <c r="AJ485" i="5" s="1"/>
  <c r="AJ486" i="5" s="1"/>
  <c r="AJ487" i="5" s="1"/>
  <c r="AJ488" i="5" s="1"/>
  <c r="AJ489" i="5" s="1"/>
  <c r="AJ490" i="5" s="1"/>
  <c r="AJ491" i="5" s="1"/>
  <c r="AJ492" i="5" s="1"/>
  <c r="AJ493" i="5" s="1"/>
  <c r="AJ494" i="5" s="1"/>
  <c r="AJ495" i="5" s="1"/>
  <c r="AJ496" i="5" s="1"/>
  <c r="AJ497" i="5" s="1"/>
  <c r="AJ498" i="5" s="1"/>
  <c r="AJ499" i="5" s="1"/>
  <c r="AJ500" i="5" s="1"/>
  <c r="AJ501" i="5" s="1"/>
  <c r="AJ502" i="5" s="1"/>
  <c r="AJ503" i="5" s="1"/>
  <c r="AJ504" i="5" s="1"/>
  <c r="AJ505" i="5" s="1"/>
  <c r="AJ506" i="5" s="1"/>
  <c r="AJ507" i="5" s="1"/>
  <c r="AJ508" i="5" s="1"/>
  <c r="AJ510" i="5"/>
  <c r="AJ511" i="5" s="1"/>
  <c r="AJ512" i="5" s="1"/>
  <c r="AJ513" i="5" s="1"/>
  <c r="AJ514" i="5" s="1"/>
  <c r="AJ515" i="5" s="1"/>
  <c r="AJ516" i="5" s="1"/>
  <c r="AJ517" i="5" s="1"/>
  <c r="AJ518" i="5" s="1"/>
  <c r="AJ519" i="5" s="1"/>
  <c r="AJ520" i="5" s="1"/>
  <c r="AJ521" i="5" s="1"/>
  <c r="AJ522" i="5" s="1"/>
  <c r="AJ523" i="5" s="1"/>
  <c r="AJ524" i="5" s="1"/>
  <c r="AJ525" i="5" s="1"/>
  <c r="AJ526" i="5" s="1"/>
  <c r="AJ527" i="5" s="1"/>
  <c r="AJ528" i="5" s="1"/>
  <c r="AJ529" i="5" s="1"/>
  <c r="AJ530" i="5" s="1"/>
  <c r="AJ531" i="5" s="1"/>
  <c r="AJ532" i="5" s="1"/>
  <c r="AJ533" i="5" s="1"/>
  <c r="AJ534" i="5" s="1"/>
  <c r="AJ535" i="5" s="1"/>
  <c r="AJ536" i="5" s="1"/>
  <c r="AJ537" i="5" s="1"/>
  <c r="AJ538" i="5" s="1"/>
  <c r="AJ539" i="5" s="1"/>
  <c r="AJ540" i="5" s="1"/>
  <c r="AJ541" i="5" s="1"/>
  <c r="AJ542" i="5" s="1"/>
  <c r="AJ543" i="5" s="1"/>
  <c r="AJ544" i="5" s="1"/>
  <c r="AJ545" i="5" s="1"/>
  <c r="AJ546" i="5" s="1"/>
  <c r="AJ547" i="5" s="1"/>
  <c r="AJ548" i="5" s="1"/>
  <c r="AJ549" i="5" s="1"/>
  <c r="AJ550" i="5" s="1"/>
  <c r="AJ551" i="5" s="1"/>
  <c r="AJ552" i="5" s="1"/>
  <c r="AJ553" i="5" s="1"/>
  <c r="AJ554" i="5" s="1"/>
  <c r="AJ555" i="5" s="1"/>
  <c r="AJ556" i="5" s="1"/>
  <c r="AJ557" i="5" s="1"/>
  <c r="AJ558" i="5" s="1"/>
  <c r="AJ559" i="5" s="1"/>
  <c r="AJ560" i="5" s="1"/>
  <c r="AJ561" i="5" s="1"/>
  <c r="AJ562" i="5" s="1"/>
  <c r="AJ563" i="5" s="1"/>
  <c r="AJ564" i="5" s="1"/>
  <c r="AJ565" i="5" s="1"/>
  <c r="AJ566" i="5" s="1"/>
  <c r="AJ567" i="5" s="1"/>
  <c r="AJ568" i="5" s="1"/>
  <c r="AJ569" i="5" s="1"/>
  <c r="AJ570" i="5" s="1"/>
  <c r="AJ571" i="5" s="1"/>
  <c r="AJ572" i="5" s="1"/>
  <c r="AJ573" i="5" s="1"/>
  <c r="AJ574" i="5" s="1"/>
  <c r="AJ575" i="5" s="1"/>
  <c r="AJ576" i="5" s="1"/>
  <c r="AJ577" i="5" s="1"/>
  <c r="AJ578" i="5" s="1"/>
  <c r="AJ579" i="5" s="1"/>
  <c r="AJ580" i="5" s="1"/>
  <c r="AJ581" i="5" s="1"/>
  <c r="AJ582" i="5" s="1"/>
  <c r="AJ583" i="5" s="1"/>
  <c r="AJ584" i="5" s="1"/>
  <c r="AJ585" i="5" s="1"/>
  <c r="AJ586" i="5" s="1"/>
  <c r="AJ587" i="5" s="1"/>
  <c r="AJ588" i="5" s="1"/>
  <c r="AJ589" i="5" s="1"/>
  <c r="AJ590" i="5" s="1"/>
  <c r="AJ591" i="5" s="1"/>
  <c r="AJ592" i="5" s="1"/>
  <c r="AJ593" i="5" s="1"/>
  <c r="AJ594" i="5" s="1"/>
  <c r="AJ595" i="5" s="1"/>
  <c r="AJ596" i="5" s="1"/>
  <c r="AJ597" i="5" s="1"/>
  <c r="AJ598" i="5" s="1"/>
  <c r="AJ599" i="5" s="1"/>
  <c r="AJ600" i="5" s="1"/>
  <c r="AJ601" i="5" s="1"/>
  <c r="AJ602" i="5" s="1"/>
  <c r="AJ603" i="5" s="1"/>
  <c r="AJ604" i="5" s="1"/>
  <c r="AJ605" i="5" s="1"/>
  <c r="AJ606" i="5" s="1"/>
  <c r="AJ607" i="5" s="1"/>
  <c r="AJ608" i="5" s="1"/>
  <c r="AJ609" i="5" s="1"/>
  <c r="AJ106" i="5"/>
  <c r="AJ107" i="5" s="1"/>
  <c r="AJ108" i="5" s="1"/>
  <c r="AJ109" i="5" s="1"/>
  <c r="AJ110" i="5" s="1"/>
  <c r="AJ111" i="5" s="1"/>
  <c r="AJ112" i="5" s="1"/>
  <c r="AJ113" i="5" s="1"/>
  <c r="AJ114" i="5" s="1"/>
  <c r="AJ115" i="5" s="1"/>
  <c r="AJ116" i="5" s="1"/>
  <c r="AJ117" i="5" s="1"/>
  <c r="AJ118" i="5" s="1"/>
  <c r="AJ119" i="5" s="1"/>
  <c r="AJ120" i="5" s="1"/>
  <c r="AJ121" i="5" s="1"/>
  <c r="AJ122" i="5" s="1"/>
  <c r="AJ123" i="5" s="1"/>
  <c r="AJ124" i="5" s="1"/>
  <c r="AJ125" i="5" s="1"/>
  <c r="AJ126" i="5" s="1"/>
  <c r="AJ127" i="5" s="1"/>
  <c r="AJ128" i="5" s="1"/>
  <c r="AJ129" i="5" s="1"/>
  <c r="AJ130" i="5" s="1"/>
  <c r="AJ131" i="5" s="1"/>
  <c r="AJ132" i="5" s="1"/>
  <c r="AJ133" i="5" s="1"/>
  <c r="AJ134" i="5" s="1"/>
  <c r="AJ135" i="5" s="1"/>
  <c r="AJ136" i="5" s="1"/>
  <c r="AJ137" i="5" s="1"/>
  <c r="AJ138" i="5" s="1"/>
  <c r="AJ139" i="5" s="1"/>
  <c r="AJ140" i="5" s="1"/>
  <c r="AJ141" i="5" s="1"/>
  <c r="AJ142" i="5" s="1"/>
  <c r="AJ143" i="5" s="1"/>
  <c r="AJ144" i="5" s="1"/>
  <c r="AJ145" i="5" s="1"/>
  <c r="AJ146" i="5" s="1"/>
  <c r="AJ147" i="5" s="1"/>
  <c r="AJ148" i="5" s="1"/>
  <c r="AJ149" i="5" s="1"/>
  <c r="AJ150" i="5" s="1"/>
  <c r="AJ151" i="5" s="1"/>
  <c r="AJ152" i="5" s="1"/>
  <c r="AJ153" i="5" s="1"/>
  <c r="AJ154" i="5" s="1"/>
  <c r="AJ155" i="5" s="1"/>
  <c r="AJ156" i="5" s="1"/>
  <c r="AJ157" i="5" s="1"/>
  <c r="AJ158" i="5" s="1"/>
  <c r="AJ159" i="5" s="1"/>
  <c r="AJ160" i="5" s="1"/>
  <c r="AJ161" i="5" s="1"/>
  <c r="AJ162" i="5" s="1"/>
  <c r="AJ163" i="5" s="1"/>
  <c r="AJ164" i="5" s="1"/>
  <c r="AJ165" i="5" s="1"/>
  <c r="AJ166" i="5" s="1"/>
  <c r="AJ167" i="5" s="1"/>
  <c r="AJ168" i="5" s="1"/>
  <c r="AJ169" i="5" s="1"/>
  <c r="AJ170" i="5" s="1"/>
  <c r="AJ171" i="5" s="1"/>
  <c r="AJ172" i="5" s="1"/>
  <c r="AJ173" i="5" s="1"/>
  <c r="AJ174" i="5" s="1"/>
  <c r="AJ175" i="5" s="1"/>
  <c r="AJ176" i="5" s="1"/>
  <c r="AJ177" i="5" s="1"/>
  <c r="AJ178" i="5" s="1"/>
  <c r="AJ179" i="5" s="1"/>
  <c r="AJ180" i="5" s="1"/>
  <c r="AJ181" i="5" s="1"/>
  <c r="AJ182" i="5" s="1"/>
  <c r="AJ183" i="5" s="1"/>
  <c r="AJ184" i="5" s="1"/>
  <c r="AJ185" i="5" s="1"/>
  <c r="AJ186" i="5" s="1"/>
  <c r="AJ187" i="5" s="1"/>
  <c r="AJ188" i="5" s="1"/>
  <c r="AJ189" i="5" s="1"/>
  <c r="AJ190" i="5" s="1"/>
  <c r="AJ191" i="5" s="1"/>
  <c r="AJ192" i="5" s="1"/>
  <c r="AJ193" i="5" s="1"/>
  <c r="AJ194" i="5" s="1"/>
  <c r="AJ195" i="5" s="1"/>
  <c r="AJ196" i="5" s="1"/>
  <c r="AJ197" i="5" s="1"/>
  <c r="AJ198" i="5" s="1"/>
  <c r="AJ199" i="5" s="1"/>
  <c r="AJ200" i="5" s="1"/>
  <c r="AJ201" i="5" s="1"/>
  <c r="AJ202" i="5" s="1"/>
  <c r="AJ203" i="5" s="1"/>
  <c r="AJ204" i="5" s="1"/>
  <c r="AJ205" i="5" s="1"/>
  <c r="AF17" i="22"/>
  <c r="AC21" i="22"/>
  <c r="AC19" i="22" s="1"/>
  <c r="AM307" i="22" s="1"/>
  <c r="AM208" i="22" s="1"/>
  <c r="AM209" i="22" s="1"/>
  <c r="AM210" i="22" s="1"/>
  <c r="AM211" i="22" s="1"/>
  <c r="AM212" i="22" s="1"/>
  <c r="AM213" i="22" s="1"/>
  <c r="AM214" i="22" s="1"/>
  <c r="AM215" i="22" s="1"/>
  <c r="AM216" i="22" s="1"/>
  <c r="AM217" i="22" s="1"/>
  <c r="AM218" i="22" s="1"/>
  <c r="AM219" i="22" s="1"/>
  <c r="AM220" i="22" s="1"/>
  <c r="AM221" i="22" s="1"/>
  <c r="AM222" i="22" s="1"/>
  <c r="AM223" i="22" s="1"/>
  <c r="AM224" i="22" s="1"/>
  <c r="AM225" i="22" s="1"/>
  <c r="AM226" i="22" s="1"/>
  <c r="AM227" i="22" s="1"/>
  <c r="AM228" i="22" s="1"/>
  <c r="AM229" i="22" s="1"/>
  <c r="AM230" i="22" s="1"/>
  <c r="AM231" i="22" s="1"/>
  <c r="AM232" i="22" s="1"/>
  <c r="AM233" i="22" s="1"/>
  <c r="AM234" i="22" s="1"/>
  <c r="AM235" i="22" s="1"/>
  <c r="AM236" i="22" s="1"/>
  <c r="AM237" i="22" s="1"/>
  <c r="AM238" i="22" s="1"/>
  <c r="AM239" i="22" s="1"/>
  <c r="AM240" i="22" s="1"/>
  <c r="AM241" i="22" s="1"/>
  <c r="AM242" i="22" s="1"/>
  <c r="AM243" i="22" s="1"/>
  <c r="AM244" i="22" s="1"/>
  <c r="AM245" i="22" s="1"/>
  <c r="AM246" i="22" s="1"/>
  <c r="AM247" i="22" s="1"/>
  <c r="AM248" i="22" s="1"/>
  <c r="AM249" i="22" s="1"/>
  <c r="AM250" i="22" s="1"/>
  <c r="AM251" i="22" s="1"/>
  <c r="AM252" i="22" s="1"/>
  <c r="AM253" i="22" s="1"/>
  <c r="AM254" i="22" s="1"/>
  <c r="AM255" i="22" s="1"/>
  <c r="AM256" i="22" s="1"/>
  <c r="AM257" i="22" s="1"/>
  <c r="AM258" i="22" s="1"/>
  <c r="AM259" i="22" s="1"/>
  <c r="AM260" i="22" s="1"/>
  <c r="AM261" i="22" s="1"/>
  <c r="AM262" i="22" s="1"/>
  <c r="AM263" i="22" s="1"/>
  <c r="AM264" i="22" s="1"/>
  <c r="AM265" i="22" s="1"/>
  <c r="AM266" i="22" s="1"/>
  <c r="AM267" i="22" s="1"/>
  <c r="AM268" i="22" s="1"/>
  <c r="AM269" i="22" s="1"/>
  <c r="AM270" i="22" s="1"/>
  <c r="AM271" i="22" s="1"/>
  <c r="AM272" i="22" s="1"/>
  <c r="AM273" i="22" s="1"/>
  <c r="AM274" i="22" s="1"/>
  <c r="AM275" i="22" s="1"/>
  <c r="AM276" i="22" s="1"/>
  <c r="AM277" i="22" s="1"/>
  <c r="AM278" i="22" s="1"/>
  <c r="AM279" i="22" s="1"/>
  <c r="AM280" i="22" s="1"/>
  <c r="AM281" i="22" s="1"/>
  <c r="AM282" i="22" s="1"/>
  <c r="AM283" i="22" s="1"/>
  <c r="AM284" i="22" s="1"/>
  <c r="AM285" i="22" s="1"/>
  <c r="AM286" i="22" s="1"/>
  <c r="AM287" i="22" s="1"/>
  <c r="AM288" i="22" s="1"/>
  <c r="AM289" i="22" s="1"/>
  <c r="AM290" i="22" s="1"/>
  <c r="AM291" i="22" s="1"/>
  <c r="AM292" i="22" s="1"/>
  <c r="AM293" i="22" s="1"/>
  <c r="AM294" i="22" s="1"/>
  <c r="AM295" i="22" s="1"/>
  <c r="AM296" i="22" s="1"/>
  <c r="AM297" i="22" s="1"/>
  <c r="AM298" i="22" s="1"/>
  <c r="AM299" i="22" s="1"/>
  <c r="AM300" i="22" s="1"/>
  <c r="AM301" i="22" s="1"/>
  <c r="AM302" i="22" s="1"/>
  <c r="AM303" i="22" s="1"/>
  <c r="AM304" i="22" s="1"/>
  <c r="AM305" i="22" s="1"/>
  <c r="AM306" i="22" s="1"/>
  <c r="AB17" i="22"/>
  <c r="AJ408" i="22" s="1"/>
  <c r="AJ309" i="22" s="1"/>
  <c r="AJ310" i="22" s="1"/>
  <c r="AJ311" i="22" s="1"/>
  <c r="AJ312" i="22" s="1"/>
  <c r="AJ313" i="22" s="1"/>
  <c r="AJ314" i="22" s="1"/>
  <c r="AJ315" i="22" s="1"/>
  <c r="AJ316" i="22" s="1"/>
  <c r="AJ317" i="22" s="1"/>
  <c r="AJ318" i="22" s="1"/>
  <c r="AJ319" i="22" s="1"/>
  <c r="AJ320" i="22" s="1"/>
  <c r="AJ321" i="22" s="1"/>
  <c r="AJ322" i="22" s="1"/>
  <c r="AJ323" i="22" s="1"/>
  <c r="AJ324" i="22" s="1"/>
  <c r="AJ325" i="22" s="1"/>
  <c r="AJ326" i="22" s="1"/>
  <c r="AJ327" i="22" s="1"/>
  <c r="AJ328" i="22" s="1"/>
  <c r="AJ329" i="22" s="1"/>
  <c r="AJ330" i="22" s="1"/>
  <c r="AJ331" i="22" s="1"/>
  <c r="AJ332" i="22" s="1"/>
  <c r="AJ333" i="22" s="1"/>
  <c r="AJ334" i="22" s="1"/>
  <c r="AJ335" i="22" s="1"/>
  <c r="AJ336" i="22" s="1"/>
  <c r="AJ337" i="22" s="1"/>
  <c r="AJ338" i="22" s="1"/>
  <c r="AJ339" i="22" s="1"/>
  <c r="AJ340" i="22" s="1"/>
  <c r="AJ341" i="22" s="1"/>
  <c r="AJ342" i="22" s="1"/>
  <c r="AJ343" i="22" s="1"/>
  <c r="AJ344" i="22" s="1"/>
  <c r="AJ345" i="22" s="1"/>
  <c r="AJ346" i="22" s="1"/>
  <c r="AJ347" i="22" s="1"/>
  <c r="AJ348" i="22" s="1"/>
  <c r="AJ349" i="22" s="1"/>
  <c r="AJ350" i="22" s="1"/>
  <c r="AJ351" i="22" s="1"/>
  <c r="AJ352" i="22" s="1"/>
  <c r="AJ353" i="22" s="1"/>
  <c r="AJ354" i="22" s="1"/>
  <c r="AJ355" i="22" s="1"/>
  <c r="AJ356" i="22" s="1"/>
  <c r="AJ357" i="22" s="1"/>
  <c r="AJ358" i="22" s="1"/>
  <c r="AJ359" i="22" s="1"/>
  <c r="AJ360" i="22" s="1"/>
  <c r="AJ361" i="22" s="1"/>
  <c r="AJ362" i="22" s="1"/>
  <c r="AJ363" i="22" s="1"/>
  <c r="AJ364" i="22" s="1"/>
  <c r="AJ365" i="22" s="1"/>
  <c r="AJ366" i="22" s="1"/>
  <c r="AJ367" i="22" s="1"/>
  <c r="AJ368" i="22" s="1"/>
  <c r="AJ369" i="22" s="1"/>
  <c r="AJ370" i="22" s="1"/>
  <c r="AJ371" i="22" s="1"/>
  <c r="AJ372" i="22" s="1"/>
  <c r="AJ373" i="22" s="1"/>
  <c r="AJ374" i="22" s="1"/>
  <c r="AJ375" i="22" s="1"/>
  <c r="AJ376" i="22" s="1"/>
  <c r="AJ377" i="22" s="1"/>
  <c r="AJ378" i="22" s="1"/>
  <c r="AJ379" i="22" s="1"/>
  <c r="AJ380" i="22" s="1"/>
  <c r="AJ381" i="22" s="1"/>
  <c r="AJ382" i="22" s="1"/>
  <c r="AJ383" i="22" s="1"/>
  <c r="AJ384" i="22" s="1"/>
  <c r="AJ385" i="22" s="1"/>
  <c r="AJ386" i="22" s="1"/>
  <c r="AJ387" i="22" s="1"/>
  <c r="AJ388" i="22" s="1"/>
  <c r="AJ389" i="22" s="1"/>
  <c r="AJ390" i="22" s="1"/>
  <c r="AJ391" i="22" s="1"/>
  <c r="AJ392" i="22" s="1"/>
  <c r="AJ393" i="22" s="1"/>
  <c r="AJ394" i="22" s="1"/>
  <c r="AJ395" i="22" s="1"/>
  <c r="AJ396" i="22" s="1"/>
  <c r="AJ397" i="22" s="1"/>
  <c r="AJ398" i="22" s="1"/>
  <c r="AJ399" i="22" s="1"/>
  <c r="AJ400" i="22" s="1"/>
  <c r="AJ401" i="22" s="1"/>
  <c r="AJ402" i="22" s="1"/>
  <c r="AJ403" i="22" s="1"/>
  <c r="AJ404" i="22" s="1"/>
  <c r="AJ405" i="22" s="1"/>
  <c r="AJ406" i="22" s="1"/>
  <c r="AJ407" i="22" s="1"/>
  <c r="AC21" i="23"/>
  <c r="AC19" i="23" s="1"/>
  <c r="AM307" i="23" s="1"/>
  <c r="AM208" i="23" s="1"/>
  <c r="AM209" i="23" s="1"/>
  <c r="AM210" i="23" s="1"/>
  <c r="AM211" i="23" s="1"/>
  <c r="AM212" i="23" s="1"/>
  <c r="AM213" i="23" s="1"/>
  <c r="AM214" i="23" s="1"/>
  <c r="AM215" i="23" s="1"/>
  <c r="AM216" i="23" s="1"/>
  <c r="AM217" i="23" s="1"/>
  <c r="AM218" i="23" s="1"/>
  <c r="AM219" i="23" s="1"/>
  <c r="AM220" i="23" s="1"/>
  <c r="AM221" i="23" s="1"/>
  <c r="AM222" i="23" s="1"/>
  <c r="AM223" i="23" s="1"/>
  <c r="AM224" i="23" s="1"/>
  <c r="AM225" i="23" s="1"/>
  <c r="AM226" i="23" s="1"/>
  <c r="AM227" i="23" s="1"/>
  <c r="AM228" i="23" s="1"/>
  <c r="AM229" i="23" s="1"/>
  <c r="AM230" i="23" s="1"/>
  <c r="AM231" i="23" s="1"/>
  <c r="AM232" i="23" s="1"/>
  <c r="AM233" i="23" s="1"/>
  <c r="AM234" i="23" s="1"/>
  <c r="AM235" i="23" s="1"/>
  <c r="AM236" i="23" s="1"/>
  <c r="AM237" i="23" s="1"/>
  <c r="AM238" i="23" s="1"/>
  <c r="AM239" i="23" s="1"/>
  <c r="AM240" i="23" s="1"/>
  <c r="AM241" i="23" s="1"/>
  <c r="AM242" i="23" s="1"/>
  <c r="AM243" i="23" s="1"/>
  <c r="AM244" i="23" s="1"/>
  <c r="AM245" i="23" s="1"/>
  <c r="AM246" i="23" s="1"/>
  <c r="AM247" i="23" s="1"/>
  <c r="AM248" i="23" s="1"/>
  <c r="AM249" i="23" s="1"/>
  <c r="AM250" i="23" s="1"/>
  <c r="AM251" i="23" s="1"/>
  <c r="AM252" i="23" s="1"/>
  <c r="AM253" i="23" s="1"/>
  <c r="AM254" i="23" s="1"/>
  <c r="AM255" i="23" s="1"/>
  <c r="AM256" i="23" s="1"/>
  <c r="AM257" i="23" s="1"/>
  <c r="AM258" i="23" s="1"/>
  <c r="AM259" i="23" s="1"/>
  <c r="AM260" i="23" s="1"/>
  <c r="AM261" i="23" s="1"/>
  <c r="AM262" i="23" s="1"/>
  <c r="AM263" i="23" s="1"/>
  <c r="AM264" i="23" s="1"/>
  <c r="AM265" i="23" s="1"/>
  <c r="AM266" i="23" s="1"/>
  <c r="AM267" i="23" s="1"/>
  <c r="AM268" i="23" s="1"/>
  <c r="AM269" i="23" s="1"/>
  <c r="AM270" i="23" s="1"/>
  <c r="AM271" i="23" s="1"/>
  <c r="AM272" i="23" s="1"/>
  <c r="AM273" i="23" s="1"/>
  <c r="AM274" i="23" s="1"/>
  <c r="AM275" i="23" s="1"/>
  <c r="AM276" i="23" s="1"/>
  <c r="AM277" i="23" s="1"/>
  <c r="AM278" i="23" s="1"/>
  <c r="AM279" i="23" s="1"/>
  <c r="AM280" i="23" s="1"/>
  <c r="AM281" i="23" s="1"/>
  <c r="AM282" i="23" s="1"/>
  <c r="AM283" i="23" s="1"/>
  <c r="AM284" i="23" s="1"/>
  <c r="AM285" i="23" s="1"/>
  <c r="AM286" i="23" s="1"/>
  <c r="AM287" i="23" s="1"/>
  <c r="AM288" i="23" s="1"/>
  <c r="AM289" i="23" s="1"/>
  <c r="AM290" i="23" s="1"/>
  <c r="AM291" i="23" s="1"/>
  <c r="AM292" i="23" s="1"/>
  <c r="AM293" i="23" s="1"/>
  <c r="AM294" i="23" s="1"/>
  <c r="AM295" i="23" s="1"/>
  <c r="AM296" i="23" s="1"/>
  <c r="AM297" i="23" s="1"/>
  <c r="AM298" i="23" s="1"/>
  <c r="AM299" i="23" s="1"/>
  <c r="AM300" i="23" s="1"/>
  <c r="AM301" i="23" s="1"/>
  <c r="AM302" i="23" s="1"/>
  <c r="AM303" i="23" s="1"/>
  <c r="AM304" i="23" s="1"/>
  <c r="AM305" i="23" s="1"/>
  <c r="AM306" i="23" s="1"/>
  <c r="AB17" i="23"/>
  <c r="AJ408" i="23" s="1"/>
  <c r="AJ309" i="23" s="1"/>
  <c r="AJ310" i="23" s="1"/>
  <c r="AJ311" i="23" s="1"/>
  <c r="AJ312" i="23" s="1"/>
  <c r="AJ313" i="23" s="1"/>
  <c r="AJ314" i="23" s="1"/>
  <c r="AJ315" i="23" s="1"/>
  <c r="AJ316" i="23" s="1"/>
  <c r="AJ317" i="23" s="1"/>
  <c r="AJ318" i="23" s="1"/>
  <c r="AJ319" i="23" s="1"/>
  <c r="AJ320" i="23" s="1"/>
  <c r="AJ321" i="23" s="1"/>
  <c r="AJ322" i="23" s="1"/>
  <c r="AJ323" i="23" s="1"/>
  <c r="AJ324" i="23" s="1"/>
  <c r="AJ325" i="23" s="1"/>
  <c r="AJ326" i="23" s="1"/>
  <c r="AJ327" i="23" s="1"/>
  <c r="AJ328" i="23" s="1"/>
  <c r="AJ329" i="23" s="1"/>
  <c r="AJ330" i="23" s="1"/>
  <c r="AJ331" i="23" s="1"/>
  <c r="AJ332" i="23" s="1"/>
  <c r="AJ333" i="23" s="1"/>
  <c r="AJ334" i="23" s="1"/>
  <c r="AJ335" i="23" s="1"/>
  <c r="AJ336" i="23" s="1"/>
  <c r="AJ337" i="23" s="1"/>
  <c r="AJ338" i="23" s="1"/>
  <c r="AJ339" i="23" s="1"/>
  <c r="AJ340" i="23" s="1"/>
  <c r="AJ341" i="23" s="1"/>
  <c r="AJ342" i="23" s="1"/>
  <c r="AJ343" i="23" s="1"/>
  <c r="AJ344" i="23" s="1"/>
  <c r="AJ345" i="23" s="1"/>
  <c r="AJ346" i="23" s="1"/>
  <c r="AJ347" i="23" s="1"/>
  <c r="AJ348" i="23" s="1"/>
  <c r="AJ349" i="23" s="1"/>
  <c r="AJ350" i="23" s="1"/>
  <c r="AJ351" i="23" s="1"/>
  <c r="AJ352" i="23" s="1"/>
  <c r="AJ353" i="23" s="1"/>
  <c r="AJ354" i="23" s="1"/>
  <c r="AJ355" i="23" s="1"/>
  <c r="AJ356" i="23" s="1"/>
  <c r="AJ357" i="23" s="1"/>
  <c r="AJ358" i="23" s="1"/>
  <c r="AJ359" i="23" s="1"/>
  <c r="AJ360" i="23" s="1"/>
  <c r="AJ361" i="23" s="1"/>
  <c r="AJ362" i="23" s="1"/>
  <c r="AJ363" i="23" s="1"/>
  <c r="AJ364" i="23" s="1"/>
  <c r="AJ365" i="23" s="1"/>
  <c r="AJ366" i="23" s="1"/>
  <c r="AJ367" i="23" s="1"/>
  <c r="AJ368" i="23" s="1"/>
  <c r="AJ369" i="23" s="1"/>
  <c r="AJ370" i="23" s="1"/>
  <c r="AJ371" i="23" s="1"/>
  <c r="AJ372" i="23" s="1"/>
  <c r="AJ373" i="23" s="1"/>
  <c r="AJ374" i="23" s="1"/>
  <c r="AJ375" i="23" s="1"/>
  <c r="AJ376" i="23" s="1"/>
  <c r="AJ377" i="23" s="1"/>
  <c r="AJ378" i="23" s="1"/>
  <c r="AJ379" i="23" s="1"/>
  <c r="AJ380" i="23" s="1"/>
  <c r="AJ381" i="23" s="1"/>
  <c r="AJ382" i="23" s="1"/>
  <c r="AJ383" i="23" s="1"/>
  <c r="AJ384" i="23" s="1"/>
  <c r="AJ385" i="23" s="1"/>
  <c r="AJ386" i="23" s="1"/>
  <c r="AJ387" i="23" s="1"/>
  <c r="AJ388" i="23" s="1"/>
  <c r="AJ389" i="23" s="1"/>
  <c r="AJ390" i="23" s="1"/>
  <c r="AJ391" i="23" s="1"/>
  <c r="AJ392" i="23" s="1"/>
  <c r="AJ393" i="23" s="1"/>
  <c r="AJ394" i="23" s="1"/>
  <c r="AJ395" i="23" s="1"/>
  <c r="AJ396" i="23" s="1"/>
  <c r="AJ397" i="23" s="1"/>
  <c r="AJ398" i="23" s="1"/>
  <c r="AJ399" i="23" s="1"/>
  <c r="AJ400" i="23" s="1"/>
  <c r="AJ401" i="23" s="1"/>
  <c r="AJ402" i="23" s="1"/>
  <c r="AJ403" i="23" s="1"/>
  <c r="AJ404" i="23" s="1"/>
  <c r="AJ405" i="23" s="1"/>
  <c r="AJ406" i="23" s="1"/>
  <c r="AJ407" i="23" s="1"/>
  <c r="AF17" i="23"/>
  <c r="AC7" i="3" l="1"/>
  <c r="AC8" i="3" s="1"/>
  <c r="AH17" i="3" s="1"/>
  <c r="B27" i="3" s="1"/>
  <c r="AB7" i="3"/>
  <c r="AB8" i="3" s="1"/>
  <c r="AJ813" i="3" s="1"/>
  <c r="AJ814" i="3" s="1"/>
  <c r="AJ815" i="3" s="1"/>
  <c r="AJ816" i="3" s="1"/>
  <c r="AJ817" i="3" s="1"/>
  <c r="AJ818" i="3" s="1"/>
  <c r="AJ819" i="3" s="1"/>
  <c r="AJ820" i="3" s="1"/>
  <c r="AJ821" i="3" s="1"/>
  <c r="AJ822" i="3" s="1"/>
  <c r="AJ823" i="3" s="1"/>
  <c r="AJ824" i="3" s="1"/>
  <c r="AJ825" i="3" s="1"/>
  <c r="AJ826" i="3" s="1"/>
  <c r="AJ827" i="3" s="1"/>
  <c r="AJ828" i="3" s="1"/>
  <c r="AJ829" i="3" s="1"/>
  <c r="AJ830" i="3" s="1"/>
  <c r="AJ831" i="3" s="1"/>
  <c r="AJ832" i="3" s="1"/>
  <c r="AJ833" i="3" s="1"/>
  <c r="AJ834" i="3" s="1"/>
  <c r="AJ835" i="3" s="1"/>
  <c r="AJ836" i="3" s="1"/>
  <c r="AJ837" i="3" s="1"/>
  <c r="AJ838" i="3" s="1"/>
  <c r="AJ839" i="3" s="1"/>
  <c r="AJ840" i="3" s="1"/>
  <c r="AJ841" i="3" s="1"/>
  <c r="AJ842" i="3" s="1"/>
  <c r="AJ843" i="3" s="1"/>
  <c r="AJ844" i="3" s="1"/>
  <c r="AJ845" i="3" s="1"/>
  <c r="AJ846" i="3" s="1"/>
  <c r="AJ847" i="3" s="1"/>
  <c r="AJ848" i="3" s="1"/>
  <c r="AJ849" i="3" s="1"/>
  <c r="AJ850" i="3" s="1"/>
  <c r="AJ851" i="3" s="1"/>
  <c r="AJ852" i="3" s="1"/>
  <c r="AJ853" i="3" s="1"/>
  <c r="AJ854" i="3" s="1"/>
  <c r="AJ855" i="3" s="1"/>
  <c r="AJ856" i="3" s="1"/>
  <c r="AJ857" i="3" s="1"/>
  <c r="AJ858" i="3" s="1"/>
  <c r="AJ859" i="3" s="1"/>
  <c r="AJ860" i="3" s="1"/>
  <c r="AJ861" i="3" s="1"/>
  <c r="AJ862" i="3" s="1"/>
  <c r="AJ863" i="3" s="1"/>
  <c r="AJ864" i="3" s="1"/>
  <c r="AJ865" i="3" s="1"/>
  <c r="AJ866" i="3" s="1"/>
  <c r="AJ867" i="3" s="1"/>
  <c r="AJ868" i="3" s="1"/>
  <c r="AJ869" i="3" s="1"/>
  <c r="AJ870" i="3" s="1"/>
  <c r="AJ871" i="3" s="1"/>
  <c r="AJ872" i="3" s="1"/>
  <c r="AJ873" i="3" s="1"/>
  <c r="AJ874" i="3" s="1"/>
  <c r="AJ875" i="3" s="1"/>
  <c r="AJ876" i="3" s="1"/>
  <c r="AJ877" i="3" s="1"/>
  <c r="AJ878" i="3" s="1"/>
  <c r="AJ879" i="3" s="1"/>
  <c r="AJ880" i="3" s="1"/>
  <c r="AJ881" i="3" s="1"/>
  <c r="AJ882" i="3" s="1"/>
  <c r="AJ883" i="3" s="1"/>
  <c r="AJ884" i="3" s="1"/>
  <c r="AJ885" i="3" s="1"/>
  <c r="AJ886" i="3" s="1"/>
  <c r="AJ887" i="3" s="1"/>
  <c r="AJ888" i="3" s="1"/>
  <c r="AJ889" i="3" s="1"/>
  <c r="AJ890" i="3" s="1"/>
  <c r="AJ891" i="3" s="1"/>
  <c r="AJ892" i="3" s="1"/>
  <c r="AJ893" i="3" s="1"/>
  <c r="AJ894" i="3" s="1"/>
  <c r="AJ895" i="3" s="1"/>
  <c r="AJ896" i="3" s="1"/>
  <c r="AJ897" i="3" s="1"/>
  <c r="AJ898" i="3" s="1"/>
  <c r="AJ899" i="3" s="1"/>
  <c r="AJ900" i="3" s="1"/>
  <c r="AJ901" i="3" s="1"/>
  <c r="AJ902" i="3" s="1"/>
  <c r="AJ903" i="3" s="1"/>
  <c r="AJ904" i="3" s="1"/>
  <c r="AJ905" i="3" s="1"/>
  <c r="AJ906" i="3" s="1"/>
  <c r="AJ907" i="3" s="1"/>
  <c r="AJ908" i="3" s="1"/>
  <c r="AJ909" i="3" s="1"/>
  <c r="AJ910" i="3" s="1"/>
  <c r="AJ911" i="3" s="1"/>
  <c r="AJ912" i="3" s="1"/>
  <c r="I8" i="2"/>
  <c r="K23" i="1" s="1"/>
  <c r="AL206" i="3"/>
  <c r="AJ510" i="3"/>
  <c r="AJ511" i="3" s="1"/>
  <c r="AJ512" i="3" s="1"/>
  <c r="AJ513" i="3" s="1"/>
  <c r="AJ514" i="3" s="1"/>
  <c r="AJ515" i="3" s="1"/>
  <c r="AJ516" i="3" s="1"/>
  <c r="AJ517" i="3" s="1"/>
  <c r="AJ518" i="3" s="1"/>
  <c r="AJ519" i="3" s="1"/>
  <c r="AJ520" i="3" s="1"/>
  <c r="AJ521" i="3" s="1"/>
  <c r="AJ522" i="3" s="1"/>
  <c r="AJ523" i="3" s="1"/>
  <c r="AJ524" i="3" s="1"/>
  <c r="AJ525" i="3" s="1"/>
  <c r="AJ526" i="3" s="1"/>
  <c r="AJ527" i="3" s="1"/>
  <c r="AJ528" i="3" s="1"/>
  <c r="AJ529" i="3" s="1"/>
  <c r="AJ530" i="3" s="1"/>
  <c r="AJ531" i="3" s="1"/>
  <c r="AJ532" i="3" s="1"/>
  <c r="AJ533" i="3" s="1"/>
  <c r="AJ534" i="3" s="1"/>
  <c r="AJ535" i="3" s="1"/>
  <c r="AJ536" i="3" s="1"/>
  <c r="AJ537" i="3" s="1"/>
  <c r="AJ538" i="3" s="1"/>
  <c r="AJ539" i="3" s="1"/>
  <c r="AJ540" i="3" s="1"/>
  <c r="AJ541" i="3" s="1"/>
  <c r="AJ542" i="3" s="1"/>
  <c r="AJ543" i="3" s="1"/>
  <c r="AJ544" i="3" s="1"/>
  <c r="AJ545" i="3" s="1"/>
  <c r="AJ546" i="3" s="1"/>
  <c r="AJ547" i="3" s="1"/>
  <c r="AJ548" i="3" s="1"/>
  <c r="AJ549" i="3" s="1"/>
  <c r="AJ550" i="3" s="1"/>
  <c r="AJ551" i="3" s="1"/>
  <c r="AJ552" i="3" s="1"/>
  <c r="AJ553" i="3" s="1"/>
  <c r="AJ554" i="3" s="1"/>
  <c r="AJ555" i="3" s="1"/>
  <c r="AJ556" i="3" s="1"/>
  <c r="AJ557" i="3" s="1"/>
  <c r="AJ558" i="3" s="1"/>
  <c r="AJ559" i="3" s="1"/>
  <c r="AJ560" i="3" s="1"/>
  <c r="AJ561" i="3" s="1"/>
  <c r="AJ562" i="3" s="1"/>
  <c r="AJ563" i="3" s="1"/>
  <c r="AJ564" i="3" s="1"/>
  <c r="AJ565" i="3" s="1"/>
  <c r="AJ566" i="3" s="1"/>
  <c r="AJ567" i="3" s="1"/>
  <c r="AJ568" i="3" s="1"/>
  <c r="AJ569" i="3" s="1"/>
  <c r="AJ570" i="3" s="1"/>
  <c r="AJ571" i="3" s="1"/>
  <c r="AJ572" i="3" s="1"/>
  <c r="AJ573" i="3" s="1"/>
  <c r="AJ574" i="3" s="1"/>
  <c r="AJ575" i="3" s="1"/>
  <c r="AJ576" i="3" s="1"/>
  <c r="AJ577" i="3" s="1"/>
  <c r="AJ578" i="3" s="1"/>
  <c r="AJ579" i="3" s="1"/>
  <c r="AJ580" i="3" s="1"/>
  <c r="AJ581" i="3" s="1"/>
  <c r="AJ582" i="3" s="1"/>
  <c r="AJ583" i="3" s="1"/>
  <c r="AJ584" i="3" s="1"/>
  <c r="AJ585" i="3" s="1"/>
  <c r="AJ586" i="3" s="1"/>
  <c r="AJ587" i="3" s="1"/>
  <c r="AJ588" i="3" s="1"/>
  <c r="AJ589" i="3" s="1"/>
  <c r="AJ590" i="3" s="1"/>
  <c r="AJ591" i="3" s="1"/>
  <c r="AJ592" i="3" s="1"/>
  <c r="AJ593" i="3" s="1"/>
  <c r="AJ594" i="3" s="1"/>
  <c r="AJ595" i="3" s="1"/>
  <c r="AJ596" i="3" s="1"/>
  <c r="AJ597" i="3" s="1"/>
  <c r="AJ598" i="3" s="1"/>
  <c r="AJ599" i="3" s="1"/>
  <c r="AJ600" i="3" s="1"/>
  <c r="AJ601" i="3" s="1"/>
  <c r="AJ602" i="3" s="1"/>
  <c r="AJ603" i="3" s="1"/>
  <c r="AJ604" i="3" s="1"/>
  <c r="AJ605" i="3" s="1"/>
  <c r="AJ606" i="3" s="1"/>
  <c r="AJ607" i="3" s="1"/>
  <c r="AJ608" i="3" s="1"/>
  <c r="AJ609" i="3" s="1"/>
  <c r="AJ106" i="3"/>
  <c r="AJ812" i="3"/>
  <c r="AJ713" i="3" s="1"/>
  <c r="AJ714" i="3" s="1"/>
  <c r="AJ715" i="3" s="1"/>
  <c r="AJ716" i="3" s="1"/>
  <c r="AJ717" i="3" s="1"/>
  <c r="AJ718" i="3" s="1"/>
  <c r="AJ719" i="3" s="1"/>
  <c r="AJ720" i="3" s="1"/>
  <c r="AJ721" i="3" s="1"/>
  <c r="AJ722" i="3" s="1"/>
  <c r="AJ723" i="3" s="1"/>
  <c r="AJ724" i="3" s="1"/>
  <c r="AJ725" i="3" s="1"/>
  <c r="AJ726" i="3" s="1"/>
  <c r="AJ727" i="3" s="1"/>
  <c r="AJ728" i="3" s="1"/>
  <c r="AJ729" i="3" s="1"/>
  <c r="AJ730" i="3" s="1"/>
  <c r="AJ731" i="3" s="1"/>
  <c r="AJ732" i="3" s="1"/>
  <c r="AJ733" i="3" s="1"/>
  <c r="AJ734" i="3" s="1"/>
  <c r="AJ735" i="3" s="1"/>
  <c r="AJ736" i="3" s="1"/>
  <c r="AJ737" i="3" s="1"/>
  <c r="AJ738" i="3" s="1"/>
  <c r="AJ739" i="3" s="1"/>
  <c r="AJ740" i="3" s="1"/>
  <c r="AJ741" i="3" s="1"/>
  <c r="AJ742" i="3" s="1"/>
  <c r="AJ743" i="3" s="1"/>
  <c r="AJ744" i="3" s="1"/>
  <c r="AJ745" i="3" s="1"/>
  <c r="AJ746" i="3" s="1"/>
  <c r="AJ747" i="3" s="1"/>
  <c r="AJ748" i="3" s="1"/>
  <c r="AJ749" i="3" s="1"/>
  <c r="AJ750" i="3" s="1"/>
  <c r="AJ751" i="3" s="1"/>
  <c r="AJ752" i="3" s="1"/>
  <c r="AJ753" i="3" s="1"/>
  <c r="AJ754" i="3" s="1"/>
  <c r="AJ755" i="3" s="1"/>
  <c r="AJ756" i="3" s="1"/>
  <c r="AJ757" i="3" s="1"/>
  <c r="AJ758" i="3" s="1"/>
  <c r="AJ759" i="3" s="1"/>
  <c r="AJ760" i="3" s="1"/>
  <c r="AJ761" i="3" s="1"/>
  <c r="AJ762" i="3" s="1"/>
  <c r="AJ763" i="3" s="1"/>
  <c r="AJ764" i="3" s="1"/>
  <c r="AJ765" i="3" s="1"/>
  <c r="AJ766" i="3" s="1"/>
  <c r="AJ767" i="3" s="1"/>
  <c r="AJ768" i="3" s="1"/>
  <c r="AJ769" i="3" s="1"/>
  <c r="AJ770" i="3" s="1"/>
  <c r="AJ771" i="3" s="1"/>
  <c r="AJ772" i="3" s="1"/>
  <c r="AJ773" i="3" s="1"/>
  <c r="AJ774" i="3" s="1"/>
  <c r="AJ775" i="3" s="1"/>
  <c r="AJ776" i="3" s="1"/>
  <c r="AJ777" i="3" s="1"/>
  <c r="AJ778" i="3" s="1"/>
  <c r="AJ779" i="3" s="1"/>
  <c r="AJ780" i="3" s="1"/>
  <c r="AJ781" i="3" s="1"/>
  <c r="AJ782" i="3" s="1"/>
  <c r="AJ783" i="3" s="1"/>
  <c r="AJ784" i="3" s="1"/>
  <c r="AJ785" i="3" s="1"/>
  <c r="AJ786" i="3" s="1"/>
  <c r="AJ787" i="3" s="1"/>
  <c r="AJ788" i="3" s="1"/>
  <c r="AJ789" i="3" s="1"/>
  <c r="AJ790" i="3" s="1"/>
  <c r="AJ791" i="3" s="1"/>
  <c r="AJ792" i="3" s="1"/>
  <c r="AJ793" i="3" s="1"/>
  <c r="AJ794" i="3" s="1"/>
  <c r="AJ795" i="3" s="1"/>
  <c r="AJ796" i="3" s="1"/>
  <c r="AJ797" i="3" s="1"/>
  <c r="AJ798" i="3" s="1"/>
  <c r="AJ799" i="3" s="1"/>
  <c r="AJ800" i="3" s="1"/>
  <c r="AJ801" i="3" s="1"/>
  <c r="AJ802" i="3" s="1"/>
  <c r="AJ803" i="3" s="1"/>
  <c r="AJ804" i="3" s="1"/>
  <c r="AJ805" i="3" s="1"/>
  <c r="AJ806" i="3" s="1"/>
  <c r="AJ807" i="3" s="1"/>
  <c r="AJ808" i="3" s="1"/>
  <c r="AJ809" i="3" s="1"/>
  <c r="AJ810" i="3" s="1"/>
  <c r="AJ811" i="3" s="1"/>
  <c r="AJ206" i="3"/>
  <c r="AS813" i="3" l="1"/>
  <c r="AS814" i="3" s="1"/>
  <c r="AS815" i="3" s="1"/>
  <c r="AS816" i="3" s="1"/>
  <c r="AS817" i="3" s="1"/>
  <c r="AS818" i="3" s="1"/>
  <c r="AS819" i="3" s="1"/>
  <c r="AS820" i="3" s="1"/>
  <c r="AS821" i="3" s="1"/>
  <c r="AS822" i="3" s="1"/>
  <c r="AS823" i="3" s="1"/>
  <c r="AS824" i="3" s="1"/>
  <c r="AS825" i="3" s="1"/>
  <c r="AS826" i="3" s="1"/>
  <c r="AS827" i="3" s="1"/>
  <c r="AS828" i="3" s="1"/>
  <c r="AS829" i="3" s="1"/>
  <c r="AS830" i="3" s="1"/>
  <c r="AS831" i="3" s="1"/>
  <c r="AS832" i="3" s="1"/>
  <c r="AS833" i="3" s="1"/>
  <c r="AS834" i="3" s="1"/>
  <c r="AS835" i="3" s="1"/>
  <c r="AS836" i="3" s="1"/>
  <c r="AS837" i="3" s="1"/>
  <c r="AS838" i="3" s="1"/>
  <c r="AS839" i="3" s="1"/>
  <c r="AS840" i="3" s="1"/>
  <c r="AS841" i="3" s="1"/>
  <c r="AS842" i="3" s="1"/>
  <c r="AS843" i="3" s="1"/>
  <c r="AS844" i="3" s="1"/>
  <c r="AS845" i="3" s="1"/>
  <c r="AS846" i="3" s="1"/>
  <c r="AS847" i="3" s="1"/>
  <c r="AS848" i="3" s="1"/>
  <c r="AS849" i="3" s="1"/>
  <c r="AS850" i="3" s="1"/>
  <c r="AS851" i="3" s="1"/>
  <c r="AS852" i="3" s="1"/>
  <c r="AS853" i="3" s="1"/>
  <c r="AS854" i="3" s="1"/>
  <c r="AS855" i="3" s="1"/>
  <c r="AS856" i="3" s="1"/>
  <c r="AS857" i="3" s="1"/>
  <c r="AS858" i="3" s="1"/>
  <c r="AS859" i="3" s="1"/>
  <c r="AS860" i="3" s="1"/>
  <c r="AS861" i="3" s="1"/>
  <c r="AS862" i="3" s="1"/>
  <c r="AS863" i="3" s="1"/>
  <c r="AS864" i="3" s="1"/>
  <c r="AS865" i="3" s="1"/>
  <c r="AS866" i="3" s="1"/>
  <c r="AS867" i="3" s="1"/>
  <c r="AS868" i="3" s="1"/>
  <c r="AS869" i="3" s="1"/>
  <c r="AS870" i="3" s="1"/>
  <c r="AS871" i="3" s="1"/>
  <c r="AS872" i="3" s="1"/>
  <c r="AS873" i="3" s="1"/>
  <c r="AS874" i="3" s="1"/>
  <c r="AS875" i="3" s="1"/>
  <c r="AS876" i="3" s="1"/>
  <c r="AS877" i="3" s="1"/>
  <c r="AS878" i="3" s="1"/>
  <c r="AS879" i="3" s="1"/>
  <c r="AS880" i="3" s="1"/>
  <c r="AS881" i="3" s="1"/>
  <c r="AS882" i="3" s="1"/>
  <c r="AS883" i="3" s="1"/>
  <c r="AS884" i="3" s="1"/>
  <c r="AS885" i="3" s="1"/>
  <c r="AS886" i="3" s="1"/>
  <c r="AS887" i="3" s="1"/>
  <c r="AS888" i="3" s="1"/>
  <c r="AS889" i="3" s="1"/>
  <c r="AS890" i="3" s="1"/>
  <c r="AS891" i="3" s="1"/>
  <c r="AS892" i="3" s="1"/>
  <c r="AS893" i="3" s="1"/>
  <c r="AS894" i="3" s="1"/>
  <c r="AS895" i="3" s="1"/>
  <c r="AS896" i="3" s="1"/>
  <c r="AS897" i="3" s="1"/>
  <c r="AS898" i="3" s="1"/>
  <c r="AS899" i="3" s="1"/>
  <c r="AS900" i="3" s="1"/>
  <c r="AS901" i="3" s="1"/>
  <c r="AS902" i="3" s="1"/>
  <c r="AS903" i="3" s="1"/>
  <c r="AS904" i="3" s="1"/>
  <c r="AS905" i="3" s="1"/>
  <c r="AS906" i="3" s="1"/>
  <c r="AS907" i="3" s="1"/>
  <c r="AS908" i="3" s="1"/>
  <c r="AS909" i="3" s="1"/>
  <c r="AS910" i="3" s="1"/>
  <c r="AS911" i="3" s="1"/>
  <c r="AS912" i="3" s="1"/>
  <c r="AR812" i="3"/>
  <c r="AR713" i="3" s="1"/>
  <c r="AR714" i="3" s="1"/>
  <c r="AR715" i="3" s="1"/>
  <c r="AR716" i="3" s="1"/>
  <c r="AR717" i="3" s="1"/>
  <c r="AR718" i="3" s="1"/>
  <c r="AR719" i="3" s="1"/>
  <c r="AR720" i="3" s="1"/>
  <c r="AR721" i="3" s="1"/>
  <c r="AR722" i="3" s="1"/>
  <c r="AR723" i="3" s="1"/>
  <c r="AR724" i="3" s="1"/>
  <c r="AR725" i="3" s="1"/>
  <c r="AR726" i="3" s="1"/>
  <c r="AR727" i="3" s="1"/>
  <c r="AR728" i="3" s="1"/>
  <c r="AR729" i="3" s="1"/>
  <c r="AR730" i="3" s="1"/>
  <c r="AR731" i="3" s="1"/>
  <c r="AR732" i="3" s="1"/>
  <c r="AR733" i="3" s="1"/>
  <c r="AR734" i="3" s="1"/>
  <c r="AR735" i="3" s="1"/>
  <c r="AR736" i="3" s="1"/>
  <c r="AR737" i="3" s="1"/>
  <c r="AR738" i="3" s="1"/>
  <c r="AR739" i="3" s="1"/>
  <c r="AR740" i="3" s="1"/>
  <c r="AR741" i="3" s="1"/>
  <c r="AR742" i="3" s="1"/>
  <c r="AR743" i="3" s="1"/>
  <c r="AR744" i="3" s="1"/>
  <c r="AR745" i="3" s="1"/>
  <c r="AR746" i="3" s="1"/>
  <c r="AR747" i="3" s="1"/>
  <c r="AR748" i="3" s="1"/>
  <c r="AR749" i="3" s="1"/>
  <c r="AR750" i="3" s="1"/>
  <c r="AR751" i="3" s="1"/>
  <c r="AR752" i="3" s="1"/>
  <c r="AR753" i="3" s="1"/>
  <c r="AR754" i="3" s="1"/>
  <c r="AR755" i="3" s="1"/>
  <c r="AR756" i="3" s="1"/>
  <c r="AR757" i="3" s="1"/>
  <c r="AR758" i="3" s="1"/>
  <c r="AR759" i="3" s="1"/>
  <c r="AR760" i="3" s="1"/>
  <c r="AR761" i="3" s="1"/>
  <c r="AR762" i="3" s="1"/>
  <c r="AR763" i="3" s="1"/>
  <c r="AR764" i="3" s="1"/>
  <c r="AR765" i="3" s="1"/>
  <c r="AR766" i="3" s="1"/>
  <c r="AR767" i="3" s="1"/>
  <c r="AR768" i="3" s="1"/>
  <c r="AR769" i="3" s="1"/>
  <c r="AR770" i="3" s="1"/>
  <c r="AR771" i="3" s="1"/>
  <c r="AR772" i="3" s="1"/>
  <c r="AR773" i="3" s="1"/>
  <c r="AR774" i="3" s="1"/>
  <c r="AR775" i="3" s="1"/>
  <c r="AR776" i="3" s="1"/>
  <c r="AR777" i="3" s="1"/>
  <c r="AR778" i="3" s="1"/>
  <c r="AR779" i="3" s="1"/>
  <c r="AR780" i="3" s="1"/>
  <c r="AR781" i="3" s="1"/>
  <c r="AR782" i="3" s="1"/>
  <c r="AR783" i="3" s="1"/>
  <c r="AR784" i="3" s="1"/>
  <c r="AR785" i="3" s="1"/>
  <c r="AR786" i="3" s="1"/>
  <c r="AR787" i="3" s="1"/>
  <c r="AR788" i="3" s="1"/>
  <c r="AR789" i="3" s="1"/>
  <c r="AR790" i="3" s="1"/>
  <c r="AR791" i="3" s="1"/>
  <c r="AR792" i="3" s="1"/>
  <c r="AR793" i="3" s="1"/>
  <c r="AR794" i="3" s="1"/>
  <c r="AR795" i="3" s="1"/>
  <c r="AR796" i="3" s="1"/>
  <c r="AR797" i="3" s="1"/>
  <c r="AR798" i="3" s="1"/>
  <c r="AR799" i="3" s="1"/>
  <c r="AR800" i="3" s="1"/>
  <c r="AR801" i="3" s="1"/>
  <c r="AR802" i="3" s="1"/>
  <c r="AR803" i="3" s="1"/>
  <c r="AR804" i="3" s="1"/>
  <c r="AR805" i="3" s="1"/>
  <c r="AR806" i="3" s="1"/>
  <c r="AR807" i="3" s="1"/>
  <c r="AR808" i="3" s="1"/>
  <c r="AR809" i="3" s="1"/>
  <c r="AR810" i="3" s="1"/>
  <c r="AR811" i="3" s="1"/>
  <c r="AB21" i="3"/>
  <c r="AJ509" i="3"/>
  <c r="AJ410" i="3" s="1"/>
  <c r="AJ411" i="3" s="1"/>
  <c r="AJ412" i="3" s="1"/>
  <c r="AJ413" i="3" s="1"/>
  <c r="AJ414" i="3" s="1"/>
  <c r="AJ415" i="3" s="1"/>
  <c r="AJ416" i="3" s="1"/>
  <c r="AJ417" i="3" s="1"/>
  <c r="AJ418" i="3" s="1"/>
  <c r="AJ419" i="3" s="1"/>
  <c r="AJ420" i="3" s="1"/>
  <c r="AJ421" i="3" s="1"/>
  <c r="AJ422" i="3" s="1"/>
  <c r="AJ423" i="3" s="1"/>
  <c r="AJ424" i="3" s="1"/>
  <c r="AJ425" i="3" s="1"/>
  <c r="AJ426" i="3" s="1"/>
  <c r="AJ427" i="3" s="1"/>
  <c r="AJ428" i="3" s="1"/>
  <c r="AJ429" i="3" s="1"/>
  <c r="AJ430" i="3" s="1"/>
  <c r="AJ431" i="3" s="1"/>
  <c r="AJ432" i="3" s="1"/>
  <c r="AJ433" i="3" s="1"/>
  <c r="AJ434" i="3" s="1"/>
  <c r="AJ435" i="3" s="1"/>
  <c r="AJ436" i="3" s="1"/>
  <c r="AJ437" i="3" s="1"/>
  <c r="AJ438" i="3" s="1"/>
  <c r="AJ439" i="3" s="1"/>
  <c r="AJ440" i="3" s="1"/>
  <c r="AJ441" i="3" s="1"/>
  <c r="AJ442" i="3" s="1"/>
  <c r="AJ443" i="3" s="1"/>
  <c r="AJ444" i="3" s="1"/>
  <c r="AJ445" i="3" s="1"/>
  <c r="AJ446" i="3" s="1"/>
  <c r="AJ447" i="3" s="1"/>
  <c r="AJ448" i="3" s="1"/>
  <c r="AJ449" i="3" s="1"/>
  <c r="AJ450" i="3" s="1"/>
  <c r="AJ451" i="3" s="1"/>
  <c r="AJ452" i="3" s="1"/>
  <c r="AJ453" i="3" s="1"/>
  <c r="AJ454" i="3" s="1"/>
  <c r="AJ455" i="3" s="1"/>
  <c r="AJ456" i="3" s="1"/>
  <c r="AJ457" i="3" s="1"/>
  <c r="AJ458" i="3" s="1"/>
  <c r="AJ459" i="3" s="1"/>
  <c r="AJ460" i="3" s="1"/>
  <c r="AJ461" i="3" s="1"/>
  <c r="AJ462" i="3" s="1"/>
  <c r="AJ463" i="3" s="1"/>
  <c r="AJ464" i="3" s="1"/>
  <c r="AJ465" i="3" s="1"/>
  <c r="AJ466" i="3" s="1"/>
  <c r="AJ467" i="3" s="1"/>
  <c r="AJ468" i="3" s="1"/>
  <c r="AJ469" i="3" s="1"/>
  <c r="AJ470" i="3" s="1"/>
  <c r="AJ471" i="3" s="1"/>
  <c r="AJ472" i="3" s="1"/>
  <c r="AJ473" i="3" s="1"/>
  <c r="AJ474" i="3" s="1"/>
  <c r="AJ475" i="3" s="1"/>
  <c r="AJ476" i="3" s="1"/>
  <c r="AJ477" i="3" s="1"/>
  <c r="AJ478" i="3" s="1"/>
  <c r="AJ479" i="3" s="1"/>
  <c r="AJ480" i="3" s="1"/>
  <c r="AJ481" i="3" s="1"/>
  <c r="AJ482" i="3" s="1"/>
  <c r="AJ483" i="3" s="1"/>
  <c r="AJ484" i="3" s="1"/>
  <c r="AJ485" i="3" s="1"/>
  <c r="AJ486" i="3" s="1"/>
  <c r="AJ487" i="3" s="1"/>
  <c r="AJ488" i="3" s="1"/>
  <c r="AJ489" i="3" s="1"/>
  <c r="AJ490" i="3" s="1"/>
  <c r="AJ491" i="3" s="1"/>
  <c r="AJ492" i="3" s="1"/>
  <c r="AJ493" i="3" s="1"/>
  <c r="AJ494" i="3" s="1"/>
  <c r="AJ495" i="3" s="1"/>
  <c r="AJ496" i="3" s="1"/>
  <c r="AJ497" i="3" s="1"/>
  <c r="AJ498" i="3" s="1"/>
  <c r="AJ499" i="3" s="1"/>
  <c r="AJ500" i="3" s="1"/>
  <c r="AJ501" i="3" s="1"/>
  <c r="AJ502" i="3" s="1"/>
  <c r="AJ503" i="3" s="1"/>
  <c r="AJ504" i="3" s="1"/>
  <c r="AJ505" i="3" s="1"/>
  <c r="AJ506" i="3" s="1"/>
  <c r="AJ507" i="3" s="1"/>
  <c r="AJ508" i="3" s="1"/>
  <c r="AL106" i="3"/>
  <c r="AL107" i="3" s="1"/>
  <c r="AL108" i="3" s="1"/>
  <c r="AL109" i="3" s="1"/>
  <c r="AL110" i="3" s="1"/>
  <c r="AL111" i="3" s="1"/>
  <c r="AL112" i="3" s="1"/>
  <c r="AL113" i="3" s="1"/>
  <c r="AL114" i="3" s="1"/>
  <c r="AL115" i="3" s="1"/>
  <c r="AL116" i="3" s="1"/>
  <c r="AL117" i="3" s="1"/>
  <c r="AL118" i="3" s="1"/>
  <c r="AL119" i="3" s="1"/>
  <c r="AL120" i="3" s="1"/>
  <c r="AL121" i="3" s="1"/>
  <c r="AL122" i="3" s="1"/>
  <c r="AL123" i="3" s="1"/>
  <c r="AL124" i="3" s="1"/>
  <c r="AL125" i="3" s="1"/>
  <c r="AL126" i="3" s="1"/>
  <c r="AL127" i="3" s="1"/>
  <c r="AL128" i="3" s="1"/>
  <c r="AL129" i="3" s="1"/>
  <c r="AL130" i="3" s="1"/>
  <c r="AL131" i="3" s="1"/>
  <c r="AL132" i="3" s="1"/>
  <c r="AL133" i="3" s="1"/>
  <c r="AL134" i="3" s="1"/>
  <c r="AL135" i="3" s="1"/>
  <c r="AL136" i="3" s="1"/>
  <c r="AL137" i="3" s="1"/>
  <c r="AL138" i="3" s="1"/>
  <c r="AL139" i="3" s="1"/>
  <c r="AL140" i="3" s="1"/>
  <c r="AL141" i="3" s="1"/>
  <c r="AL142" i="3" s="1"/>
  <c r="AL143" i="3" s="1"/>
  <c r="AL144" i="3" s="1"/>
  <c r="AL145" i="3" s="1"/>
  <c r="AL146" i="3" s="1"/>
  <c r="AL147" i="3" s="1"/>
  <c r="AL148" i="3" s="1"/>
  <c r="AL149" i="3" s="1"/>
  <c r="AL150" i="3" s="1"/>
  <c r="AL151" i="3" s="1"/>
  <c r="AL152" i="3" s="1"/>
  <c r="AL153" i="3" s="1"/>
  <c r="AL154" i="3" s="1"/>
  <c r="AL155" i="3" s="1"/>
  <c r="AL156" i="3" s="1"/>
  <c r="AL157" i="3" s="1"/>
  <c r="AL158" i="3" s="1"/>
  <c r="AL159" i="3" s="1"/>
  <c r="AL160" i="3" s="1"/>
  <c r="AL161" i="3" s="1"/>
  <c r="AL162" i="3" s="1"/>
  <c r="AL163" i="3" s="1"/>
  <c r="AL164" i="3" s="1"/>
  <c r="AL165" i="3" s="1"/>
  <c r="AL166" i="3" s="1"/>
  <c r="AL167" i="3" s="1"/>
  <c r="AL168" i="3" s="1"/>
  <c r="AL169" i="3" s="1"/>
  <c r="AL170" i="3" s="1"/>
  <c r="AL171" i="3" s="1"/>
  <c r="AL172" i="3" s="1"/>
  <c r="AL173" i="3" s="1"/>
  <c r="AL174" i="3" s="1"/>
  <c r="AL175" i="3" s="1"/>
  <c r="AL176" i="3" s="1"/>
  <c r="AL177" i="3" s="1"/>
  <c r="AL178" i="3" s="1"/>
  <c r="AL179" i="3" s="1"/>
  <c r="AL180" i="3" s="1"/>
  <c r="AL181" i="3" s="1"/>
  <c r="AL182" i="3" s="1"/>
  <c r="AL183" i="3" s="1"/>
  <c r="AL184" i="3" s="1"/>
  <c r="AL185" i="3" s="1"/>
  <c r="AL186" i="3" s="1"/>
  <c r="AL187" i="3" s="1"/>
  <c r="AL188" i="3" s="1"/>
  <c r="AL189" i="3" s="1"/>
  <c r="AL190" i="3" s="1"/>
  <c r="AL191" i="3" s="1"/>
  <c r="AL192" i="3" s="1"/>
  <c r="AL193" i="3" s="1"/>
  <c r="AL194" i="3" s="1"/>
  <c r="AL195" i="3" s="1"/>
  <c r="AL196" i="3" s="1"/>
  <c r="AL197" i="3" s="1"/>
  <c r="AL198" i="3" s="1"/>
  <c r="AL199" i="3" s="1"/>
  <c r="AL200" i="3" s="1"/>
  <c r="AL201" i="3" s="1"/>
  <c r="AL202" i="3" s="1"/>
  <c r="AL203" i="3" s="1"/>
  <c r="AL204" i="3" s="1"/>
  <c r="AL205" i="3" s="1"/>
  <c r="AD31" i="3"/>
  <c r="AO509" i="3"/>
  <c r="AO410" i="3" s="1"/>
  <c r="AO411" i="3" s="1"/>
  <c r="AO412" i="3" s="1"/>
  <c r="AO413" i="3" s="1"/>
  <c r="AO414" i="3" s="1"/>
  <c r="AO415" i="3" s="1"/>
  <c r="AO416" i="3" s="1"/>
  <c r="AO417" i="3" s="1"/>
  <c r="AO418" i="3" s="1"/>
  <c r="AO419" i="3" s="1"/>
  <c r="AO420" i="3" s="1"/>
  <c r="AO421" i="3" s="1"/>
  <c r="AO422" i="3" s="1"/>
  <c r="AO423" i="3" s="1"/>
  <c r="AO424" i="3" s="1"/>
  <c r="AO425" i="3" s="1"/>
  <c r="AO426" i="3" s="1"/>
  <c r="AO427" i="3" s="1"/>
  <c r="AO428" i="3" s="1"/>
  <c r="AO429" i="3" s="1"/>
  <c r="AO430" i="3" s="1"/>
  <c r="AO431" i="3" s="1"/>
  <c r="AO432" i="3" s="1"/>
  <c r="AO433" i="3" s="1"/>
  <c r="AO434" i="3" s="1"/>
  <c r="AO435" i="3" s="1"/>
  <c r="AO436" i="3" s="1"/>
  <c r="AO437" i="3" s="1"/>
  <c r="AO438" i="3" s="1"/>
  <c r="AO439" i="3" s="1"/>
  <c r="AO440" i="3" s="1"/>
  <c r="AO441" i="3" s="1"/>
  <c r="AO442" i="3" s="1"/>
  <c r="AO443" i="3" s="1"/>
  <c r="AO444" i="3" s="1"/>
  <c r="AO445" i="3" s="1"/>
  <c r="AO446" i="3" s="1"/>
  <c r="AO447" i="3" s="1"/>
  <c r="AO448" i="3" s="1"/>
  <c r="AO449" i="3" s="1"/>
  <c r="AO450" i="3" s="1"/>
  <c r="AO451" i="3" s="1"/>
  <c r="AO452" i="3" s="1"/>
  <c r="AO453" i="3" s="1"/>
  <c r="AO454" i="3" s="1"/>
  <c r="AO455" i="3" s="1"/>
  <c r="AO456" i="3" s="1"/>
  <c r="AO457" i="3" s="1"/>
  <c r="AO458" i="3" s="1"/>
  <c r="AO459" i="3" s="1"/>
  <c r="AO460" i="3" s="1"/>
  <c r="AO461" i="3" s="1"/>
  <c r="AO462" i="3" s="1"/>
  <c r="AO463" i="3" s="1"/>
  <c r="AO464" i="3" s="1"/>
  <c r="AO465" i="3" s="1"/>
  <c r="AO466" i="3" s="1"/>
  <c r="AO467" i="3" s="1"/>
  <c r="AO468" i="3" s="1"/>
  <c r="AO469" i="3" s="1"/>
  <c r="AO470" i="3" s="1"/>
  <c r="AO471" i="3" s="1"/>
  <c r="AO472" i="3" s="1"/>
  <c r="AO473" i="3" s="1"/>
  <c r="AO474" i="3" s="1"/>
  <c r="AO475" i="3" s="1"/>
  <c r="AO476" i="3" s="1"/>
  <c r="AO477" i="3" s="1"/>
  <c r="AO478" i="3" s="1"/>
  <c r="AO479" i="3" s="1"/>
  <c r="AO480" i="3" s="1"/>
  <c r="AO481" i="3" s="1"/>
  <c r="AO482" i="3" s="1"/>
  <c r="AO483" i="3" s="1"/>
  <c r="AO484" i="3" s="1"/>
  <c r="AO485" i="3" s="1"/>
  <c r="AO486" i="3" s="1"/>
  <c r="AO487" i="3" s="1"/>
  <c r="AO488" i="3" s="1"/>
  <c r="AO489" i="3" s="1"/>
  <c r="AO490" i="3" s="1"/>
  <c r="AO491" i="3" s="1"/>
  <c r="AO492" i="3" s="1"/>
  <c r="AO493" i="3" s="1"/>
  <c r="AO494" i="3" s="1"/>
  <c r="AO495" i="3" s="1"/>
  <c r="AO496" i="3" s="1"/>
  <c r="AO497" i="3" s="1"/>
  <c r="AO498" i="3" s="1"/>
  <c r="AO499" i="3" s="1"/>
  <c r="AO500" i="3" s="1"/>
  <c r="AO501" i="3" s="1"/>
  <c r="AO502" i="3" s="1"/>
  <c r="AO503" i="3" s="1"/>
  <c r="AO504" i="3" s="1"/>
  <c r="AO505" i="3" s="1"/>
  <c r="AO506" i="3" s="1"/>
  <c r="AO507" i="3" s="1"/>
  <c r="AO508" i="3" s="1"/>
  <c r="AP510" i="3"/>
  <c r="AP511" i="3" s="1"/>
  <c r="AP512" i="3" s="1"/>
  <c r="AP513" i="3" s="1"/>
  <c r="AP514" i="3" s="1"/>
  <c r="AP515" i="3" s="1"/>
  <c r="AP516" i="3" s="1"/>
  <c r="AP517" i="3" s="1"/>
  <c r="AP518" i="3" s="1"/>
  <c r="AP519" i="3" s="1"/>
  <c r="AP520" i="3" s="1"/>
  <c r="AP521" i="3" s="1"/>
  <c r="AP522" i="3" s="1"/>
  <c r="AP523" i="3" s="1"/>
  <c r="AP524" i="3" s="1"/>
  <c r="AP525" i="3" s="1"/>
  <c r="AP526" i="3" s="1"/>
  <c r="AP527" i="3" s="1"/>
  <c r="AP528" i="3" s="1"/>
  <c r="AP529" i="3" s="1"/>
  <c r="AP530" i="3" s="1"/>
  <c r="AP531" i="3" s="1"/>
  <c r="AP532" i="3" s="1"/>
  <c r="AP533" i="3" s="1"/>
  <c r="AP534" i="3" s="1"/>
  <c r="AP535" i="3" s="1"/>
  <c r="AP536" i="3" s="1"/>
  <c r="AP537" i="3" s="1"/>
  <c r="AP538" i="3" s="1"/>
  <c r="AP539" i="3" s="1"/>
  <c r="AP540" i="3" s="1"/>
  <c r="AP541" i="3" s="1"/>
  <c r="AP542" i="3" s="1"/>
  <c r="AP543" i="3" s="1"/>
  <c r="AP544" i="3" s="1"/>
  <c r="AP545" i="3" s="1"/>
  <c r="AP546" i="3" s="1"/>
  <c r="AP547" i="3" s="1"/>
  <c r="AP548" i="3" s="1"/>
  <c r="AP549" i="3" s="1"/>
  <c r="AP550" i="3" s="1"/>
  <c r="AP551" i="3" s="1"/>
  <c r="AP552" i="3" s="1"/>
  <c r="AP553" i="3" s="1"/>
  <c r="AP554" i="3" s="1"/>
  <c r="AP555" i="3" s="1"/>
  <c r="AP556" i="3" s="1"/>
  <c r="AP557" i="3" s="1"/>
  <c r="AP558" i="3" s="1"/>
  <c r="AP559" i="3" s="1"/>
  <c r="AP560" i="3" s="1"/>
  <c r="AP561" i="3" s="1"/>
  <c r="AP562" i="3" s="1"/>
  <c r="AP563" i="3" s="1"/>
  <c r="AP564" i="3" s="1"/>
  <c r="AP565" i="3" s="1"/>
  <c r="AP566" i="3" s="1"/>
  <c r="AP567" i="3" s="1"/>
  <c r="AP568" i="3" s="1"/>
  <c r="AP569" i="3" s="1"/>
  <c r="AP570" i="3" s="1"/>
  <c r="AP571" i="3" s="1"/>
  <c r="AP572" i="3" s="1"/>
  <c r="AP573" i="3" s="1"/>
  <c r="AP574" i="3" s="1"/>
  <c r="AP575" i="3" s="1"/>
  <c r="AP576" i="3" s="1"/>
  <c r="AP577" i="3" s="1"/>
  <c r="AP578" i="3" s="1"/>
  <c r="AP579" i="3" s="1"/>
  <c r="AP580" i="3" s="1"/>
  <c r="AP581" i="3" s="1"/>
  <c r="AP582" i="3" s="1"/>
  <c r="AP583" i="3" s="1"/>
  <c r="AP584" i="3" s="1"/>
  <c r="AP585" i="3" s="1"/>
  <c r="AP586" i="3" s="1"/>
  <c r="AP587" i="3" s="1"/>
  <c r="AP588" i="3" s="1"/>
  <c r="AP589" i="3" s="1"/>
  <c r="AP590" i="3" s="1"/>
  <c r="AP591" i="3" s="1"/>
  <c r="AP592" i="3" s="1"/>
  <c r="AP593" i="3" s="1"/>
  <c r="AP594" i="3" s="1"/>
  <c r="AP595" i="3" s="1"/>
  <c r="AP596" i="3" s="1"/>
  <c r="AP597" i="3" s="1"/>
  <c r="AP598" i="3" s="1"/>
  <c r="AP599" i="3" s="1"/>
  <c r="AP600" i="3" s="1"/>
  <c r="AP601" i="3" s="1"/>
  <c r="AP602" i="3" s="1"/>
  <c r="AP603" i="3" s="1"/>
  <c r="AP604" i="3" s="1"/>
  <c r="AP605" i="3" s="1"/>
  <c r="AP606" i="3" s="1"/>
  <c r="AP607" i="3" s="1"/>
  <c r="AP608" i="3" s="1"/>
  <c r="AP609" i="3" s="1"/>
  <c r="AJ107" i="3"/>
  <c r="AJ108" i="3" s="1"/>
  <c r="AJ109" i="3" s="1"/>
  <c r="AJ110" i="3" s="1"/>
  <c r="AJ111" i="3" s="1"/>
  <c r="AJ112" i="3" s="1"/>
  <c r="AJ113" i="3" s="1"/>
  <c r="AJ114" i="3" s="1"/>
  <c r="AJ115" i="3" s="1"/>
  <c r="AJ116" i="3" s="1"/>
  <c r="AJ117" i="3" s="1"/>
  <c r="AJ118" i="3" s="1"/>
  <c r="AJ119" i="3" s="1"/>
  <c r="AJ120" i="3" s="1"/>
  <c r="AJ121" i="3" s="1"/>
  <c r="AJ122" i="3" s="1"/>
  <c r="AJ123" i="3" s="1"/>
  <c r="AJ124" i="3" s="1"/>
  <c r="AJ125" i="3" s="1"/>
  <c r="AJ126" i="3" s="1"/>
  <c r="AJ127" i="3" s="1"/>
  <c r="AJ128" i="3" s="1"/>
  <c r="AJ129" i="3" s="1"/>
  <c r="AJ130" i="3" s="1"/>
  <c r="AJ131" i="3" s="1"/>
  <c r="AJ132" i="3" s="1"/>
  <c r="AJ133" i="3" s="1"/>
  <c r="AJ134" i="3" s="1"/>
  <c r="AJ135" i="3" s="1"/>
  <c r="AJ136" i="3" s="1"/>
  <c r="AJ137" i="3" s="1"/>
  <c r="AJ138" i="3" s="1"/>
  <c r="AJ139" i="3" s="1"/>
  <c r="AJ140" i="3" s="1"/>
  <c r="AJ141" i="3" s="1"/>
  <c r="AJ142" i="3" s="1"/>
  <c r="AJ143" i="3" s="1"/>
  <c r="AJ144" i="3" s="1"/>
  <c r="AJ145" i="3" s="1"/>
  <c r="AJ146" i="3" s="1"/>
  <c r="AJ147" i="3" s="1"/>
  <c r="AJ148" i="3" s="1"/>
  <c r="AJ149" i="3" s="1"/>
  <c r="AJ150" i="3" s="1"/>
  <c r="AJ151" i="3" s="1"/>
  <c r="AJ152" i="3" s="1"/>
  <c r="AJ153" i="3" s="1"/>
  <c r="AJ154" i="3" s="1"/>
  <c r="AJ155" i="3" s="1"/>
  <c r="AJ156" i="3" s="1"/>
  <c r="AJ157" i="3" s="1"/>
  <c r="AJ158" i="3" s="1"/>
  <c r="AJ159" i="3" s="1"/>
  <c r="AJ160" i="3" s="1"/>
  <c r="AJ161" i="3" s="1"/>
  <c r="AJ162" i="3" s="1"/>
  <c r="AJ163" i="3" s="1"/>
  <c r="AJ164" i="3" s="1"/>
  <c r="AJ165" i="3" s="1"/>
  <c r="AJ166" i="3" s="1"/>
  <c r="AJ167" i="3" s="1"/>
  <c r="AJ168" i="3" s="1"/>
  <c r="AJ169" i="3" s="1"/>
  <c r="AJ170" i="3" s="1"/>
  <c r="AJ171" i="3" s="1"/>
  <c r="AJ172" i="3" s="1"/>
  <c r="AJ173" i="3" s="1"/>
  <c r="AJ174" i="3" s="1"/>
  <c r="AJ175" i="3" s="1"/>
  <c r="AJ176" i="3" s="1"/>
  <c r="AJ177" i="3" s="1"/>
  <c r="AJ178" i="3" s="1"/>
  <c r="AJ179" i="3" s="1"/>
  <c r="AJ180" i="3" s="1"/>
  <c r="AJ181" i="3" s="1"/>
  <c r="AJ182" i="3" s="1"/>
  <c r="AJ183" i="3" s="1"/>
  <c r="AJ184" i="3" s="1"/>
  <c r="AJ185" i="3" s="1"/>
  <c r="AJ186" i="3" s="1"/>
  <c r="AJ187" i="3" s="1"/>
  <c r="AJ188" i="3" s="1"/>
  <c r="AJ189" i="3" s="1"/>
  <c r="AJ190" i="3" s="1"/>
  <c r="AJ191" i="3" s="1"/>
  <c r="AJ192" i="3" s="1"/>
  <c r="AJ193" i="3" s="1"/>
  <c r="AJ194" i="3" s="1"/>
  <c r="AJ195" i="3" s="1"/>
  <c r="AJ196" i="3" s="1"/>
  <c r="AJ197" i="3" s="1"/>
  <c r="AJ198" i="3" s="1"/>
  <c r="AJ199" i="3" s="1"/>
  <c r="AJ200" i="3" s="1"/>
  <c r="AJ201" i="3" s="1"/>
  <c r="AJ202" i="3" s="1"/>
  <c r="AJ203" i="3" s="1"/>
  <c r="AJ204" i="3" s="1"/>
  <c r="AJ205" i="3" s="1"/>
  <c r="AC21" i="3" l="1"/>
  <c r="AC19" i="3" s="1"/>
  <c r="AM307" i="3" s="1"/>
  <c r="AM208" i="3" s="1"/>
  <c r="AM209" i="3" s="1"/>
  <c r="AM210" i="3" s="1"/>
  <c r="AM211" i="3" s="1"/>
  <c r="AM212" i="3" s="1"/>
  <c r="AM213" i="3" s="1"/>
  <c r="AM214" i="3" s="1"/>
  <c r="AM215" i="3" s="1"/>
  <c r="AM216" i="3" s="1"/>
  <c r="AM217" i="3" s="1"/>
  <c r="AM218" i="3" s="1"/>
  <c r="AM219" i="3" s="1"/>
  <c r="AM220" i="3" s="1"/>
  <c r="AM221" i="3" s="1"/>
  <c r="AM222" i="3" s="1"/>
  <c r="AM223" i="3" s="1"/>
  <c r="AM224" i="3" s="1"/>
  <c r="AM225" i="3" s="1"/>
  <c r="AM226" i="3" s="1"/>
  <c r="AM227" i="3" s="1"/>
  <c r="AM228" i="3" s="1"/>
  <c r="AM229" i="3" s="1"/>
  <c r="AM230" i="3" s="1"/>
  <c r="AM231" i="3" s="1"/>
  <c r="AM232" i="3" s="1"/>
  <c r="AM233" i="3" s="1"/>
  <c r="AM234" i="3" s="1"/>
  <c r="AM235" i="3" s="1"/>
  <c r="AM236" i="3" s="1"/>
  <c r="AM237" i="3" s="1"/>
  <c r="AM238" i="3" s="1"/>
  <c r="AM239" i="3" s="1"/>
  <c r="AM240" i="3" s="1"/>
  <c r="AM241" i="3" s="1"/>
  <c r="AM242" i="3" s="1"/>
  <c r="AM243" i="3" s="1"/>
  <c r="AM244" i="3" s="1"/>
  <c r="AM245" i="3" s="1"/>
  <c r="AM246" i="3" s="1"/>
  <c r="AM247" i="3" s="1"/>
  <c r="AM248" i="3" s="1"/>
  <c r="AM249" i="3" s="1"/>
  <c r="AM250" i="3" s="1"/>
  <c r="AM251" i="3" s="1"/>
  <c r="AM252" i="3" s="1"/>
  <c r="AM253" i="3" s="1"/>
  <c r="AM254" i="3" s="1"/>
  <c r="AM255" i="3" s="1"/>
  <c r="AM256" i="3" s="1"/>
  <c r="AM257" i="3" s="1"/>
  <c r="AM258" i="3" s="1"/>
  <c r="AM259" i="3" s="1"/>
  <c r="AM260" i="3" s="1"/>
  <c r="AM261" i="3" s="1"/>
  <c r="AM262" i="3" s="1"/>
  <c r="AM263" i="3" s="1"/>
  <c r="AM264" i="3" s="1"/>
  <c r="AM265" i="3" s="1"/>
  <c r="AM266" i="3" s="1"/>
  <c r="AM267" i="3" s="1"/>
  <c r="AM268" i="3" s="1"/>
  <c r="AM269" i="3" s="1"/>
  <c r="AM270" i="3" s="1"/>
  <c r="AM271" i="3" s="1"/>
  <c r="AM272" i="3" s="1"/>
  <c r="AM273" i="3" s="1"/>
  <c r="AM274" i="3" s="1"/>
  <c r="AM275" i="3" s="1"/>
  <c r="AM276" i="3" s="1"/>
  <c r="AM277" i="3" s="1"/>
  <c r="AM278" i="3" s="1"/>
  <c r="AM279" i="3" s="1"/>
  <c r="AM280" i="3" s="1"/>
  <c r="AM281" i="3" s="1"/>
  <c r="AM282" i="3" s="1"/>
  <c r="AM283" i="3" s="1"/>
  <c r="AM284" i="3" s="1"/>
  <c r="AM285" i="3" s="1"/>
  <c r="AM286" i="3" s="1"/>
  <c r="AM287" i="3" s="1"/>
  <c r="AM288" i="3" s="1"/>
  <c r="AM289" i="3" s="1"/>
  <c r="AM290" i="3" s="1"/>
  <c r="AM291" i="3" s="1"/>
  <c r="AM292" i="3" s="1"/>
  <c r="AM293" i="3" s="1"/>
  <c r="AM294" i="3" s="1"/>
  <c r="AM295" i="3" s="1"/>
  <c r="AM296" i="3" s="1"/>
  <c r="AM297" i="3" s="1"/>
  <c r="AM298" i="3" s="1"/>
  <c r="AM299" i="3" s="1"/>
  <c r="AM300" i="3" s="1"/>
  <c r="AM301" i="3" s="1"/>
  <c r="AM302" i="3" s="1"/>
  <c r="AM303" i="3" s="1"/>
  <c r="AM304" i="3" s="1"/>
  <c r="AM305" i="3" s="1"/>
  <c r="AM306" i="3" s="1"/>
  <c r="AF17" i="3"/>
  <c r="AB17" i="3"/>
  <c r="AJ408" i="3" s="1"/>
  <c r="AJ309" i="3" s="1"/>
  <c r="AJ310" i="3" s="1"/>
  <c r="AJ311" i="3" s="1"/>
  <c r="AJ312" i="3" s="1"/>
  <c r="AJ313" i="3" s="1"/>
  <c r="AJ314" i="3" s="1"/>
  <c r="AJ315" i="3" s="1"/>
  <c r="AJ316" i="3" s="1"/>
  <c r="AJ317" i="3" s="1"/>
  <c r="AJ318" i="3" s="1"/>
  <c r="AJ319" i="3" s="1"/>
  <c r="AJ320" i="3" s="1"/>
  <c r="AJ321" i="3" s="1"/>
  <c r="AJ322" i="3" s="1"/>
  <c r="AJ323" i="3" s="1"/>
  <c r="AJ324" i="3" s="1"/>
  <c r="AJ325" i="3" s="1"/>
  <c r="AJ326" i="3" s="1"/>
  <c r="AJ327" i="3" s="1"/>
  <c r="AJ328" i="3" s="1"/>
  <c r="AJ329" i="3" s="1"/>
  <c r="AJ330" i="3" s="1"/>
  <c r="AJ331" i="3" s="1"/>
  <c r="AJ332" i="3" s="1"/>
  <c r="AJ333" i="3" s="1"/>
  <c r="AJ334" i="3" s="1"/>
  <c r="AJ335" i="3" s="1"/>
  <c r="AJ336" i="3" s="1"/>
  <c r="AJ337" i="3" s="1"/>
  <c r="AJ338" i="3" s="1"/>
  <c r="AJ339" i="3" s="1"/>
  <c r="AJ340" i="3" s="1"/>
  <c r="AJ341" i="3" s="1"/>
  <c r="AJ342" i="3" s="1"/>
  <c r="AJ343" i="3" s="1"/>
  <c r="AJ344" i="3" s="1"/>
  <c r="AJ345" i="3" s="1"/>
  <c r="AJ346" i="3" s="1"/>
  <c r="AJ347" i="3" s="1"/>
  <c r="AJ348" i="3" s="1"/>
  <c r="AJ349" i="3" s="1"/>
  <c r="AJ350" i="3" s="1"/>
  <c r="AJ351" i="3" s="1"/>
  <c r="AJ352" i="3" s="1"/>
  <c r="AJ353" i="3" s="1"/>
  <c r="AJ354" i="3" s="1"/>
  <c r="AJ355" i="3" s="1"/>
  <c r="AJ356" i="3" s="1"/>
  <c r="AJ357" i="3" s="1"/>
  <c r="AJ358" i="3" s="1"/>
  <c r="AJ359" i="3" s="1"/>
  <c r="AJ360" i="3" s="1"/>
  <c r="AJ361" i="3" s="1"/>
  <c r="AJ362" i="3" s="1"/>
  <c r="AJ363" i="3" s="1"/>
  <c r="AJ364" i="3" s="1"/>
  <c r="AJ365" i="3" s="1"/>
  <c r="AJ366" i="3" s="1"/>
  <c r="AJ367" i="3" s="1"/>
  <c r="AJ368" i="3" s="1"/>
  <c r="AJ369" i="3" s="1"/>
  <c r="AJ370" i="3" s="1"/>
  <c r="AJ371" i="3" s="1"/>
  <c r="AJ372" i="3" s="1"/>
  <c r="AJ373" i="3" s="1"/>
  <c r="AJ374" i="3" s="1"/>
  <c r="AJ375" i="3" s="1"/>
  <c r="AJ376" i="3" s="1"/>
  <c r="AJ377" i="3" s="1"/>
  <c r="AJ378" i="3" s="1"/>
  <c r="AJ379" i="3" s="1"/>
  <c r="AJ380" i="3" s="1"/>
  <c r="AJ381" i="3" s="1"/>
  <c r="AJ382" i="3" s="1"/>
  <c r="AJ383" i="3" s="1"/>
  <c r="AJ384" i="3" s="1"/>
  <c r="AJ385" i="3" s="1"/>
  <c r="AJ386" i="3" s="1"/>
  <c r="AJ387" i="3" s="1"/>
  <c r="AJ388" i="3" s="1"/>
  <c r="AJ389" i="3" s="1"/>
  <c r="AJ390" i="3" s="1"/>
  <c r="AJ391" i="3" s="1"/>
  <c r="AJ392" i="3" s="1"/>
  <c r="AJ393" i="3" s="1"/>
  <c r="AJ394" i="3" s="1"/>
  <c r="AJ395" i="3" s="1"/>
  <c r="AJ396" i="3" s="1"/>
  <c r="AJ397" i="3" s="1"/>
  <c r="AJ398" i="3" s="1"/>
  <c r="AJ399" i="3" s="1"/>
  <c r="AJ400" i="3" s="1"/>
  <c r="AJ401" i="3" s="1"/>
  <c r="AJ402" i="3" s="1"/>
  <c r="AJ403" i="3" s="1"/>
  <c r="AJ404" i="3" s="1"/>
  <c r="AJ405" i="3" s="1"/>
  <c r="AJ406" i="3" s="1"/>
  <c r="AJ407" i="3" s="1"/>
  <c r="AB7" i="20"/>
  <c r="AC7" i="20"/>
  <c r="AP510" i="20" s="1"/>
  <c r="AP511" i="20" s="1"/>
  <c r="AP512" i="20" s="1"/>
  <c r="AP513" i="20" s="1"/>
  <c r="AP514" i="20" s="1"/>
  <c r="AP515" i="20" s="1"/>
  <c r="AP516" i="20" s="1"/>
  <c r="AP517" i="20" s="1"/>
  <c r="AP518" i="20" s="1"/>
  <c r="AP519" i="20" s="1"/>
  <c r="AP520" i="20" s="1"/>
  <c r="AP521" i="20" s="1"/>
  <c r="AP522" i="20" s="1"/>
  <c r="AP523" i="20" s="1"/>
  <c r="AP524" i="20" s="1"/>
  <c r="AP525" i="20" s="1"/>
  <c r="AP526" i="20" s="1"/>
  <c r="AP527" i="20" s="1"/>
  <c r="AB8" i="20"/>
  <c r="AJ206" i="20" s="1"/>
  <c r="AL106" i="20"/>
  <c r="AJ812" i="20"/>
  <c r="AJ713" i="20" s="1"/>
  <c r="AJ714" i="20" s="1"/>
  <c r="AJ715" i="20" s="1"/>
  <c r="AJ716" i="20" s="1"/>
  <c r="AJ717" i="20" s="1"/>
  <c r="AJ718" i="20" s="1"/>
  <c r="AJ719" i="20" s="1"/>
  <c r="AJ720" i="20" s="1"/>
  <c r="AJ721" i="20" s="1"/>
  <c r="AJ722" i="20" s="1"/>
  <c r="AJ723" i="20" s="1"/>
  <c r="AJ724" i="20" s="1"/>
  <c r="AJ725" i="20" s="1"/>
  <c r="AJ726" i="20" s="1"/>
  <c r="AJ727" i="20" s="1"/>
  <c r="AJ728" i="20" s="1"/>
  <c r="AJ729" i="20" s="1"/>
  <c r="AJ730" i="20" s="1"/>
  <c r="AJ731" i="20" s="1"/>
  <c r="AJ732" i="20" s="1"/>
  <c r="AJ733" i="20" s="1"/>
  <c r="AJ734" i="20" s="1"/>
  <c r="AJ735" i="20" s="1"/>
  <c r="AJ736" i="20" s="1"/>
  <c r="AJ737" i="20" s="1"/>
  <c r="AJ738" i="20" s="1"/>
  <c r="AJ739" i="20" s="1"/>
  <c r="AJ740" i="20" s="1"/>
  <c r="AJ741" i="20" s="1"/>
  <c r="AJ742" i="20" s="1"/>
  <c r="AJ743" i="20" s="1"/>
  <c r="AJ744" i="20" s="1"/>
  <c r="AJ745" i="20" s="1"/>
  <c r="AJ746" i="20" s="1"/>
  <c r="AJ747" i="20" s="1"/>
  <c r="AJ748" i="20" s="1"/>
  <c r="AJ749" i="20" s="1"/>
  <c r="AJ750" i="20" s="1"/>
  <c r="AJ751" i="20" s="1"/>
  <c r="AJ752" i="20" s="1"/>
  <c r="AJ753" i="20" s="1"/>
  <c r="AJ754" i="20" s="1"/>
  <c r="AJ755" i="20" s="1"/>
  <c r="AJ756" i="20" s="1"/>
  <c r="AJ757" i="20" s="1"/>
  <c r="AJ758" i="20" s="1"/>
  <c r="AJ759" i="20" s="1"/>
  <c r="AJ760" i="20" s="1"/>
  <c r="AJ761" i="20" s="1"/>
  <c r="AJ762" i="20" s="1"/>
  <c r="AJ763" i="20" s="1"/>
  <c r="AJ764" i="20" s="1"/>
  <c r="AJ765" i="20" s="1"/>
  <c r="AJ766" i="20" s="1"/>
  <c r="AJ767" i="20" s="1"/>
  <c r="AJ768" i="20" s="1"/>
  <c r="AJ769" i="20" s="1"/>
  <c r="AJ770" i="20" s="1"/>
  <c r="AJ771" i="20" s="1"/>
  <c r="AJ772" i="20" s="1"/>
  <c r="AJ773" i="20" s="1"/>
  <c r="AJ774" i="20" s="1"/>
  <c r="AJ775" i="20" s="1"/>
  <c r="AJ776" i="20" s="1"/>
  <c r="AJ777" i="20" s="1"/>
  <c r="AJ778" i="20" s="1"/>
  <c r="AJ779" i="20" s="1"/>
  <c r="AJ780" i="20" s="1"/>
  <c r="AJ781" i="20" s="1"/>
  <c r="AJ782" i="20" s="1"/>
  <c r="AJ783" i="20" s="1"/>
  <c r="AJ784" i="20" s="1"/>
  <c r="AJ785" i="20" s="1"/>
  <c r="AJ786" i="20" s="1"/>
  <c r="AJ787" i="20" s="1"/>
  <c r="AJ788" i="20" s="1"/>
  <c r="AJ789" i="20" s="1"/>
  <c r="AJ790" i="20" s="1"/>
  <c r="AJ791" i="20" s="1"/>
  <c r="AJ792" i="20" s="1"/>
  <c r="AJ793" i="20" s="1"/>
  <c r="AJ794" i="20" s="1"/>
  <c r="AJ795" i="20" s="1"/>
  <c r="AJ796" i="20" s="1"/>
  <c r="AJ797" i="20" s="1"/>
  <c r="AJ798" i="20" s="1"/>
  <c r="AJ799" i="20" s="1"/>
  <c r="AJ800" i="20" s="1"/>
  <c r="AJ801" i="20" s="1"/>
  <c r="AJ802" i="20" s="1"/>
  <c r="AJ803" i="20" s="1"/>
  <c r="AJ804" i="20" s="1"/>
  <c r="AJ805" i="20" s="1"/>
  <c r="AJ806" i="20" s="1"/>
  <c r="AJ807" i="20" s="1"/>
  <c r="AJ808" i="20" s="1"/>
  <c r="AJ809" i="20" s="1"/>
  <c r="AJ810" i="20" s="1"/>
  <c r="AJ811" i="20" s="1"/>
  <c r="AP528" i="20"/>
  <c r="AP529" i="20" s="1"/>
  <c r="AP530" i="20" s="1"/>
  <c r="AP531" i="20" s="1"/>
  <c r="AP532" i="20" s="1"/>
  <c r="AP533" i="20" s="1"/>
  <c r="AP534" i="20" s="1"/>
  <c r="AP535" i="20" s="1"/>
  <c r="AP536" i="20" s="1"/>
  <c r="AP537" i="20" s="1"/>
  <c r="AP538" i="20" s="1"/>
  <c r="AP539" i="20" s="1"/>
  <c r="AP540" i="20" s="1"/>
  <c r="AP541" i="20" s="1"/>
  <c r="AP542" i="20" s="1"/>
  <c r="AP543" i="20" s="1"/>
  <c r="AP544" i="20" s="1"/>
  <c r="AP545" i="20" s="1"/>
  <c r="AP546" i="20" s="1"/>
  <c r="AP547" i="20" s="1"/>
  <c r="AP548" i="20" s="1"/>
  <c r="AP549" i="20" s="1"/>
  <c r="AP550" i="20" s="1"/>
  <c r="AP551" i="20" s="1"/>
  <c r="AP552" i="20" s="1"/>
  <c r="AP553" i="20" s="1"/>
  <c r="AP554" i="20" s="1"/>
  <c r="AP555" i="20" s="1"/>
  <c r="AP556" i="20" s="1"/>
  <c r="AP557" i="20" s="1"/>
  <c r="AP558" i="20" s="1"/>
  <c r="AP559" i="20" s="1"/>
  <c r="AP560" i="20" s="1"/>
  <c r="AP561" i="20" s="1"/>
  <c r="AP562" i="20" s="1"/>
  <c r="AP563" i="20" s="1"/>
  <c r="AP564" i="20" s="1"/>
  <c r="AP565" i="20" s="1"/>
  <c r="AP566" i="20" s="1"/>
  <c r="AP567" i="20" s="1"/>
  <c r="AP568" i="20" s="1"/>
  <c r="AP569" i="20" s="1"/>
  <c r="AP570" i="20" s="1"/>
  <c r="AP571" i="20" s="1"/>
  <c r="AP572" i="20" s="1"/>
  <c r="AP573" i="20" s="1"/>
  <c r="AP574" i="20" s="1"/>
  <c r="AP575" i="20" s="1"/>
  <c r="AP576" i="20" s="1"/>
  <c r="AP577" i="20" s="1"/>
  <c r="AP578" i="20" s="1"/>
  <c r="AP579" i="20" s="1"/>
  <c r="AP580" i="20" s="1"/>
  <c r="AP581" i="20" s="1"/>
  <c r="AP582" i="20" s="1"/>
  <c r="AP583" i="20" s="1"/>
  <c r="AP584" i="20" s="1"/>
  <c r="AP585" i="20" s="1"/>
  <c r="AP586" i="20" s="1"/>
  <c r="AP587" i="20" s="1"/>
  <c r="AP588" i="20" s="1"/>
  <c r="AP589" i="20" s="1"/>
  <c r="AP590" i="20" s="1"/>
  <c r="AP591" i="20" s="1"/>
  <c r="AP592" i="20" s="1"/>
  <c r="AP593" i="20" s="1"/>
  <c r="AP594" i="20" s="1"/>
  <c r="AP595" i="20" s="1"/>
  <c r="AP596" i="20" s="1"/>
  <c r="AP597" i="20" s="1"/>
  <c r="AP598" i="20" s="1"/>
  <c r="AP599" i="20" s="1"/>
  <c r="AP600" i="20" s="1"/>
  <c r="AP601" i="20" s="1"/>
  <c r="AP602" i="20" s="1"/>
  <c r="AP603" i="20" s="1"/>
  <c r="AP604" i="20" s="1"/>
  <c r="AP605" i="20" s="1"/>
  <c r="AP606" i="20" s="1"/>
  <c r="AP607" i="20" s="1"/>
  <c r="AP608" i="20" s="1"/>
  <c r="AP609" i="20" s="1"/>
  <c r="AO509" i="20"/>
  <c r="AO410" i="20"/>
  <c r="AO411" i="20" s="1"/>
  <c r="AO412" i="20" s="1"/>
  <c r="AO413" i="20" s="1"/>
  <c r="AO414" i="20" s="1"/>
  <c r="AO415" i="20" s="1"/>
  <c r="AO416" i="20" s="1"/>
  <c r="AO417" i="20" s="1"/>
  <c r="AO418" i="20" s="1"/>
  <c r="AO419" i="20" s="1"/>
  <c r="AO420" i="20" s="1"/>
  <c r="AO421" i="20" s="1"/>
  <c r="AO422" i="20" s="1"/>
  <c r="AO423" i="20" s="1"/>
  <c r="AO424" i="20" s="1"/>
  <c r="AO425" i="20" s="1"/>
  <c r="AO426" i="20" s="1"/>
  <c r="AO427" i="20" s="1"/>
  <c r="AO428" i="20" s="1"/>
  <c r="AO429" i="20" s="1"/>
  <c r="AO430" i="20" s="1"/>
  <c r="AO431" i="20" s="1"/>
  <c r="AO432" i="20" s="1"/>
  <c r="AO433" i="20" s="1"/>
  <c r="AO434" i="20" s="1"/>
  <c r="AO435" i="20" s="1"/>
  <c r="AO436" i="20" s="1"/>
  <c r="AO437" i="20" s="1"/>
  <c r="AO438" i="20" s="1"/>
  <c r="AO439" i="20" s="1"/>
  <c r="AO440" i="20" s="1"/>
  <c r="AO441" i="20" s="1"/>
  <c r="AO442" i="20" s="1"/>
  <c r="AO443" i="20" s="1"/>
  <c r="AO444" i="20" s="1"/>
  <c r="AO445" i="20" s="1"/>
  <c r="AO446" i="20" s="1"/>
  <c r="AO447" i="20" s="1"/>
  <c r="AO448" i="20" s="1"/>
  <c r="AO449" i="20" s="1"/>
  <c r="AO450" i="20" s="1"/>
  <c r="AO451" i="20" s="1"/>
  <c r="AO452" i="20" s="1"/>
  <c r="AO453" i="20" s="1"/>
  <c r="AO454" i="20" s="1"/>
  <c r="AO455" i="20" s="1"/>
  <c r="AO456" i="20" s="1"/>
  <c r="AO457" i="20" s="1"/>
  <c r="AO458" i="20" s="1"/>
  <c r="AO459" i="20" s="1"/>
  <c r="AO460" i="20" s="1"/>
  <c r="AO461" i="20" s="1"/>
  <c r="AO462" i="20" s="1"/>
  <c r="AO463" i="20" s="1"/>
  <c r="AO464" i="20" s="1"/>
  <c r="AO465" i="20" s="1"/>
  <c r="AO466" i="20" s="1"/>
  <c r="AO467" i="20" s="1"/>
  <c r="AO468" i="20" s="1"/>
  <c r="AO469" i="20" s="1"/>
  <c r="AO470" i="20" s="1"/>
  <c r="AO471" i="20" s="1"/>
  <c r="AO472" i="20" s="1"/>
  <c r="AO473" i="20" s="1"/>
  <c r="AO474" i="20" s="1"/>
  <c r="AO475" i="20" s="1"/>
  <c r="AO476" i="20" s="1"/>
  <c r="AO477" i="20" s="1"/>
  <c r="AO478" i="20" s="1"/>
  <c r="AO479" i="20" s="1"/>
  <c r="AO480" i="20" s="1"/>
  <c r="AO481" i="20" s="1"/>
  <c r="AO482" i="20" s="1"/>
  <c r="AO483" i="20" s="1"/>
  <c r="AO484" i="20" s="1"/>
  <c r="AO485" i="20" s="1"/>
  <c r="AO486" i="20" s="1"/>
  <c r="AO487" i="20" s="1"/>
  <c r="AO488" i="20" s="1"/>
  <c r="AO489" i="20" s="1"/>
  <c r="AO490" i="20" s="1"/>
  <c r="AO491" i="20" s="1"/>
  <c r="AO492" i="20" s="1"/>
  <c r="AO493" i="20" s="1"/>
  <c r="AO494" i="20" s="1"/>
  <c r="AO495" i="20" s="1"/>
  <c r="AO496" i="20" s="1"/>
  <c r="AO497" i="20" s="1"/>
  <c r="AO498" i="20" s="1"/>
  <c r="AO499" i="20" s="1"/>
  <c r="AO500" i="20" s="1"/>
  <c r="AO501" i="20" s="1"/>
  <c r="AO502" i="20" s="1"/>
  <c r="AO503" i="20" s="1"/>
  <c r="AO504" i="20" s="1"/>
  <c r="AO505" i="20" s="1"/>
  <c r="AO506" i="20" s="1"/>
  <c r="AO507" i="20" s="1"/>
  <c r="AO508" i="20" s="1"/>
  <c r="AJ510" i="20"/>
  <c r="AJ511" i="20"/>
  <c r="AJ512" i="20" s="1"/>
  <c r="AJ513" i="20" s="1"/>
  <c r="AJ514" i="20" s="1"/>
  <c r="AJ515" i="20" s="1"/>
  <c r="AJ516" i="20" s="1"/>
  <c r="AJ517" i="20" s="1"/>
  <c r="AJ518" i="20" s="1"/>
  <c r="AJ519" i="20" s="1"/>
  <c r="AJ520" i="20" s="1"/>
  <c r="AJ521" i="20" s="1"/>
  <c r="AJ522" i="20" s="1"/>
  <c r="AJ523" i="20" s="1"/>
  <c r="AJ524" i="20" s="1"/>
  <c r="AJ525" i="20" s="1"/>
  <c r="AJ526" i="20" s="1"/>
  <c r="AJ527" i="20" s="1"/>
  <c r="AJ528" i="20" s="1"/>
  <c r="AJ529" i="20" s="1"/>
  <c r="AJ530" i="20" s="1"/>
  <c r="AJ531" i="20" s="1"/>
  <c r="AJ532" i="20" s="1"/>
  <c r="AJ533" i="20" s="1"/>
  <c r="AJ534" i="20" s="1"/>
  <c r="AJ535" i="20" s="1"/>
  <c r="AJ536" i="20" s="1"/>
  <c r="AJ537" i="20" s="1"/>
  <c r="AJ538" i="20" s="1"/>
  <c r="AJ539" i="20" s="1"/>
  <c r="AJ540" i="20" s="1"/>
  <c r="AJ541" i="20" s="1"/>
  <c r="AJ542" i="20" s="1"/>
  <c r="AJ543" i="20" s="1"/>
  <c r="AJ544" i="20" s="1"/>
  <c r="AJ545" i="20" s="1"/>
  <c r="AJ546" i="20" s="1"/>
  <c r="AJ547" i="20" s="1"/>
  <c r="AJ548" i="20" s="1"/>
  <c r="AJ549" i="20" s="1"/>
  <c r="AJ550" i="20" s="1"/>
  <c r="AJ551" i="20" s="1"/>
  <c r="AJ552" i="20" s="1"/>
  <c r="AJ553" i="20" s="1"/>
  <c r="AJ554" i="20" s="1"/>
  <c r="AJ555" i="20" s="1"/>
  <c r="AJ556" i="20" s="1"/>
  <c r="AJ557" i="20" s="1"/>
  <c r="AJ558" i="20" s="1"/>
  <c r="AJ559" i="20" s="1"/>
  <c r="AJ560" i="20" s="1"/>
  <c r="AJ561" i="20" s="1"/>
  <c r="AJ562" i="20" s="1"/>
  <c r="AJ563" i="20" s="1"/>
  <c r="AJ564" i="20" s="1"/>
  <c r="AJ565" i="20" s="1"/>
  <c r="AJ566" i="20" s="1"/>
  <c r="AJ567" i="20" s="1"/>
  <c r="AJ568" i="20" s="1"/>
  <c r="AJ569" i="20" s="1"/>
  <c r="AJ570" i="20" s="1"/>
  <c r="AJ571" i="20" s="1"/>
  <c r="AJ572" i="20" s="1"/>
  <c r="AJ573" i="20" s="1"/>
  <c r="AJ574" i="20" s="1"/>
  <c r="AJ575" i="20" s="1"/>
  <c r="AJ576" i="20" s="1"/>
  <c r="AJ577" i="20" s="1"/>
  <c r="AJ578" i="20" s="1"/>
  <c r="AJ579" i="20" s="1"/>
  <c r="AJ580" i="20" s="1"/>
  <c r="AJ581" i="20" s="1"/>
  <c r="AJ582" i="20" s="1"/>
  <c r="AJ583" i="20" s="1"/>
  <c r="AJ584" i="20" s="1"/>
  <c r="AJ585" i="20" s="1"/>
  <c r="AJ586" i="20" s="1"/>
  <c r="AJ587" i="20" s="1"/>
  <c r="AJ588" i="20" s="1"/>
  <c r="AJ589" i="20" s="1"/>
  <c r="AJ590" i="20" s="1"/>
  <c r="AJ591" i="20" s="1"/>
  <c r="AJ592" i="20" s="1"/>
  <c r="AJ593" i="20" s="1"/>
  <c r="AJ594" i="20" s="1"/>
  <c r="AJ595" i="20" s="1"/>
  <c r="AJ596" i="20" s="1"/>
  <c r="AJ597" i="20" s="1"/>
  <c r="AJ598" i="20" s="1"/>
  <c r="AJ599" i="20" s="1"/>
  <c r="AJ600" i="20" s="1"/>
  <c r="AJ601" i="20" s="1"/>
  <c r="AJ602" i="20" s="1"/>
  <c r="AJ603" i="20" s="1"/>
  <c r="AJ604" i="20" s="1"/>
  <c r="AJ605" i="20" s="1"/>
  <c r="AJ606" i="20" s="1"/>
  <c r="AJ607" i="20" s="1"/>
  <c r="AJ608" i="20" s="1"/>
  <c r="AJ609" i="20" s="1"/>
  <c r="AJ106" i="20"/>
  <c r="AJ509" i="20"/>
  <c r="AJ410" i="20" s="1"/>
  <c r="AJ411" i="20" s="1"/>
  <c r="AJ412" i="20" s="1"/>
  <c r="AJ413" i="20" s="1"/>
  <c r="AJ414" i="20" s="1"/>
  <c r="AJ415" i="20" s="1"/>
  <c r="AJ416" i="20" s="1"/>
  <c r="AJ417" i="20" s="1"/>
  <c r="AJ418" i="20" s="1"/>
  <c r="AJ419" i="20" s="1"/>
  <c r="AJ420" i="20" s="1"/>
  <c r="AJ421" i="20" s="1"/>
  <c r="AJ422" i="20" s="1"/>
  <c r="AJ423" i="20" s="1"/>
  <c r="AJ424" i="20" s="1"/>
  <c r="AJ425" i="20" s="1"/>
  <c r="AJ426" i="20" s="1"/>
  <c r="AJ427" i="20" s="1"/>
  <c r="AJ428" i="20" s="1"/>
  <c r="AJ429" i="20" s="1"/>
  <c r="AJ430" i="20" s="1"/>
  <c r="AJ431" i="20" s="1"/>
  <c r="AJ432" i="20" s="1"/>
  <c r="AJ433" i="20" s="1"/>
  <c r="AJ434" i="20" s="1"/>
  <c r="AJ435" i="20" s="1"/>
  <c r="AJ436" i="20" s="1"/>
  <c r="AJ437" i="20" s="1"/>
  <c r="AJ438" i="20" s="1"/>
  <c r="AJ439" i="20" s="1"/>
  <c r="AJ440" i="20" s="1"/>
  <c r="AJ441" i="20" s="1"/>
  <c r="AJ442" i="20" s="1"/>
  <c r="AJ443" i="20" s="1"/>
  <c r="AJ444" i="20" s="1"/>
  <c r="AJ445" i="20" s="1"/>
  <c r="AJ446" i="20" s="1"/>
  <c r="AJ447" i="20" s="1"/>
  <c r="AJ448" i="20" s="1"/>
  <c r="AJ449" i="20" s="1"/>
  <c r="AJ450" i="20" s="1"/>
  <c r="AJ451" i="20" s="1"/>
  <c r="AJ452" i="20" s="1"/>
  <c r="AJ453" i="20" s="1"/>
  <c r="AJ454" i="20" s="1"/>
  <c r="AJ455" i="20" s="1"/>
  <c r="AJ456" i="20" s="1"/>
  <c r="AJ457" i="20" s="1"/>
  <c r="AJ458" i="20" s="1"/>
  <c r="AJ459" i="20" s="1"/>
  <c r="AJ460" i="20" s="1"/>
  <c r="AJ461" i="20" s="1"/>
  <c r="AJ462" i="20" s="1"/>
  <c r="AJ463" i="20" s="1"/>
  <c r="AJ464" i="20" s="1"/>
  <c r="AJ465" i="20" s="1"/>
  <c r="AJ466" i="20" s="1"/>
  <c r="AJ467" i="20" s="1"/>
  <c r="AJ468" i="20" s="1"/>
  <c r="AJ469" i="20" s="1"/>
  <c r="AJ470" i="20" s="1"/>
  <c r="AJ471" i="20" s="1"/>
  <c r="AJ472" i="20" s="1"/>
  <c r="AJ473" i="20" s="1"/>
  <c r="AJ474" i="20" s="1"/>
  <c r="AJ475" i="20" s="1"/>
  <c r="AJ476" i="20" s="1"/>
  <c r="AJ477" i="20" s="1"/>
  <c r="AJ478" i="20" s="1"/>
  <c r="AJ479" i="20" s="1"/>
  <c r="AJ480" i="20" s="1"/>
  <c r="AJ481" i="20" s="1"/>
  <c r="AJ482" i="20" s="1"/>
  <c r="AJ483" i="20" s="1"/>
  <c r="AJ484" i="20" s="1"/>
  <c r="AJ485" i="20" s="1"/>
  <c r="AJ486" i="20" s="1"/>
  <c r="AJ487" i="20" s="1"/>
  <c r="AJ488" i="20" s="1"/>
  <c r="AJ489" i="20" s="1"/>
  <c r="AJ490" i="20" s="1"/>
  <c r="AJ491" i="20" s="1"/>
  <c r="AJ492" i="20" s="1"/>
  <c r="AJ493" i="20" s="1"/>
  <c r="AJ494" i="20" s="1"/>
  <c r="AJ495" i="20" s="1"/>
  <c r="AJ496" i="20" s="1"/>
  <c r="AJ497" i="20" s="1"/>
  <c r="AJ498" i="20" s="1"/>
  <c r="AJ499" i="20" s="1"/>
  <c r="AJ500" i="20" s="1"/>
  <c r="AJ501" i="20" s="1"/>
  <c r="AJ502" i="20" s="1"/>
  <c r="AJ503" i="20" s="1"/>
  <c r="AJ504" i="20" s="1"/>
  <c r="AJ505" i="20" s="1"/>
  <c r="AJ506" i="20" s="1"/>
  <c r="AJ507" i="20" s="1"/>
  <c r="AJ508" i="20" s="1"/>
  <c r="AC8" i="5"/>
  <c r="AS813" i="5" s="1"/>
  <c r="AS814" i="5" s="1"/>
  <c r="AS815" i="5" s="1"/>
  <c r="AS816" i="5" s="1"/>
  <c r="AS817" i="5" s="1"/>
  <c r="AS818" i="5" s="1"/>
  <c r="AS819" i="5" s="1"/>
  <c r="AS820" i="5" s="1"/>
  <c r="AS821" i="5" s="1"/>
  <c r="AS822" i="5" s="1"/>
  <c r="AS823" i="5" s="1"/>
  <c r="AS824" i="5" s="1"/>
  <c r="AS825" i="5" s="1"/>
  <c r="AS826" i="5" s="1"/>
  <c r="AS827" i="5" s="1"/>
  <c r="AS828" i="5" s="1"/>
  <c r="AS829" i="5" s="1"/>
  <c r="AS830" i="5" s="1"/>
  <c r="AS831" i="5" s="1"/>
  <c r="AS832" i="5" s="1"/>
  <c r="AS833" i="5" s="1"/>
  <c r="AS834" i="5" s="1"/>
  <c r="AS835" i="5" s="1"/>
  <c r="AS836" i="5" s="1"/>
  <c r="AS837" i="5" s="1"/>
  <c r="AS838" i="5" s="1"/>
  <c r="AS839" i="5" s="1"/>
  <c r="AS840" i="5" s="1"/>
  <c r="AS841" i="5" s="1"/>
  <c r="AS842" i="5" s="1"/>
  <c r="AS843" i="5" s="1"/>
  <c r="AS844" i="5" s="1"/>
  <c r="AS845" i="5" s="1"/>
  <c r="AS846" i="5" s="1"/>
  <c r="AS847" i="5" s="1"/>
  <c r="AS848" i="5" s="1"/>
  <c r="AS849" i="5" s="1"/>
  <c r="AS850" i="5" s="1"/>
  <c r="AS851" i="5" s="1"/>
  <c r="AS852" i="5" s="1"/>
  <c r="AS853" i="5" s="1"/>
  <c r="AS854" i="5" s="1"/>
  <c r="AS855" i="5" s="1"/>
  <c r="AS856" i="5" s="1"/>
  <c r="AS857" i="5" s="1"/>
  <c r="AS858" i="5" s="1"/>
  <c r="AS859" i="5" s="1"/>
  <c r="AS860" i="5" s="1"/>
  <c r="AS861" i="5" s="1"/>
  <c r="AS862" i="5" s="1"/>
  <c r="AS863" i="5" s="1"/>
  <c r="AS864" i="5" s="1"/>
  <c r="AS865" i="5" s="1"/>
  <c r="AS866" i="5" s="1"/>
  <c r="AS867" i="5" s="1"/>
  <c r="AS868" i="5" s="1"/>
  <c r="AS869" i="5" s="1"/>
  <c r="AS870" i="5" s="1"/>
  <c r="AS871" i="5" s="1"/>
  <c r="AS872" i="5" s="1"/>
  <c r="AS873" i="5" s="1"/>
  <c r="AS874" i="5" s="1"/>
  <c r="AS875" i="5" s="1"/>
  <c r="AS876" i="5" s="1"/>
  <c r="AS877" i="5" s="1"/>
  <c r="AS878" i="5" s="1"/>
  <c r="AS879" i="5" s="1"/>
  <c r="AS880" i="5" s="1"/>
  <c r="AS881" i="5" s="1"/>
  <c r="AS882" i="5" s="1"/>
  <c r="AS883" i="5" s="1"/>
  <c r="AS884" i="5" s="1"/>
  <c r="AS885" i="5" s="1"/>
  <c r="AS886" i="5" s="1"/>
  <c r="AS887" i="5" s="1"/>
  <c r="AS888" i="5" s="1"/>
  <c r="AS889" i="5" s="1"/>
  <c r="AS890" i="5" s="1"/>
  <c r="AS891" i="5" s="1"/>
  <c r="AS892" i="5" s="1"/>
  <c r="AS893" i="5" s="1"/>
  <c r="AS894" i="5" s="1"/>
  <c r="AS895" i="5" s="1"/>
  <c r="AS896" i="5" s="1"/>
  <c r="AS897" i="5" s="1"/>
  <c r="AS898" i="5" s="1"/>
  <c r="AS899" i="5" s="1"/>
  <c r="AS900" i="5" s="1"/>
  <c r="AS901" i="5" s="1"/>
  <c r="AS902" i="5" s="1"/>
  <c r="AS903" i="5" s="1"/>
  <c r="AS904" i="5" s="1"/>
  <c r="AS905" i="5" s="1"/>
  <c r="AS906" i="5" s="1"/>
  <c r="AS907" i="5" s="1"/>
  <c r="AS908" i="5" s="1"/>
  <c r="AS909" i="5" s="1"/>
  <c r="AS910" i="5" s="1"/>
  <c r="AS911" i="5" s="1"/>
  <c r="AS912" i="5" s="1"/>
  <c r="AC8" i="21"/>
  <c r="AC7" i="21" s="1"/>
  <c r="AB21" i="21" s="1"/>
  <c r="AH17" i="21"/>
  <c r="I11" i="2" s="1"/>
  <c r="K26" i="1" s="1"/>
  <c r="AL206" i="5" l="1"/>
  <c r="AC7" i="5"/>
  <c r="B27" i="21"/>
  <c r="AR812" i="21"/>
  <c r="AR713" i="21" s="1"/>
  <c r="AR714" i="21" s="1"/>
  <c r="AR715" i="21" s="1"/>
  <c r="AR716" i="21" s="1"/>
  <c r="AR717" i="21" s="1"/>
  <c r="AR718" i="21" s="1"/>
  <c r="AR719" i="21" s="1"/>
  <c r="AR720" i="21" s="1"/>
  <c r="AR721" i="21" s="1"/>
  <c r="AR722" i="21" s="1"/>
  <c r="AR723" i="21" s="1"/>
  <c r="AR724" i="21" s="1"/>
  <c r="AR725" i="21" s="1"/>
  <c r="AR726" i="21" s="1"/>
  <c r="AR727" i="21" s="1"/>
  <c r="AR728" i="21" s="1"/>
  <c r="AR729" i="21" s="1"/>
  <c r="AR730" i="21" s="1"/>
  <c r="AR731" i="21" s="1"/>
  <c r="AR732" i="21" s="1"/>
  <c r="AR733" i="21" s="1"/>
  <c r="AR734" i="21" s="1"/>
  <c r="AR735" i="21" s="1"/>
  <c r="AR736" i="21" s="1"/>
  <c r="AR737" i="21" s="1"/>
  <c r="AR738" i="21" s="1"/>
  <c r="AR739" i="21" s="1"/>
  <c r="AR740" i="21" s="1"/>
  <c r="AR741" i="21" s="1"/>
  <c r="AR742" i="21" s="1"/>
  <c r="AR743" i="21" s="1"/>
  <c r="AR744" i="21" s="1"/>
  <c r="AR745" i="21" s="1"/>
  <c r="AR746" i="21" s="1"/>
  <c r="AR747" i="21" s="1"/>
  <c r="AR748" i="21" s="1"/>
  <c r="AR749" i="21" s="1"/>
  <c r="AR750" i="21" s="1"/>
  <c r="AR751" i="21" s="1"/>
  <c r="AR752" i="21" s="1"/>
  <c r="AR753" i="21" s="1"/>
  <c r="AR754" i="21" s="1"/>
  <c r="AR755" i="21" s="1"/>
  <c r="AR756" i="21" s="1"/>
  <c r="AR757" i="21" s="1"/>
  <c r="AR758" i="21" s="1"/>
  <c r="AR759" i="21" s="1"/>
  <c r="AR760" i="21" s="1"/>
  <c r="AR761" i="21" s="1"/>
  <c r="AR762" i="21" s="1"/>
  <c r="AR763" i="21" s="1"/>
  <c r="AR764" i="21" s="1"/>
  <c r="AR765" i="21" s="1"/>
  <c r="AR766" i="21" s="1"/>
  <c r="AR767" i="21" s="1"/>
  <c r="AR768" i="21" s="1"/>
  <c r="AR769" i="21" s="1"/>
  <c r="AR770" i="21" s="1"/>
  <c r="AR771" i="21" s="1"/>
  <c r="AR772" i="21" s="1"/>
  <c r="AR773" i="21" s="1"/>
  <c r="AR774" i="21" s="1"/>
  <c r="AR775" i="21" s="1"/>
  <c r="AR776" i="21" s="1"/>
  <c r="AR777" i="21" s="1"/>
  <c r="AR778" i="21" s="1"/>
  <c r="AR779" i="21" s="1"/>
  <c r="AR780" i="21" s="1"/>
  <c r="AR781" i="21" s="1"/>
  <c r="AR782" i="21" s="1"/>
  <c r="AR783" i="21" s="1"/>
  <c r="AR784" i="21" s="1"/>
  <c r="AR785" i="21" s="1"/>
  <c r="AR786" i="21" s="1"/>
  <c r="AR787" i="21" s="1"/>
  <c r="AR788" i="21" s="1"/>
  <c r="AR789" i="21" s="1"/>
  <c r="AR790" i="21" s="1"/>
  <c r="AR791" i="21" s="1"/>
  <c r="AR792" i="21" s="1"/>
  <c r="AR793" i="21" s="1"/>
  <c r="AR794" i="21" s="1"/>
  <c r="AR795" i="21" s="1"/>
  <c r="AR796" i="21" s="1"/>
  <c r="AR797" i="21" s="1"/>
  <c r="AR798" i="21" s="1"/>
  <c r="AR799" i="21" s="1"/>
  <c r="AR800" i="21" s="1"/>
  <c r="AR801" i="21" s="1"/>
  <c r="AR802" i="21" s="1"/>
  <c r="AR803" i="21" s="1"/>
  <c r="AR804" i="21" s="1"/>
  <c r="AR805" i="21" s="1"/>
  <c r="AR806" i="21" s="1"/>
  <c r="AR807" i="21" s="1"/>
  <c r="AR808" i="21" s="1"/>
  <c r="AR809" i="21" s="1"/>
  <c r="AR810" i="21" s="1"/>
  <c r="AR811" i="21" s="1"/>
  <c r="AS813" i="21"/>
  <c r="AS814" i="21" s="1"/>
  <c r="AS815" i="21" s="1"/>
  <c r="AS816" i="21" s="1"/>
  <c r="AS817" i="21" s="1"/>
  <c r="AS818" i="21" s="1"/>
  <c r="AS819" i="21" s="1"/>
  <c r="AS820" i="21" s="1"/>
  <c r="AS821" i="21" s="1"/>
  <c r="AS822" i="21" s="1"/>
  <c r="AS823" i="21" s="1"/>
  <c r="AS824" i="21" s="1"/>
  <c r="AS825" i="21" s="1"/>
  <c r="AS826" i="21" s="1"/>
  <c r="AS827" i="21" s="1"/>
  <c r="AS828" i="21" s="1"/>
  <c r="AS829" i="21" s="1"/>
  <c r="AS830" i="21" s="1"/>
  <c r="AS831" i="21" s="1"/>
  <c r="AS832" i="21" s="1"/>
  <c r="AS833" i="21" s="1"/>
  <c r="AS834" i="21" s="1"/>
  <c r="AS835" i="21" s="1"/>
  <c r="AS836" i="21" s="1"/>
  <c r="AS837" i="21" s="1"/>
  <c r="AS838" i="21" s="1"/>
  <c r="AS839" i="21" s="1"/>
  <c r="AS840" i="21" s="1"/>
  <c r="AS841" i="21" s="1"/>
  <c r="AS842" i="21" s="1"/>
  <c r="AS843" i="21" s="1"/>
  <c r="AS844" i="21" s="1"/>
  <c r="AS845" i="21" s="1"/>
  <c r="AS846" i="21" s="1"/>
  <c r="AS847" i="21" s="1"/>
  <c r="AS848" i="21" s="1"/>
  <c r="AS849" i="21" s="1"/>
  <c r="AS850" i="21" s="1"/>
  <c r="AS851" i="21" s="1"/>
  <c r="AS852" i="21" s="1"/>
  <c r="AS853" i="21" s="1"/>
  <c r="AS854" i="21" s="1"/>
  <c r="AS855" i="21" s="1"/>
  <c r="AS856" i="21" s="1"/>
  <c r="AS857" i="21" s="1"/>
  <c r="AS858" i="21" s="1"/>
  <c r="AS859" i="21" s="1"/>
  <c r="AS860" i="21" s="1"/>
  <c r="AS861" i="21" s="1"/>
  <c r="AS862" i="21" s="1"/>
  <c r="AS863" i="21" s="1"/>
  <c r="AS864" i="21" s="1"/>
  <c r="AS865" i="21" s="1"/>
  <c r="AS866" i="21" s="1"/>
  <c r="AS867" i="21" s="1"/>
  <c r="AS868" i="21" s="1"/>
  <c r="AS869" i="21" s="1"/>
  <c r="AS870" i="21" s="1"/>
  <c r="AS871" i="21" s="1"/>
  <c r="AS872" i="21" s="1"/>
  <c r="AS873" i="21" s="1"/>
  <c r="AS874" i="21" s="1"/>
  <c r="AS875" i="21" s="1"/>
  <c r="AS876" i="21" s="1"/>
  <c r="AS877" i="21" s="1"/>
  <c r="AS878" i="21" s="1"/>
  <c r="AS879" i="21" s="1"/>
  <c r="AS880" i="21" s="1"/>
  <c r="AS881" i="21" s="1"/>
  <c r="AS882" i="21" s="1"/>
  <c r="AS883" i="21" s="1"/>
  <c r="AS884" i="21" s="1"/>
  <c r="AS885" i="21" s="1"/>
  <c r="AS886" i="21" s="1"/>
  <c r="AS887" i="21" s="1"/>
  <c r="AS888" i="21" s="1"/>
  <c r="AS889" i="21" s="1"/>
  <c r="AS890" i="21" s="1"/>
  <c r="AS891" i="21" s="1"/>
  <c r="AS892" i="21" s="1"/>
  <c r="AS893" i="21" s="1"/>
  <c r="AS894" i="21" s="1"/>
  <c r="AS895" i="21" s="1"/>
  <c r="AS896" i="21" s="1"/>
  <c r="AS897" i="21" s="1"/>
  <c r="AS898" i="21" s="1"/>
  <c r="AS899" i="21" s="1"/>
  <c r="AS900" i="21" s="1"/>
  <c r="AS901" i="21" s="1"/>
  <c r="AS902" i="21" s="1"/>
  <c r="AS903" i="21" s="1"/>
  <c r="AS904" i="21" s="1"/>
  <c r="AS905" i="21" s="1"/>
  <c r="AS906" i="21" s="1"/>
  <c r="AS907" i="21" s="1"/>
  <c r="AS908" i="21" s="1"/>
  <c r="AS909" i="21" s="1"/>
  <c r="AS910" i="21" s="1"/>
  <c r="AS911" i="21" s="1"/>
  <c r="AS912" i="21" s="1"/>
  <c r="AL106" i="21"/>
  <c r="AO509" i="21"/>
  <c r="AO410" i="21" s="1"/>
  <c r="AO411" i="21" s="1"/>
  <c r="AO412" i="21" s="1"/>
  <c r="AO413" i="21" s="1"/>
  <c r="AO414" i="21" s="1"/>
  <c r="AO415" i="21" s="1"/>
  <c r="AO416" i="21" s="1"/>
  <c r="AO417" i="21" s="1"/>
  <c r="AO418" i="21" s="1"/>
  <c r="AO419" i="21" s="1"/>
  <c r="AO420" i="21" s="1"/>
  <c r="AO421" i="21" s="1"/>
  <c r="AO422" i="21" s="1"/>
  <c r="AO423" i="21" s="1"/>
  <c r="AO424" i="21" s="1"/>
  <c r="AO425" i="21" s="1"/>
  <c r="AO426" i="21" s="1"/>
  <c r="AO427" i="21" s="1"/>
  <c r="AO428" i="21" s="1"/>
  <c r="AO429" i="21" s="1"/>
  <c r="AO430" i="21" s="1"/>
  <c r="AO431" i="21" s="1"/>
  <c r="AO432" i="21" s="1"/>
  <c r="AO433" i="21" s="1"/>
  <c r="AO434" i="21" s="1"/>
  <c r="AO435" i="21" s="1"/>
  <c r="AO436" i="21" s="1"/>
  <c r="AO437" i="21" s="1"/>
  <c r="AO438" i="21" s="1"/>
  <c r="AO439" i="21" s="1"/>
  <c r="AO440" i="21" s="1"/>
  <c r="AO441" i="21" s="1"/>
  <c r="AO442" i="21" s="1"/>
  <c r="AO443" i="21" s="1"/>
  <c r="AO444" i="21" s="1"/>
  <c r="AO445" i="21" s="1"/>
  <c r="AO446" i="21" s="1"/>
  <c r="AO447" i="21" s="1"/>
  <c r="AO448" i="21" s="1"/>
  <c r="AO449" i="21" s="1"/>
  <c r="AO450" i="21" s="1"/>
  <c r="AO451" i="21" s="1"/>
  <c r="AO452" i="21" s="1"/>
  <c r="AO453" i="21" s="1"/>
  <c r="AO454" i="21" s="1"/>
  <c r="AO455" i="21" s="1"/>
  <c r="AO456" i="21" s="1"/>
  <c r="AO457" i="21" s="1"/>
  <c r="AO458" i="21" s="1"/>
  <c r="AO459" i="21" s="1"/>
  <c r="AO460" i="21" s="1"/>
  <c r="AO461" i="21" s="1"/>
  <c r="AO462" i="21" s="1"/>
  <c r="AO463" i="21" s="1"/>
  <c r="AO464" i="21" s="1"/>
  <c r="AO465" i="21" s="1"/>
  <c r="AO466" i="21" s="1"/>
  <c r="AO467" i="21" s="1"/>
  <c r="AO468" i="21" s="1"/>
  <c r="AO469" i="21" s="1"/>
  <c r="AO470" i="21" s="1"/>
  <c r="AO471" i="21" s="1"/>
  <c r="AO472" i="21" s="1"/>
  <c r="AO473" i="21" s="1"/>
  <c r="AO474" i="21" s="1"/>
  <c r="AO475" i="21" s="1"/>
  <c r="AO476" i="21" s="1"/>
  <c r="AO477" i="21" s="1"/>
  <c r="AO478" i="21" s="1"/>
  <c r="AO479" i="21" s="1"/>
  <c r="AO480" i="21" s="1"/>
  <c r="AO481" i="21" s="1"/>
  <c r="AO482" i="21" s="1"/>
  <c r="AO483" i="21" s="1"/>
  <c r="AO484" i="21" s="1"/>
  <c r="AO485" i="21" s="1"/>
  <c r="AO486" i="21" s="1"/>
  <c r="AO487" i="21" s="1"/>
  <c r="AO488" i="21" s="1"/>
  <c r="AO489" i="21" s="1"/>
  <c r="AO490" i="21" s="1"/>
  <c r="AO491" i="21" s="1"/>
  <c r="AO492" i="21" s="1"/>
  <c r="AO493" i="21" s="1"/>
  <c r="AO494" i="21" s="1"/>
  <c r="AO495" i="21" s="1"/>
  <c r="AO496" i="21" s="1"/>
  <c r="AO497" i="21" s="1"/>
  <c r="AO498" i="21" s="1"/>
  <c r="AO499" i="21" s="1"/>
  <c r="AO500" i="21" s="1"/>
  <c r="AO501" i="21" s="1"/>
  <c r="AO502" i="21" s="1"/>
  <c r="AO503" i="21" s="1"/>
  <c r="AO504" i="21" s="1"/>
  <c r="AO505" i="21" s="1"/>
  <c r="AO506" i="21" s="1"/>
  <c r="AO507" i="21" s="1"/>
  <c r="AO508" i="21" s="1"/>
  <c r="AL206" i="21"/>
  <c r="AD31" i="21"/>
  <c r="AC8" i="20"/>
  <c r="AJ813" i="20"/>
  <c r="AJ814" i="20" s="1"/>
  <c r="AJ815" i="20" s="1"/>
  <c r="AJ816" i="20" s="1"/>
  <c r="AJ817" i="20" s="1"/>
  <c r="AJ818" i="20" s="1"/>
  <c r="AJ819" i="20" s="1"/>
  <c r="AJ820" i="20" s="1"/>
  <c r="AJ821" i="20" s="1"/>
  <c r="AJ822" i="20" s="1"/>
  <c r="AJ823" i="20" s="1"/>
  <c r="AJ824" i="20" s="1"/>
  <c r="AJ825" i="20" s="1"/>
  <c r="AJ826" i="20" s="1"/>
  <c r="AJ827" i="20" s="1"/>
  <c r="AJ828" i="20" s="1"/>
  <c r="AJ829" i="20" s="1"/>
  <c r="AJ830" i="20" s="1"/>
  <c r="AJ831" i="20" s="1"/>
  <c r="AJ832" i="20" s="1"/>
  <c r="AJ833" i="20" s="1"/>
  <c r="AJ834" i="20" s="1"/>
  <c r="AJ835" i="20" s="1"/>
  <c r="AJ836" i="20" s="1"/>
  <c r="AJ837" i="20" s="1"/>
  <c r="AJ838" i="20" s="1"/>
  <c r="AJ839" i="20" s="1"/>
  <c r="AJ840" i="20" s="1"/>
  <c r="AJ841" i="20" s="1"/>
  <c r="AJ842" i="20" s="1"/>
  <c r="AJ843" i="20" s="1"/>
  <c r="AJ844" i="20" s="1"/>
  <c r="AJ845" i="20" s="1"/>
  <c r="AJ846" i="20" s="1"/>
  <c r="AJ847" i="20" s="1"/>
  <c r="AJ848" i="20" s="1"/>
  <c r="AJ849" i="20" s="1"/>
  <c r="AJ850" i="20" s="1"/>
  <c r="AJ851" i="20" s="1"/>
  <c r="AJ852" i="20" s="1"/>
  <c r="AJ853" i="20" s="1"/>
  <c r="AJ854" i="20" s="1"/>
  <c r="AJ855" i="20" s="1"/>
  <c r="AJ856" i="20" s="1"/>
  <c r="AJ857" i="20" s="1"/>
  <c r="AJ858" i="20" s="1"/>
  <c r="AJ859" i="20" s="1"/>
  <c r="AJ860" i="20" s="1"/>
  <c r="AJ861" i="20" s="1"/>
  <c r="AJ862" i="20" s="1"/>
  <c r="AJ863" i="20" s="1"/>
  <c r="AJ864" i="20" s="1"/>
  <c r="AJ865" i="20" s="1"/>
  <c r="AJ866" i="20" s="1"/>
  <c r="AJ867" i="20" s="1"/>
  <c r="AJ868" i="20" s="1"/>
  <c r="AJ869" i="20" s="1"/>
  <c r="AJ870" i="20" s="1"/>
  <c r="AJ871" i="20" s="1"/>
  <c r="AJ872" i="20" s="1"/>
  <c r="AJ873" i="20" s="1"/>
  <c r="AJ874" i="20" s="1"/>
  <c r="AJ875" i="20" s="1"/>
  <c r="AJ876" i="20" s="1"/>
  <c r="AJ877" i="20" s="1"/>
  <c r="AJ878" i="20" s="1"/>
  <c r="AJ879" i="20" s="1"/>
  <c r="AJ880" i="20" s="1"/>
  <c r="AJ881" i="20" s="1"/>
  <c r="AJ882" i="20" s="1"/>
  <c r="AJ883" i="20" s="1"/>
  <c r="AJ884" i="20" s="1"/>
  <c r="AJ885" i="20" s="1"/>
  <c r="AJ886" i="20" s="1"/>
  <c r="AJ887" i="20" s="1"/>
  <c r="AJ888" i="20" s="1"/>
  <c r="AJ889" i="20" s="1"/>
  <c r="AJ890" i="20" s="1"/>
  <c r="AJ891" i="20" s="1"/>
  <c r="AJ892" i="20" s="1"/>
  <c r="AJ893" i="20" s="1"/>
  <c r="AJ894" i="20" s="1"/>
  <c r="AJ895" i="20" s="1"/>
  <c r="AJ896" i="20" s="1"/>
  <c r="AJ897" i="20" s="1"/>
  <c r="AJ898" i="20" s="1"/>
  <c r="AJ899" i="20" s="1"/>
  <c r="AJ900" i="20" s="1"/>
  <c r="AJ901" i="20" s="1"/>
  <c r="AJ902" i="20" s="1"/>
  <c r="AJ903" i="20" s="1"/>
  <c r="AJ904" i="20" s="1"/>
  <c r="AJ905" i="20" s="1"/>
  <c r="AJ906" i="20" s="1"/>
  <c r="AJ907" i="20" s="1"/>
  <c r="AJ908" i="20" s="1"/>
  <c r="AJ909" i="20" s="1"/>
  <c r="AJ910" i="20" s="1"/>
  <c r="AJ911" i="20" s="1"/>
  <c r="AJ912" i="20" s="1"/>
  <c r="AL106" i="5"/>
  <c r="AL107" i="5" s="1"/>
  <c r="AL108" i="5" s="1"/>
  <c r="AL109" i="5" s="1"/>
  <c r="AL110" i="5" s="1"/>
  <c r="AL111" i="5" s="1"/>
  <c r="AL112" i="5" s="1"/>
  <c r="AL113" i="5" s="1"/>
  <c r="AL114" i="5" s="1"/>
  <c r="AL115" i="5" s="1"/>
  <c r="AL116" i="5" s="1"/>
  <c r="AL117" i="5" s="1"/>
  <c r="AL118" i="5" s="1"/>
  <c r="AL119" i="5" s="1"/>
  <c r="AL120" i="5" s="1"/>
  <c r="AL121" i="5" s="1"/>
  <c r="AL122" i="5" s="1"/>
  <c r="AL123" i="5" s="1"/>
  <c r="AL124" i="5" s="1"/>
  <c r="AL125" i="5" s="1"/>
  <c r="AL126" i="5" s="1"/>
  <c r="AL127" i="5" s="1"/>
  <c r="AL128" i="5" s="1"/>
  <c r="AL129" i="5" s="1"/>
  <c r="AL130" i="5" s="1"/>
  <c r="AL131" i="5" s="1"/>
  <c r="AL132" i="5" s="1"/>
  <c r="AL133" i="5" s="1"/>
  <c r="AL134" i="5" s="1"/>
  <c r="AL135" i="5" s="1"/>
  <c r="AL136" i="5" s="1"/>
  <c r="AL137" i="5" s="1"/>
  <c r="AL138" i="5" s="1"/>
  <c r="AL139" i="5" s="1"/>
  <c r="AL140" i="5" s="1"/>
  <c r="AL141" i="5" s="1"/>
  <c r="AL142" i="5" s="1"/>
  <c r="AL143" i="5" s="1"/>
  <c r="AL144" i="5" s="1"/>
  <c r="AL145" i="5" s="1"/>
  <c r="AL146" i="5" s="1"/>
  <c r="AL147" i="5" s="1"/>
  <c r="AL148" i="5" s="1"/>
  <c r="AL149" i="5" s="1"/>
  <c r="AL150" i="5" s="1"/>
  <c r="AL151" i="5" s="1"/>
  <c r="AL152" i="5" s="1"/>
  <c r="AL153" i="5" s="1"/>
  <c r="AL154" i="5" s="1"/>
  <c r="AL155" i="5" s="1"/>
  <c r="AL156" i="5" s="1"/>
  <c r="AL157" i="5" s="1"/>
  <c r="AL158" i="5" s="1"/>
  <c r="AL159" i="5" s="1"/>
  <c r="AL160" i="5" s="1"/>
  <c r="AL161" i="5" s="1"/>
  <c r="AL162" i="5" s="1"/>
  <c r="AL163" i="5" s="1"/>
  <c r="AL164" i="5" s="1"/>
  <c r="AL165" i="5" s="1"/>
  <c r="AL166" i="5" s="1"/>
  <c r="AL167" i="5" s="1"/>
  <c r="AL168" i="5" s="1"/>
  <c r="AL169" i="5" s="1"/>
  <c r="AL170" i="5" s="1"/>
  <c r="AL171" i="5" s="1"/>
  <c r="AL172" i="5" s="1"/>
  <c r="AL173" i="5" s="1"/>
  <c r="AL174" i="5" s="1"/>
  <c r="AL175" i="5" s="1"/>
  <c r="AL176" i="5" s="1"/>
  <c r="AL177" i="5" s="1"/>
  <c r="AL178" i="5" s="1"/>
  <c r="AL179" i="5" s="1"/>
  <c r="AL180" i="5" s="1"/>
  <c r="AL181" i="5" s="1"/>
  <c r="AL182" i="5" s="1"/>
  <c r="AL183" i="5" s="1"/>
  <c r="AL184" i="5" s="1"/>
  <c r="AL185" i="5" s="1"/>
  <c r="AL186" i="5" s="1"/>
  <c r="AL187" i="5" s="1"/>
  <c r="AL188" i="5" s="1"/>
  <c r="AL189" i="5" s="1"/>
  <c r="AL190" i="5" s="1"/>
  <c r="AL191" i="5" s="1"/>
  <c r="AL192" i="5" s="1"/>
  <c r="AL193" i="5" s="1"/>
  <c r="AL194" i="5" s="1"/>
  <c r="AL195" i="5" s="1"/>
  <c r="AL196" i="5" s="1"/>
  <c r="AL197" i="5" s="1"/>
  <c r="AL198" i="5" s="1"/>
  <c r="AL199" i="5" s="1"/>
  <c r="AL200" i="5" s="1"/>
  <c r="AL201" i="5" s="1"/>
  <c r="AL202" i="5" s="1"/>
  <c r="AL203" i="5" s="1"/>
  <c r="AL204" i="5" s="1"/>
  <c r="AL205" i="5" s="1"/>
  <c r="AP510" i="21"/>
  <c r="AP511" i="21" s="1"/>
  <c r="AP512" i="21" s="1"/>
  <c r="AP513" i="21" s="1"/>
  <c r="AP514" i="21" s="1"/>
  <c r="AP515" i="21" s="1"/>
  <c r="AP516" i="21" s="1"/>
  <c r="AP517" i="21" s="1"/>
  <c r="AP518" i="21" s="1"/>
  <c r="AP519" i="21" s="1"/>
  <c r="AP520" i="21" s="1"/>
  <c r="AP521" i="21" s="1"/>
  <c r="AP522" i="21" s="1"/>
  <c r="AP523" i="21" s="1"/>
  <c r="AP524" i="21" s="1"/>
  <c r="AP525" i="21" s="1"/>
  <c r="AP526" i="21" s="1"/>
  <c r="AP527" i="21" s="1"/>
  <c r="AP528" i="21" s="1"/>
  <c r="AP529" i="21" s="1"/>
  <c r="AP530" i="21" s="1"/>
  <c r="AP531" i="21" s="1"/>
  <c r="AP532" i="21" s="1"/>
  <c r="AP533" i="21" s="1"/>
  <c r="AP534" i="21" s="1"/>
  <c r="AP535" i="21" s="1"/>
  <c r="AP536" i="21" s="1"/>
  <c r="AP537" i="21" s="1"/>
  <c r="AP538" i="21" s="1"/>
  <c r="AP539" i="21" s="1"/>
  <c r="AP540" i="21" s="1"/>
  <c r="AP541" i="21" s="1"/>
  <c r="AP542" i="21" s="1"/>
  <c r="AP543" i="21" s="1"/>
  <c r="AP544" i="21" s="1"/>
  <c r="AP545" i="21" s="1"/>
  <c r="AP546" i="21" s="1"/>
  <c r="AP547" i="21" s="1"/>
  <c r="AP548" i="21" s="1"/>
  <c r="AP549" i="21" s="1"/>
  <c r="AP550" i="21" s="1"/>
  <c r="AP551" i="21" s="1"/>
  <c r="AP552" i="21" s="1"/>
  <c r="AP553" i="21" s="1"/>
  <c r="AP554" i="21" s="1"/>
  <c r="AP555" i="21" s="1"/>
  <c r="AP556" i="21" s="1"/>
  <c r="AP557" i="21" s="1"/>
  <c r="AP558" i="21" s="1"/>
  <c r="AP559" i="21" s="1"/>
  <c r="AP560" i="21" s="1"/>
  <c r="AP561" i="21" s="1"/>
  <c r="AP562" i="21" s="1"/>
  <c r="AP563" i="21" s="1"/>
  <c r="AP564" i="21" s="1"/>
  <c r="AP565" i="21" s="1"/>
  <c r="AP566" i="21" s="1"/>
  <c r="AP567" i="21" s="1"/>
  <c r="AP568" i="21" s="1"/>
  <c r="AP569" i="21" s="1"/>
  <c r="AP570" i="21" s="1"/>
  <c r="AP571" i="21" s="1"/>
  <c r="AP572" i="21" s="1"/>
  <c r="AP573" i="21" s="1"/>
  <c r="AP574" i="21" s="1"/>
  <c r="AP575" i="21" s="1"/>
  <c r="AP576" i="21" s="1"/>
  <c r="AP577" i="21" s="1"/>
  <c r="AP578" i="21" s="1"/>
  <c r="AP579" i="21" s="1"/>
  <c r="AP580" i="21" s="1"/>
  <c r="AP581" i="21" s="1"/>
  <c r="AP582" i="21" s="1"/>
  <c r="AP583" i="21" s="1"/>
  <c r="AP584" i="21" s="1"/>
  <c r="AP585" i="21" s="1"/>
  <c r="AP586" i="21" s="1"/>
  <c r="AP587" i="21" s="1"/>
  <c r="AP588" i="21" s="1"/>
  <c r="AP589" i="21" s="1"/>
  <c r="AP590" i="21" s="1"/>
  <c r="AP591" i="21" s="1"/>
  <c r="AP592" i="21" s="1"/>
  <c r="AP593" i="21" s="1"/>
  <c r="AP594" i="21" s="1"/>
  <c r="AP595" i="21" s="1"/>
  <c r="AP596" i="21" s="1"/>
  <c r="AP597" i="21" s="1"/>
  <c r="AP598" i="21" s="1"/>
  <c r="AP599" i="21" s="1"/>
  <c r="AP600" i="21" s="1"/>
  <c r="AP601" i="21" s="1"/>
  <c r="AP602" i="21" s="1"/>
  <c r="AP603" i="21" s="1"/>
  <c r="AP604" i="21" s="1"/>
  <c r="AP605" i="21" s="1"/>
  <c r="AP606" i="21" s="1"/>
  <c r="AP607" i="21" s="1"/>
  <c r="AP608" i="21" s="1"/>
  <c r="AP609" i="21" s="1"/>
  <c r="AF17" i="21"/>
  <c r="AB17" i="21"/>
  <c r="AJ408" i="21" s="1"/>
  <c r="AJ309" i="21" s="1"/>
  <c r="AJ310" i="21" s="1"/>
  <c r="AJ311" i="21" s="1"/>
  <c r="AJ312" i="21" s="1"/>
  <c r="AJ313" i="21" s="1"/>
  <c r="AJ314" i="21" s="1"/>
  <c r="AJ315" i="21" s="1"/>
  <c r="AJ316" i="21" s="1"/>
  <c r="AJ317" i="21" s="1"/>
  <c r="AJ318" i="21" s="1"/>
  <c r="AJ319" i="21" s="1"/>
  <c r="AJ320" i="21" s="1"/>
  <c r="AJ321" i="21" s="1"/>
  <c r="AJ322" i="21" s="1"/>
  <c r="AJ323" i="21" s="1"/>
  <c r="AJ324" i="21" s="1"/>
  <c r="AJ325" i="21" s="1"/>
  <c r="AJ326" i="21" s="1"/>
  <c r="AJ327" i="21" s="1"/>
  <c r="AJ328" i="21" s="1"/>
  <c r="AJ329" i="21" s="1"/>
  <c r="AJ330" i="21" s="1"/>
  <c r="AJ331" i="21" s="1"/>
  <c r="AJ332" i="21" s="1"/>
  <c r="AJ333" i="21" s="1"/>
  <c r="AJ334" i="21" s="1"/>
  <c r="AJ335" i="21" s="1"/>
  <c r="AJ336" i="21" s="1"/>
  <c r="AJ337" i="21" s="1"/>
  <c r="AJ338" i="21" s="1"/>
  <c r="AJ339" i="21" s="1"/>
  <c r="AJ340" i="21" s="1"/>
  <c r="AJ341" i="21" s="1"/>
  <c r="AJ342" i="21" s="1"/>
  <c r="AJ343" i="21" s="1"/>
  <c r="AJ344" i="21" s="1"/>
  <c r="AJ345" i="21" s="1"/>
  <c r="AJ346" i="21" s="1"/>
  <c r="AJ347" i="21" s="1"/>
  <c r="AJ348" i="21" s="1"/>
  <c r="AJ349" i="21" s="1"/>
  <c r="AJ350" i="21" s="1"/>
  <c r="AJ351" i="21" s="1"/>
  <c r="AJ352" i="21" s="1"/>
  <c r="AJ353" i="21" s="1"/>
  <c r="AJ354" i="21" s="1"/>
  <c r="AJ355" i="21" s="1"/>
  <c r="AJ356" i="21" s="1"/>
  <c r="AJ357" i="21" s="1"/>
  <c r="AJ358" i="21" s="1"/>
  <c r="AJ359" i="21" s="1"/>
  <c r="AJ360" i="21" s="1"/>
  <c r="AJ361" i="21" s="1"/>
  <c r="AJ362" i="21" s="1"/>
  <c r="AJ363" i="21" s="1"/>
  <c r="AJ364" i="21" s="1"/>
  <c r="AJ365" i="21" s="1"/>
  <c r="AJ366" i="21" s="1"/>
  <c r="AJ367" i="21" s="1"/>
  <c r="AJ368" i="21" s="1"/>
  <c r="AJ369" i="21" s="1"/>
  <c r="AJ370" i="21" s="1"/>
  <c r="AJ371" i="21" s="1"/>
  <c r="AJ372" i="21" s="1"/>
  <c r="AJ373" i="21" s="1"/>
  <c r="AJ374" i="21" s="1"/>
  <c r="AJ375" i="21" s="1"/>
  <c r="AJ376" i="21" s="1"/>
  <c r="AJ377" i="21" s="1"/>
  <c r="AJ378" i="21" s="1"/>
  <c r="AJ379" i="21" s="1"/>
  <c r="AJ380" i="21" s="1"/>
  <c r="AJ381" i="21" s="1"/>
  <c r="AJ382" i="21" s="1"/>
  <c r="AJ383" i="21" s="1"/>
  <c r="AJ384" i="21" s="1"/>
  <c r="AJ385" i="21" s="1"/>
  <c r="AJ386" i="21" s="1"/>
  <c r="AJ387" i="21" s="1"/>
  <c r="AJ388" i="21" s="1"/>
  <c r="AJ389" i="21" s="1"/>
  <c r="AJ390" i="21" s="1"/>
  <c r="AJ391" i="21" s="1"/>
  <c r="AJ392" i="21" s="1"/>
  <c r="AJ393" i="21" s="1"/>
  <c r="AJ394" i="21" s="1"/>
  <c r="AJ395" i="21" s="1"/>
  <c r="AJ396" i="21" s="1"/>
  <c r="AJ397" i="21" s="1"/>
  <c r="AJ398" i="21" s="1"/>
  <c r="AJ399" i="21" s="1"/>
  <c r="AJ400" i="21" s="1"/>
  <c r="AJ401" i="21" s="1"/>
  <c r="AJ402" i="21" s="1"/>
  <c r="AJ403" i="21" s="1"/>
  <c r="AJ404" i="21" s="1"/>
  <c r="AJ405" i="21" s="1"/>
  <c r="AJ406" i="21" s="1"/>
  <c r="AJ407" i="21" s="1"/>
  <c r="AC21" i="21"/>
  <c r="AC19" i="21" s="1"/>
  <c r="AM307" i="21" s="1"/>
  <c r="AM208" i="21" s="1"/>
  <c r="AM209" i="21" s="1"/>
  <c r="AM210" i="21" s="1"/>
  <c r="AM211" i="21" s="1"/>
  <c r="AM212" i="21" s="1"/>
  <c r="AM213" i="21" s="1"/>
  <c r="AM214" i="21" s="1"/>
  <c r="AM215" i="21" s="1"/>
  <c r="AM216" i="21" s="1"/>
  <c r="AM217" i="21" s="1"/>
  <c r="AM218" i="21" s="1"/>
  <c r="AM219" i="21" s="1"/>
  <c r="AM220" i="21" s="1"/>
  <c r="AM221" i="21" s="1"/>
  <c r="AM222" i="21" s="1"/>
  <c r="AM223" i="21" s="1"/>
  <c r="AM224" i="21" s="1"/>
  <c r="AM225" i="21" s="1"/>
  <c r="AM226" i="21" s="1"/>
  <c r="AM227" i="21" s="1"/>
  <c r="AM228" i="21" s="1"/>
  <c r="AM229" i="21" s="1"/>
  <c r="AM230" i="21" s="1"/>
  <c r="AM231" i="21" s="1"/>
  <c r="AM232" i="21" s="1"/>
  <c r="AM233" i="21" s="1"/>
  <c r="AM234" i="21" s="1"/>
  <c r="AM235" i="21" s="1"/>
  <c r="AM236" i="21" s="1"/>
  <c r="AM237" i="21" s="1"/>
  <c r="AM238" i="21" s="1"/>
  <c r="AM239" i="21" s="1"/>
  <c r="AM240" i="21" s="1"/>
  <c r="AM241" i="21" s="1"/>
  <c r="AM242" i="21" s="1"/>
  <c r="AM243" i="21" s="1"/>
  <c r="AM244" i="21" s="1"/>
  <c r="AM245" i="21" s="1"/>
  <c r="AM246" i="21" s="1"/>
  <c r="AM247" i="21" s="1"/>
  <c r="AM248" i="21" s="1"/>
  <c r="AM249" i="21" s="1"/>
  <c r="AM250" i="21" s="1"/>
  <c r="AM251" i="21" s="1"/>
  <c r="AM252" i="21" s="1"/>
  <c r="AM253" i="21" s="1"/>
  <c r="AM254" i="21" s="1"/>
  <c r="AM255" i="21" s="1"/>
  <c r="AM256" i="21" s="1"/>
  <c r="AM257" i="21" s="1"/>
  <c r="AM258" i="21" s="1"/>
  <c r="AM259" i="21" s="1"/>
  <c r="AM260" i="21" s="1"/>
  <c r="AM261" i="21" s="1"/>
  <c r="AM262" i="21" s="1"/>
  <c r="AM263" i="21" s="1"/>
  <c r="AM264" i="21" s="1"/>
  <c r="AM265" i="21" s="1"/>
  <c r="AM266" i="21" s="1"/>
  <c r="AM267" i="21" s="1"/>
  <c r="AM268" i="21" s="1"/>
  <c r="AM269" i="21" s="1"/>
  <c r="AM270" i="21" s="1"/>
  <c r="AM271" i="21" s="1"/>
  <c r="AM272" i="21" s="1"/>
  <c r="AM273" i="21" s="1"/>
  <c r="AM274" i="21" s="1"/>
  <c r="AM275" i="21" s="1"/>
  <c r="AM276" i="21" s="1"/>
  <c r="AM277" i="21" s="1"/>
  <c r="AM278" i="21" s="1"/>
  <c r="AM279" i="21" s="1"/>
  <c r="AM280" i="21" s="1"/>
  <c r="AM281" i="21" s="1"/>
  <c r="AM282" i="21" s="1"/>
  <c r="AM283" i="21" s="1"/>
  <c r="AM284" i="21" s="1"/>
  <c r="AM285" i="21" s="1"/>
  <c r="AM286" i="21" s="1"/>
  <c r="AM287" i="21" s="1"/>
  <c r="AM288" i="21" s="1"/>
  <c r="AM289" i="21" s="1"/>
  <c r="AM290" i="21" s="1"/>
  <c r="AM291" i="21" s="1"/>
  <c r="AM292" i="21" s="1"/>
  <c r="AM293" i="21" s="1"/>
  <c r="AM294" i="21" s="1"/>
  <c r="AM295" i="21" s="1"/>
  <c r="AM296" i="21" s="1"/>
  <c r="AM297" i="21" s="1"/>
  <c r="AM298" i="21" s="1"/>
  <c r="AM299" i="21" s="1"/>
  <c r="AM300" i="21" s="1"/>
  <c r="AM301" i="21" s="1"/>
  <c r="AM302" i="21" s="1"/>
  <c r="AM303" i="21" s="1"/>
  <c r="AM304" i="21" s="1"/>
  <c r="AM305" i="21" s="1"/>
  <c r="AM306" i="21" s="1"/>
  <c r="AH17" i="5"/>
  <c r="AJ107" i="20"/>
  <c r="AJ108" i="20" s="1"/>
  <c r="AJ109" i="20" s="1"/>
  <c r="AJ110" i="20" s="1"/>
  <c r="AJ111" i="20" s="1"/>
  <c r="AJ112" i="20" s="1"/>
  <c r="AJ113" i="20" s="1"/>
  <c r="AJ114" i="20" s="1"/>
  <c r="AJ115" i="20" s="1"/>
  <c r="AJ116" i="20" s="1"/>
  <c r="AJ117" i="20" s="1"/>
  <c r="AJ118" i="20" s="1"/>
  <c r="AJ119" i="20" s="1"/>
  <c r="AJ120" i="20" s="1"/>
  <c r="AJ121" i="20" s="1"/>
  <c r="AJ122" i="20" s="1"/>
  <c r="AJ123" i="20" s="1"/>
  <c r="AJ124" i="20" s="1"/>
  <c r="AJ125" i="20" s="1"/>
  <c r="AJ126" i="20" s="1"/>
  <c r="AJ127" i="20" s="1"/>
  <c r="AJ128" i="20" s="1"/>
  <c r="AJ129" i="20" s="1"/>
  <c r="AJ130" i="20" s="1"/>
  <c r="AJ131" i="20" s="1"/>
  <c r="AJ132" i="20" s="1"/>
  <c r="AJ133" i="20" s="1"/>
  <c r="AJ134" i="20" s="1"/>
  <c r="AJ135" i="20" s="1"/>
  <c r="AJ136" i="20" s="1"/>
  <c r="AJ137" i="20" s="1"/>
  <c r="AJ138" i="20" s="1"/>
  <c r="AJ139" i="20" s="1"/>
  <c r="AJ140" i="20" s="1"/>
  <c r="AJ141" i="20" s="1"/>
  <c r="AJ142" i="20" s="1"/>
  <c r="AJ143" i="20" s="1"/>
  <c r="AJ144" i="20" s="1"/>
  <c r="AJ145" i="20" s="1"/>
  <c r="AJ146" i="20" s="1"/>
  <c r="AJ147" i="20" s="1"/>
  <c r="AJ148" i="20" s="1"/>
  <c r="AJ149" i="20" s="1"/>
  <c r="AJ150" i="20" s="1"/>
  <c r="AJ151" i="20" s="1"/>
  <c r="AJ152" i="20" s="1"/>
  <c r="AJ153" i="20" s="1"/>
  <c r="AJ154" i="20" s="1"/>
  <c r="AJ155" i="20" s="1"/>
  <c r="AJ156" i="20" s="1"/>
  <c r="AJ157" i="20" s="1"/>
  <c r="AJ158" i="20" s="1"/>
  <c r="AJ159" i="20" s="1"/>
  <c r="AJ160" i="20" s="1"/>
  <c r="AJ161" i="20" s="1"/>
  <c r="AJ162" i="20" s="1"/>
  <c r="AJ163" i="20" s="1"/>
  <c r="AJ164" i="20" s="1"/>
  <c r="AJ165" i="20" s="1"/>
  <c r="AJ166" i="20" s="1"/>
  <c r="AJ167" i="20" s="1"/>
  <c r="AJ168" i="20" s="1"/>
  <c r="AJ169" i="20" s="1"/>
  <c r="AJ170" i="20" s="1"/>
  <c r="AJ171" i="20" s="1"/>
  <c r="AJ172" i="20" s="1"/>
  <c r="AJ173" i="20" s="1"/>
  <c r="AJ174" i="20" s="1"/>
  <c r="AJ175" i="20" s="1"/>
  <c r="AJ176" i="20" s="1"/>
  <c r="AJ177" i="20" s="1"/>
  <c r="AJ178" i="20" s="1"/>
  <c r="AJ179" i="20" s="1"/>
  <c r="AJ180" i="20" s="1"/>
  <c r="AJ181" i="20" s="1"/>
  <c r="AJ182" i="20" s="1"/>
  <c r="AJ183" i="20" s="1"/>
  <c r="AJ184" i="20" s="1"/>
  <c r="AJ185" i="20" s="1"/>
  <c r="AJ186" i="20" s="1"/>
  <c r="AJ187" i="20" s="1"/>
  <c r="AJ188" i="20" s="1"/>
  <c r="AJ189" i="20" s="1"/>
  <c r="AJ190" i="20" s="1"/>
  <c r="AJ191" i="20" s="1"/>
  <c r="AJ192" i="20" s="1"/>
  <c r="AJ193" i="20" s="1"/>
  <c r="AJ194" i="20" s="1"/>
  <c r="AJ195" i="20" s="1"/>
  <c r="AJ196" i="20" s="1"/>
  <c r="AJ197" i="20" s="1"/>
  <c r="AJ198" i="20" s="1"/>
  <c r="AJ199" i="20" s="1"/>
  <c r="AJ200" i="20" s="1"/>
  <c r="AJ201" i="20" s="1"/>
  <c r="AJ202" i="20" s="1"/>
  <c r="AJ203" i="20" s="1"/>
  <c r="AJ204" i="20" s="1"/>
  <c r="AJ205" i="20" s="1"/>
  <c r="AR812" i="5"/>
  <c r="AR713" i="5" s="1"/>
  <c r="AR714" i="5" s="1"/>
  <c r="AR715" i="5" s="1"/>
  <c r="AR716" i="5" s="1"/>
  <c r="AR717" i="5" s="1"/>
  <c r="AR718" i="5" s="1"/>
  <c r="AR719" i="5" s="1"/>
  <c r="AR720" i="5" s="1"/>
  <c r="AR721" i="5" s="1"/>
  <c r="AR722" i="5" s="1"/>
  <c r="AR723" i="5" s="1"/>
  <c r="AR724" i="5" s="1"/>
  <c r="AR725" i="5" s="1"/>
  <c r="AR726" i="5" s="1"/>
  <c r="AR727" i="5" s="1"/>
  <c r="AR728" i="5" s="1"/>
  <c r="AR729" i="5" s="1"/>
  <c r="AR730" i="5" s="1"/>
  <c r="AR731" i="5" s="1"/>
  <c r="AR732" i="5" s="1"/>
  <c r="AR733" i="5" s="1"/>
  <c r="AR734" i="5" s="1"/>
  <c r="AR735" i="5" s="1"/>
  <c r="AR736" i="5" s="1"/>
  <c r="AR737" i="5" s="1"/>
  <c r="AR738" i="5" s="1"/>
  <c r="AR739" i="5" s="1"/>
  <c r="AR740" i="5" s="1"/>
  <c r="AR741" i="5" s="1"/>
  <c r="AR742" i="5" s="1"/>
  <c r="AR743" i="5" s="1"/>
  <c r="AR744" i="5" s="1"/>
  <c r="AR745" i="5" s="1"/>
  <c r="AR746" i="5" s="1"/>
  <c r="AR747" i="5" s="1"/>
  <c r="AR748" i="5" s="1"/>
  <c r="AR749" i="5" s="1"/>
  <c r="AR750" i="5" s="1"/>
  <c r="AR751" i="5" s="1"/>
  <c r="AR752" i="5" s="1"/>
  <c r="AR753" i="5" s="1"/>
  <c r="AR754" i="5" s="1"/>
  <c r="AR755" i="5" s="1"/>
  <c r="AR756" i="5" s="1"/>
  <c r="AR757" i="5" s="1"/>
  <c r="AR758" i="5" s="1"/>
  <c r="AR759" i="5" s="1"/>
  <c r="AR760" i="5" s="1"/>
  <c r="AR761" i="5" s="1"/>
  <c r="AR762" i="5" s="1"/>
  <c r="AR763" i="5" s="1"/>
  <c r="AR764" i="5" s="1"/>
  <c r="AR765" i="5" s="1"/>
  <c r="AR766" i="5" s="1"/>
  <c r="AR767" i="5" s="1"/>
  <c r="AR768" i="5" s="1"/>
  <c r="AR769" i="5" s="1"/>
  <c r="AR770" i="5" s="1"/>
  <c r="AR771" i="5" s="1"/>
  <c r="AR772" i="5" s="1"/>
  <c r="AR773" i="5" s="1"/>
  <c r="AR774" i="5" s="1"/>
  <c r="AR775" i="5" s="1"/>
  <c r="AR776" i="5" s="1"/>
  <c r="AR777" i="5" s="1"/>
  <c r="AR778" i="5" s="1"/>
  <c r="AR779" i="5" s="1"/>
  <c r="AR780" i="5" s="1"/>
  <c r="AR781" i="5" s="1"/>
  <c r="AR782" i="5" s="1"/>
  <c r="AR783" i="5" s="1"/>
  <c r="AR784" i="5" s="1"/>
  <c r="AR785" i="5" s="1"/>
  <c r="AR786" i="5" s="1"/>
  <c r="AR787" i="5" s="1"/>
  <c r="AR788" i="5" s="1"/>
  <c r="AR789" i="5" s="1"/>
  <c r="AR790" i="5" s="1"/>
  <c r="AR791" i="5" s="1"/>
  <c r="AR792" i="5" s="1"/>
  <c r="AR793" i="5" s="1"/>
  <c r="AR794" i="5" s="1"/>
  <c r="AR795" i="5" s="1"/>
  <c r="AR796" i="5" s="1"/>
  <c r="AR797" i="5" s="1"/>
  <c r="AR798" i="5" s="1"/>
  <c r="AR799" i="5" s="1"/>
  <c r="AR800" i="5" s="1"/>
  <c r="AR801" i="5" s="1"/>
  <c r="AR802" i="5" s="1"/>
  <c r="AR803" i="5" s="1"/>
  <c r="AR804" i="5" s="1"/>
  <c r="AR805" i="5" s="1"/>
  <c r="AR806" i="5" s="1"/>
  <c r="AR807" i="5" s="1"/>
  <c r="AR808" i="5" s="1"/>
  <c r="AR809" i="5" s="1"/>
  <c r="AR810" i="5" s="1"/>
  <c r="AR811" i="5" s="1"/>
  <c r="AD31" i="5" l="1"/>
  <c r="AO509" i="5"/>
  <c r="AO410" i="5" s="1"/>
  <c r="AO411" i="5" s="1"/>
  <c r="AO412" i="5" s="1"/>
  <c r="AO413" i="5" s="1"/>
  <c r="AO414" i="5" s="1"/>
  <c r="AO415" i="5" s="1"/>
  <c r="AO416" i="5" s="1"/>
  <c r="AO417" i="5" s="1"/>
  <c r="AO418" i="5" s="1"/>
  <c r="AO419" i="5" s="1"/>
  <c r="AO420" i="5" s="1"/>
  <c r="AO421" i="5" s="1"/>
  <c r="AO422" i="5" s="1"/>
  <c r="AO423" i="5" s="1"/>
  <c r="AO424" i="5" s="1"/>
  <c r="AO425" i="5" s="1"/>
  <c r="AO426" i="5" s="1"/>
  <c r="AO427" i="5" s="1"/>
  <c r="AO428" i="5" s="1"/>
  <c r="AO429" i="5" s="1"/>
  <c r="AO430" i="5" s="1"/>
  <c r="AO431" i="5" s="1"/>
  <c r="AO432" i="5" s="1"/>
  <c r="AO433" i="5" s="1"/>
  <c r="AO434" i="5" s="1"/>
  <c r="AO435" i="5" s="1"/>
  <c r="AO436" i="5" s="1"/>
  <c r="AO437" i="5" s="1"/>
  <c r="AO438" i="5" s="1"/>
  <c r="AO439" i="5" s="1"/>
  <c r="AO440" i="5" s="1"/>
  <c r="AO441" i="5" s="1"/>
  <c r="AO442" i="5" s="1"/>
  <c r="AO443" i="5" s="1"/>
  <c r="AO444" i="5" s="1"/>
  <c r="AO445" i="5" s="1"/>
  <c r="AO446" i="5" s="1"/>
  <c r="AO447" i="5" s="1"/>
  <c r="AO448" i="5" s="1"/>
  <c r="AO449" i="5" s="1"/>
  <c r="AO450" i="5" s="1"/>
  <c r="AO451" i="5" s="1"/>
  <c r="AO452" i="5" s="1"/>
  <c r="AO453" i="5" s="1"/>
  <c r="AO454" i="5" s="1"/>
  <c r="AO455" i="5" s="1"/>
  <c r="AO456" i="5" s="1"/>
  <c r="AO457" i="5" s="1"/>
  <c r="AO458" i="5" s="1"/>
  <c r="AO459" i="5" s="1"/>
  <c r="AO460" i="5" s="1"/>
  <c r="AO461" i="5" s="1"/>
  <c r="AO462" i="5" s="1"/>
  <c r="AO463" i="5" s="1"/>
  <c r="AO464" i="5" s="1"/>
  <c r="AO465" i="5" s="1"/>
  <c r="AO466" i="5" s="1"/>
  <c r="AO467" i="5" s="1"/>
  <c r="AO468" i="5" s="1"/>
  <c r="AO469" i="5" s="1"/>
  <c r="AO470" i="5" s="1"/>
  <c r="AO471" i="5" s="1"/>
  <c r="AO472" i="5" s="1"/>
  <c r="AO473" i="5" s="1"/>
  <c r="AO474" i="5" s="1"/>
  <c r="AO475" i="5" s="1"/>
  <c r="AO476" i="5" s="1"/>
  <c r="AO477" i="5" s="1"/>
  <c r="AO478" i="5" s="1"/>
  <c r="AO479" i="5" s="1"/>
  <c r="AO480" i="5" s="1"/>
  <c r="AO481" i="5" s="1"/>
  <c r="AO482" i="5" s="1"/>
  <c r="AO483" i="5" s="1"/>
  <c r="AO484" i="5" s="1"/>
  <c r="AO485" i="5" s="1"/>
  <c r="AO486" i="5" s="1"/>
  <c r="AO487" i="5" s="1"/>
  <c r="AO488" i="5" s="1"/>
  <c r="AO489" i="5" s="1"/>
  <c r="AO490" i="5" s="1"/>
  <c r="AO491" i="5" s="1"/>
  <c r="AO492" i="5" s="1"/>
  <c r="AO493" i="5" s="1"/>
  <c r="AO494" i="5" s="1"/>
  <c r="AO495" i="5" s="1"/>
  <c r="AO496" i="5" s="1"/>
  <c r="AO497" i="5" s="1"/>
  <c r="AO498" i="5" s="1"/>
  <c r="AO499" i="5" s="1"/>
  <c r="AO500" i="5" s="1"/>
  <c r="AO501" i="5" s="1"/>
  <c r="AO502" i="5" s="1"/>
  <c r="AO503" i="5" s="1"/>
  <c r="AO504" i="5" s="1"/>
  <c r="AO505" i="5" s="1"/>
  <c r="AO506" i="5" s="1"/>
  <c r="AO507" i="5" s="1"/>
  <c r="AO508" i="5" s="1"/>
  <c r="AB21" i="5"/>
  <c r="AP510" i="5"/>
  <c r="AP511" i="5" s="1"/>
  <c r="AP512" i="5" s="1"/>
  <c r="AP513" i="5" s="1"/>
  <c r="AP514" i="5" s="1"/>
  <c r="AP515" i="5" s="1"/>
  <c r="AP516" i="5" s="1"/>
  <c r="AP517" i="5" s="1"/>
  <c r="AP518" i="5" s="1"/>
  <c r="AP519" i="5" s="1"/>
  <c r="AP520" i="5" s="1"/>
  <c r="AP521" i="5" s="1"/>
  <c r="AP522" i="5" s="1"/>
  <c r="AP523" i="5" s="1"/>
  <c r="AP524" i="5" s="1"/>
  <c r="AP525" i="5" s="1"/>
  <c r="AP526" i="5" s="1"/>
  <c r="AP527" i="5" s="1"/>
  <c r="AP528" i="5" s="1"/>
  <c r="AP529" i="5" s="1"/>
  <c r="AP530" i="5" s="1"/>
  <c r="AP531" i="5" s="1"/>
  <c r="AP532" i="5" s="1"/>
  <c r="AP533" i="5" s="1"/>
  <c r="AP534" i="5" s="1"/>
  <c r="AP535" i="5" s="1"/>
  <c r="AP536" i="5" s="1"/>
  <c r="AP537" i="5" s="1"/>
  <c r="AP538" i="5" s="1"/>
  <c r="AP539" i="5" s="1"/>
  <c r="AP540" i="5" s="1"/>
  <c r="AP541" i="5" s="1"/>
  <c r="AP542" i="5" s="1"/>
  <c r="AP543" i="5" s="1"/>
  <c r="AP544" i="5" s="1"/>
  <c r="AP545" i="5" s="1"/>
  <c r="AP546" i="5" s="1"/>
  <c r="AP547" i="5" s="1"/>
  <c r="AP548" i="5" s="1"/>
  <c r="AP549" i="5" s="1"/>
  <c r="AP550" i="5" s="1"/>
  <c r="AP551" i="5" s="1"/>
  <c r="AP552" i="5" s="1"/>
  <c r="AP553" i="5" s="1"/>
  <c r="AP554" i="5" s="1"/>
  <c r="AP555" i="5" s="1"/>
  <c r="AP556" i="5" s="1"/>
  <c r="AP557" i="5" s="1"/>
  <c r="AP558" i="5" s="1"/>
  <c r="AP559" i="5" s="1"/>
  <c r="AP560" i="5" s="1"/>
  <c r="AP561" i="5" s="1"/>
  <c r="AP562" i="5" s="1"/>
  <c r="AP563" i="5" s="1"/>
  <c r="AP564" i="5" s="1"/>
  <c r="AP565" i="5" s="1"/>
  <c r="AP566" i="5" s="1"/>
  <c r="AP567" i="5" s="1"/>
  <c r="AP568" i="5" s="1"/>
  <c r="AP569" i="5" s="1"/>
  <c r="AP570" i="5" s="1"/>
  <c r="AP571" i="5" s="1"/>
  <c r="AP572" i="5" s="1"/>
  <c r="AP573" i="5" s="1"/>
  <c r="AP574" i="5" s="1"/>
  <c r="AP575" i="5" s="1"/>
  <c r="AP576" i="5" s="1"/>
  <c r="AP577" i="5" s="1"/>
  <c r="AP578" i="5" s="1"/>
  <c r="AP579" i="5" s="1"/>
  <c r="AP580" i="5" s="1"/>
  <c r="AP581" i="5" s="1"/>
  <c r="AP582" i="5" s="1"/>
  <c r="AP583" i="5" s="1"/>
  <c r="AP584" i="5" s="1"/>
  <c r="AP585" i="5" s="1"/>
  <c r="AP586" i="5" s="1"/>
  <c r="AP587" i="5" s="1"/>
  <c r="AP588" i="5" s="1"/>
  <c r="AP589" i="5" s="1"/>
  <c r="AP590" i="5" s="1"/>
  <c r="AP591" i="5" s="1"/>
  <c r="AP592" i="5" s="1"/>
  <c r="AP593" i="5" s="1"/>
  <c r="AP594" i="5" s="1"/>
  <c r="AP595" i="5" s="1"/>
  <c r="AP596" i="5" s="1"/>
  <c r="AP597" i="5" s="1"/>
  <c r="AP598" i="5" s="1"/>
  <c r="AP599" i="5" s="1"/>
  <c r="AP600" i="5" s="1"/>
  <c r="AP601" i="5" s="1"/>
  <c r="AP602" i="5" s="1"/>
  <c r="AP603" i="5" s="1"/>
  <c r="AP604" i="5" s="1"/>
  <c r="AP605" i="5" s="1"/>
  <c r="AP606" i="5" s="1"/>
  <c r="AP607" i="5" s="1"/>
  <c r="AP608" i="5" s="1"/>
  <c r="AP609" i="5" s="1"/>
  <c r="AL107" i="21"/>
  <c r="AL108" i="21" s="1"/>
  <c r="AL109" i="21" s="1"/>
  <c r="AL110" i="21" s="1"/>
  <c r="AL111" i="21" s="1"/>
  <c r="AL112" i="21" s="1"/>
  <c r="AL113" i="21" s="1"/>
  <c r="AL114" i="21" s="1"/>
  <c r="AL115" i="21" s="1"/>
  <c r="AL116" i="21" s="1"/>
  <c r="AL117" i="21" s="1"/>
  <c r="AL118" i="21" s="1"/>
  <c r="AL119" i="21" s="1"/>
  <c r="AL120" i="21" s="1"/>
  <c r="AL121" i="21" s="1"/>
  <c r="AL122" i="21" s="1"/>
  <c r="AL123" i="21" s="1"/>
  <c r="AL124" i="21" s="1"/>
  <c r="AL125" i="21" s="1"/>
  <c r="AL126" i="21" s="1"/>
  <c r="AL127" i="21" s="1"/>
  <c r="AL128" i="21" s="1"/>
  <c r="AL129" i="21" s="1"/>
  <c r="AL130" i="21" s="1"/>
  <c r="AL131" i="21" s="1"/>
  <c r="AL132" i="21" s="1"/>
  <c r="AL133" i="21" s="1"/>
  <c r="AL134" i="21" s="1"/>
  <c r="AL135" i="21" s="1"/>
  <c r="AL136" i="21" s="1"/>
  <c r="AL137" i="21" s="1"/>
  <c r="AL138" i="21" s="1"/>
  <c r="AL139" i="21" s="1"/>
  <c r="AL140" i="21" s="1"/>
  <c r="AL141" i="21" s="1"/>
  <c r="AL142" i="21" s="1"/>
  <c r="AL143" i="21" s="1"/>
  <c r="AL144" i="21" s="1"/>
  <c r="AL145" i="21" s="1"/>
  <c r="AL146" i="21" s="1"/>
  <c r="AL147" i="21" s="1"/>
  <c r="AL148" i="21" s="1"/>
  <c r="AL149" i="21" s="1"/>
  <c r="AL150" i="21" s="1"/>
  <c r="AL151" i="21" s="1"/>
  <c r="AL152" i="21" s="1"/>
  <c r="AL153" i="21" s="1"/>
  <c r="AL154" i="21" s="1"/>
  <c r="AL155" i="21" s="1"/>
  <c r="AL156" i="21" s="1"/>
  <c r="AL157" i="21" s="1"/>
  <c r="AL158" i="21" s="1"/>
  <c r="AL159" i="21" s="1"/>
  <c r="AL160" i="21" s="1"/>
  <c r="AL161" i="21" s="1"/>
  <c r="AL162" i="21" s="1"/>
  <c r="AL163" i="21" s="1"/>
  <c r="AL164" i="21" s="1"/>
  <c r="AL165" i="21" s="1"/>
  <c r="AL166" i="21" s="1"/>
  <c r="AL167" i="21" s="1"/>
  <c r="AL168" i="21" s="1"/>
  <c r="AL169" i="21" s="1"/>
  <c r="AL170" i="21" s="1"/>
  <c r="AL171" i="21" s="1"/>
  <c r="AL172" i="21" s="1"/>
  <c r="AL173" i="21" s="1"/>
  <c r="AL174" i="21" s="1"/>
  <c r="AL175" i="21" s="1"/>
  <c r="AL176" i="21" s="1"/>
  <c r="AL177" i="21" s="1"/>
  <c r="AL178" i="21" s="1"/>
  <c r="AL179" i="21" s="1"/>
  <c r="AL180" i="21" s="1"/>
  <c r="AL181" i="21" s="1"/>
  <c r="AL182" i="21" s="1"/>
  <c r="AL183" i="21" s="1"/>
  <c r="AL184" i="21" s="1"/>
  <c r="AL185" i="21" s="1"/>
  <c r="AL186" i="21" s="1"/>
  <c r="AL187" i="21" s="1"/>
  <c r="AL188" i="21" s="1"/>
  <c r="AL189" i="21" s="1"/>
  <c r="AL190" i="21" s="1"/>
  <c r="AL191" i="21" s="1"/>
  <c r="AL192" i="21" s="1"/>
  <c r="AL193" i="21" s="1"/>
  <c r="AL194" i="21" s="1"/>
  <c r="AL195" i="21" s="1"/>
  <c r="AL196" i="21" s="1"/>
  <c r="AL197" i="21" s="1"/>
  <c r="AL198" i="21" s="1"/>
  <c r="AL199" i="21" s="1"/>
  <c r="AL200" i="21" s="1"/>
  <c r="AL201" i="21" s="1"/>
  <c r="AL202" i="21" s="1"/>
  <c r="AL203" i="21" s="1"/>
  <c r="AL204" i="21" s="1"/>
  <c r="AL205" i="21" s="1"/>
  <c r="AB21" i="20"/>
  <c r="AL206" i="20"/>
  <c r="AL107" i="20" s="1"/>
  <c r="AL108" i="20" s="1"/>
  <c r="AL109" i="20" s="1"/>
  <c r="AL110" i="20" s="1"/>
  <c r="AL111" i="20" s="1"/>
  <c r="AL112" i="20" s="1"/>
  <c r="AL113" i="20" s="1"/>
  <c r="AL114" i="20" s="1"/>
  <c r="AL115" i="20" s="1"/>
  <c r="AL116" i="20" s="1"/>
  <c r="AL117" i="20" s="1"/>
  <c r="AL118" i="20" s="1"/>
  <c r="AL119" i="20" s="1"/>
  <c r="AL120" i="20" s="1"/>
  <c r="AL121" i="20" s="1"/>
  <c r="AL122" i="20" s="1"/>
  <c r="AL123" i="20" s="1"/>
  <c r="AL124" i="20" s="1"/>
  <c r="AL125" i="20" s="1"/>
  <c r="AL126" i="20" s="1"/>
  <c r="AL127" i="20" s="1"/>
  <c r="AL128" i="20" s="1"/>
  <c r="AL129" i="20" s="1"/>
  <c r="AL130" i="20" s="1"/>
  <c r="AL131" i="20" s="1"/>
  <c r="AL132" i="20" s="1"/>
  <c r="AL133" i="20" s="1"/>
  <c r="AL134" i="20" s="1"/>
  <c r="AL135" i="20" s="1"/>
  <c r="AL136" i="20" s="1"/>
  <c r="AL137" i="20" s="1"/>
  <c r="AL138" i="20" s="1"/>
  <c r="AL139" i="20" s="1"/>
  <c r="AL140" i="20" s="1"/>
  <c r="AL141" i="20" s="1"/>
  <c r="AL142" i="20" s="1"/>
  <c r="AL143" i="20" s="1"/>
  <c r="AL144" i="20" s="1"/>
  <c r="AL145" i="20" s="1"/>
  <c r="AL146" i="20" s="1"/>
  <c r="AL147" i="20" s="1"/>
  <c r="AL148" i="20" s="1"/>
  <c r="AL149" i="20" s="1"/>
  <c r="AL150" i="20" s="1"/>
  <c r="AL151" i="20" s="1"/>
  <c r="AL152" i="20" s="1"/>
  <c r="AL153" i="20" s="1"/>
  <c r="AL154" i="20" s="1"/>
  <c r="AL155" i="20" s="1"/>
  <c r="AL156" i="20" s="1"/>
  <c r="AL157" i="20" s="1"/>
  <c r="AL158" i="20" s="1"/>
  <c r="AL159" i="20" s="1"/>
  <c r="AL160" i="20" s="1"/>
  <c r="AL161" i="20" s="1"/>
  <c r="AL162" i="20" s="1"/>
  <c r="AL163" i="20" s="1"/>
  <c r="AL164" i="20" s="1"/>
  <c r="AL165" i="20" s="1"/>
  <c r="AL166" i="20" s="1"/>
  <c r="AL167" i="20" s="1"/>
  <c r="AL168" i="20" s="1"/>
  <c r="AL169" i="20" s="1"/>
  <c r="AL170" i="20" s="1"/>
  <c r="AL171" i="20" s="1"/>
  <c r="AL172" i="20" s="1"/>
  <c r="AL173" i="20" s="1"/>
  <c r="AL174" i="20" s="1"/>
  <c r="AL175" i="20" s="1"/>
  <c r="AL176" i="20" s="1"/>
  <c r="AL177" i="20" s="1"/>
  <c r="AL178" i="20" s="1"/>
  <c r="AL179" i="20" s="1"/>
  <c r="AL180" i="20" s="1"/>
  <c r="AL181" i="20" s="1"/>
  <c r="AL182" i="20" s="1"/>
  <c r="AL183" i="20" s="1"/>
  <c r="AL184" i="20" s="1"/>
  <c r="AL185" i="20" s="1"/>
  <c r="AL186" i="20" s="1"/>
  <c r="AL187" i="20" s="1"/>
  <c r="AL188" i="20" s="1"/>
  <c r="AL189" i="20" s="1"/>
  <c r="AL190" i="20" s="1"/>
  <c r="AL191" i="20" s="1"/>
  <c r="AL192" i="20" s="1"/>
  <c r="AL193" i="20" s="1"/>
  <c r="AL194" i="20" s="1"/>
  <c r="AL195" i="20" s="1"/>
  <c r="AL196" i="20" s="1"/>
  <c r="AL197" i="20" s="1"/>
  <c r="AL198" i="20" s="1"/>
  <c r="AL199" i="20" s="1"/>
  <c r="AL200" i="20" s="1"/>
  <c r="AL201" i="20" s="1"/>
  <c r="AL202" i="20" s="1"/>
  <c r="AL203" i="20" s="1"/>
  <c r="AL204" i="20" s="1"/>
  <c r="AL205" i="20" s="1"/>
  <c r="AS813" i="20"/>
  <c r="AS814" i="20" s="1"/>
  <c r="AS815" i="20" s="1"/>
  <c r="AS816" i="20" s="1"/>
  <c r="AS817" i="20" s="1"/>
  <c r="AS818" i="20" s="1"/>
  <c r="AS819" i="20" s="1"/>
  <c r="AS820" i="20" s="1"/>
  <c r="AS821" i="20" s="1"/>
  <c r="AS822" i="20" s="1"/>
  <c r="AS823" i="20" s="1"/>
  <c r="AS824" i="20" s="1"/>
  <c r="AS825" i="20" s="1"/>
  <c r="AS826" i="20" s="1"/>
  <c r="AS827" i="20" s="1"/>
  <c r="AS828" i="20" s="1"/>
  <c r="AS829" i="20" s="1"/>
  <c r="AS830" i="20" s="1"/>
  <c r="AS831" i="20" s="1"/>
  <c r="AS832" i="20" s="1"/>
  <c r="AS833" i="20" s="1"/>
  <c r="AS834" i="20" s="1"/>
  <c r="AS835" i="20" s="1"/>
  <c r="AS836" i="20" s="1"/>
  <c r="AS837" i="20" s="1"/>
  <c r="AS838" i="20" s="1"/>
  <c r="AS839" i="20" s="1"/>
  <c r="AS840" i="20" s="1"/>
  <c r="AS841" i="20" s="1"/>
  <c r="AS842" i="20" s="1"/>
  <c r="AS843" i="20" s="1"/>
  <c r="AS844" i="20" s="1"/>
  <c r="AS845" i="20" s="1"/>
  <c r="AS846" i="20" s="1"/>
  <c r="AS847" i="20" s="1"/>
  <c r="AS848" i="20" s="1"/>
  <c r="AS849" i="20" s="1"/>
  <c r="AS850" i="20" s="1"/>
  <c r="AS851" i="20" s="1"/>
  <c r="AS852" i="20" s="1"/>
  <c r="AS853" i="20" s="1"/>
  <c r="AS854" i="20" s="1"/>
  <c r="AS855" i="20" s="1"/>
  <c r="AS856" i="20" s="1"/>
  <c r="AS857" i="20" s="1"/>
  <c r="AS858" i="20" s="1"/>
  <c r="AS859" i="20" s="1"/>
  <c r="AS860" i="20" s="1"/>
  <c r="AS861" i="20" s="1"/>
  <c r="AS862" i="20" s="1"/>
  <c r="AS863" i="20" s="1"/>
  <c r="AS864" i="20" s="1"/>
  <c r="AS865" i="20" s="1"/>
  <c r="AS866" i="20" s="1"/>
  <c r="AS867" i="20" s="1"/>
  <c r="AS868" i="20" s="1"/>
  <c r="AS869" i="20" s="1"/>
  <c r="AS870" i="20" s="1"/>
  <c r="AS871" i="20" s="1"/>
  <c r="AS872" i="20" s="1"/>
  <c r="AS873" i="20" s="1"/>
  <c r="AS874" i="20" s="1"/>
  <c r="AS875" i="20" s="1"/>
  <c r="AS876" i="20" s="1"/>
  <c r="AS877" i="20" s="1"/>
  <c r="AS878" i="20" s="1"/>
  <c r="AS879" i="20" s="1"/>
  <c r="AS880" i="20" s="1"/>
  <c r="AS881" i="20" s="1"/>
  <c r="AS882" i="20" s="1"/>
  <c r="AS883" i="20" s="1"/>
  <c r="AS884" i="20" s="1"/>
  <c r="AS885" i="20" s="1"/>
  <c r="AS886" i="20" s="1"/>
  <c r="AS887" i="20" s="1"/>
  <c r="AS888" i="20" s="1"/>
  <c r="AS889" i="20" s="1"/>
  <c r="AS890" i="20" s="1"/>
  <c r="AS891" i="20" s="1"/>
  <c r="AS892" i="20" s="1"/>
  <c r="AS893" i="20" s="1"/>
  <c r="AS894" i="20" s="1"/>
  <c r="AS895" i="20" s="1"/>
  <c r="AS896" i="20" s="1"/>
  <c r="AS897" i="20" s="1"/>
  <c r="AS898" i="20" s="1"/>
  <c r="AS899" i="20" s="1"/>
  <c r="AS900" i="20" s="1"/>
  <c r="AS901" i="20" s="1"/>
  <c r="AS902" i="20" s="1"/>
  <c r="AS903" i="20" s="1"/>
  <c r="AS904" i="20" s="1"/>
  <c r="AS905" i="20" s="1"/>
  <c r="AS906" i="20" s="1"/>
  <c r="AS907" i="20" s="1"/>
  <c r="AS908" i="20" s="1"/>
  <c r="AS909" i="20" s="1"/>
  <c r="AS910" i="20" s="1"/>
  <c r="AS911" i="20" s="1"/>
  <c r="AS912" i="20" s="1"/>
  <c r="AR812" i="20"/>
  <c r="AR713" i="20" s="1"/>
  <c r="AR714" i="20" s="1"/>
  <c r="AR715" i="20" s="1"/>
  <c r="AR716" i="20" s="1"/>
  <c r="AR717" i="20" s="1"/>
  <c r="AR718" i="20" s="1"/>
  <c r="AR719" i="20" s="1"/>
  <c r="AR720" i="20" s="1"/>
  <c r="AR721" i="20" s="1"/>
  <c r="AR722" i="20" s="1"/>
  <c r="AR723" i="20" s="1"/>
  <c r="AR724" i="20" s="1"/>
  <c r="AR725" i="20" s="1"/>
  <c r="AR726" i="20" s="1"/>
  <c r="AR727" i="20" s="1"/>
  <c r="AR728" i="20" s="1"/>
  <c r="AR729" i="20" s="1"/>
  <c r="AR730" i="20" s="1"/>
  <c r="AR731" i="20" s="1"/>
  <c r="AR732" i="20" s="1"/>
  <c r="AR733" i="20" s="1"/>
  <c r="AR734" i="20" s="1"/>
  <c r="AR735" i="20" s="1"/>
  <c r="AR736" i="20" s="1"/>
  <c r="AR737" i="20" s="1"/>
  <c r="AR738" i="20" s="1"/>
  <c r="AR739" i="20" s="1"/>
  <c r="AR740" i="20" s="1"/>
  <c r="AR741" i="20" s="1"/>
  <c r="AR742" i="20" s="1"/>
  <c r="AR743" i="20" s="1"/>
  <c r="AR744" i="20" s="1"/>
  <c r="AR745" i="20" s="1"/>
  <c r="AR746" i="20" s="1"/>
  <c r="AR747" i="20" s="1"/>
  <c r="AR748" i="20" s="1"/>
  <c r="AR749" i="20" s="1"/>
  <c r="AR750" i="20" s="1"/>
  <c r="AR751" i="20" s="1"/>
  <c r="AR752" i="20" s="1"/>
  <c r="AR753" i="20" s="1"/>
  <c r="AR754" i="20" s="1"/>
  <c r="AR755" i="20" s="1"/>
  <c r="AR756" i="20" s="1"/>
  <c r="AR757" i="20" s="1"/>
  <c r="AR758" i="20" s="1"/>
  <c r="AR759" i="20" s="1"/>
  <c r="AR760" i="20" s="1"/>
  <c r="AR761" i="20" s="1"/>
  <c r="AR762" i="20" s="1"/>
  <c r="AR763" i="20" s="1"/>
  <c r="AR764" i="20" s="1"/>
  <c r="AR765" i="20" s="1"/>
  <c r="AR766" i="20" s="1"/>
  <c r="AR767" i="20" s="1"/>
  <c r="AR768" i="20" s="1"/>
  <c r="AR769" i="20" s="1"/>
  <c r="AR770" i="20" s="1"/>
  <c r="AR771" i="20" s="1"/>
  <c r="AR772" i="20" s="1"/>
  <c r="AR773" i="20" s="1"/>
  <c r="AR774" i="20" s="1"/>
  <c r="AR775" i="20" s="1"/>
  <c r="AR776" i="20" s="1"/>
  <c r="AR777" i="20" s="1"/>
  <c r="AR778" i="20" s="1"/>
  <c r="AR779" i="20" s="1"/>
  <c r="AR780" i="20" s="1"/>
  <c r="AR781" i="20" s="1"/>
  <c r="AR782" i="20" s="1"/>
  <c r="AR783" i="20" s="1"/>
  <c r="AR784" i="20" s="1"/>
  <c r="AR785" i="20" s="1"/>
  <c r="AR786" i="20" s="1"/>
  <c r="AR787" i="20" s="1"/>
  <c r="AR788" i="20" s="1"/>
  <c r="AR789" i="20" s="1"/>
  <c r="AR790" i="20" s="1"/>
  <c r="AR791" i="20" s="1"/>
  <c r="AR792" i="20" s="1"/>
  <c r="AR793" i="20" s="1"/>
  <c r="AR794" i="20" s="1"/>
  <c r="AR795" i="20" s="1"/>
  <c r="AR796" i="20" s="1"/>
  <c r="AR797" i="20" s="1"/>
  <c r="AR798" i="20" s="1"/>
  <c r="AR799" i="20" s="1"/>
  <c r="AR800" i="20" s="1"/>
  <c r="AR801" i="20" s="1"/>
  <c r="AR802" i="20" s="1"/>
  <c r="AR803" i="20" s="1"/>
  <c r="AR804" i="20" s="1"/>
  <c r="AR805" i="20" s="1"/>
  <c r="AR806" i="20" s="1"/>
  <c r="AR807" i="20" s="1"/>
  <c r="AR808" i="20" s="1"/>
  <c r="AR809" i="20" s="1"/>
  <c r="AR810" i="20" s="1"/>
  <c r="AR811" i="20" s="1"/>
  <c r="AH17" i="20"/>
  <c r="AD31" i="20"/>
  <c r="B27" i="5"/>
  <c r="I10" i="2"/>
  <c r="K25" i="1" s="1"/>
  <c r="AB17" i="5" l="1"/>
  <c r="AJ408" i="5" s="1"/>
  <c r="AJ309" i="5" s="1"/>
  <c r="AJ310" i="5" s="1"/>
  <c r="AJ311" i="5" s="1"/>
  <c r="AJ312" i="5" s="1"/>
  <c r="AJ313" i="5" s="1"/>
  <c r="AJ314" i="5" s="1"/>
  <c r="AJ315" i="5" s="1"/>
  <c r="AJ316" i="5" s="1"/>
  <c r="AJ317" i="5" s="1"/>
  <c r="AJ318" i="5" s="1"/>
  <c r="AJ319" i="5" s="1"/>
  <c r="AJ320" i="5" s="1"/>
  <c r="AJ321" i="5" s="1"/>
  <c r="AJ322" i="5" s="1"/>
  <c r="AJ323" i="5" s="1"/>
  <c r="AJ324" i="5" s="1"/>
  <c r="AJ325" i="5" s="1"/>
  <c r="AJ326" i="5" s="1"/>
  <c r="AJ327" i="5" s="1"/>
  <c r="AJ328" i="5" s="1"/>
  <c r="AJ329" i="5" s="1"/>
  <c r="AJ330" i="5" s="1"/>
  <c r="AJ331" i="5" s="1"/>
  <c r="AJ332" i="5" s="1"/>
  <c r="AJ333" i="5" s="1"/>
  <c r="AJ334" i="5" s="1"/>
  <c r="AJ335" i="5" s="1"/>
  <c r="AJ336" i="5" s="1"/>
  <c r="AJ337" i="5" s="1"/>
  <c r="AJ338" i="5" s="1"/>
  <c r="AJ339" i="5" s="1"/>
  <c r="AJ340" i="5" s="1"/>
  <c r="AJ341" i="5" s="1"/>
  <c r="AJ342" i="5" s="1"/>
  <c r="AJ343" i="5" s="1"/>
  <c r="AJ344" i="5" s="1"/>
  <c r="AJ345" i="5" s="1"/>
  <c r="AJ346" i="5" s="1"/>
  <c r="AJ347" i="5" s="1"/>
  <c r="AJ348" i="5" s="1"/>
  <c r="AJ349" i="5" s="1"/>
  <c r="AJ350" i="5" s="1"/>
  <c r="AJ351" i="5" s="1"/>
  <c r="AJ352" i="5" s="1"/>
  <c r="AJ353" i="5" s="1"/>
  <c r="AJ354" i="5" s="1"/>
  <c r="AJ355" i="5" s="1"/>
  <c r="AJ356" i="5" s="1"/>
  <c r="AJ357" i="5" s="1"/>
  <c r="AJ358" i="5" s="1"/>
  <c r="AJ359" i="5" s="1"/>
  <c r="AJ360" i="5" s="1"/>
  <c r="AJ361" i="5" s="1"/>
  <c r="AJ362" i="5" s="1"/>
  <c r="AJ363" i="5" s="1"/>
  <c r="AJ364" i="5" s="1"/>
  <c r="AJ365" i="5" s="1"/>
  <c r="AJ366" i="5" s="1"/>
  <c r="AJ367" i="5" s="1"/>
  <c r="AJ368" i="5" s="1"/>
  <c r="AJ369" i="5" s="1"/>
  <c r="AJ370" i="5" s="1"/>
  <c r="AJ371" i="5" s="1"/>
  <c r="AJ372" i="5" s="1"/>
  <c r="AJ373" i="5" s="1"/>
  <c r="AJ374" i="5" s="1"/>
  <c r="AJ375" i="5" s="1"/>
  <c r="AJ376" i="5" s="1"/>
  <c r="AJ377" i="5" s="1"/>
  <c r="AJ378" i="5" s="1"/>
  <c r="AJ379" i="5" s="1"/>
  <c r="AJ380" i="5" s="1"/>
  <c r="AJ381" i="5" s="1"/>
  <c r="AJ382" i="5" s="1"/>
  <c r="AJ383" i="5" s="1"/>
  <c r="AJ384" i="5" s="1"/>
  <c r="AJ385" i="5" s="1"/>
  <c r="AJ386" i="5" s="1"/>
  <c r="AJ387" i="5" s="1"/>
  <c r="AJ388" i="5" s="1"/>
  <c r="AJ389" i="5" s="1"/>
  <c r="AJ390" i="5" s="1"/>
  <c r="AJ391" i="5" s="1"/>
  <c r="AJ392" i="5" s="1"/>
  <c r="AJ393" i="5" s="1"/>
  <c r="AJ394" i="5" s="1"/>
  <c r="AJ395" i="5" s="1"/>
  <c r="AJ396" i="5" s="1"/>
  <c r="AJ397" i="5" s="1"/>
  <c r="AJ398" i="5" s="1"/>
  <c r="AJ399" i="5" s="1"/>
  <c r="AJ400" i="5" s="1"/>
  <c r="AJ401" i="5" s="1"/>
  <c r="AJ402" i="5" s="1"/>
  <c r="AJ403" i="5" s="1"/>
  <c r="AJ404" i="5" s="1"/>
  <c r="AJ405" i="5" s="1"/>
  <c r="AJ406" i="5" s="1"/>
  <c r="AJ407" i="5" s="1"/>
  <c r="AF17" i="5"/>
  <c r="AC21" i="5"/>
  <c r="AC19" i="5" s="1"/>
  <c r="AM307" i="5" s="1"/>
  <c r="AM208" i="5" s="1"/>
  <c r="AM209" i="5" s="1"/>
  <c r="AM210" i="5" s="1"/>
  <c r="AM211" i="5" s="1"/>
  <c r="AM212" i="5" s="1"/>
  <c r="AM213" i="5" s="1"/>
  <c r="AM214" i="5" s="1"/>
  <c r="AM215" i="5" s="1"/>
  <c r="AM216" i="5" s="1"/>
  <c r="AM217" i="5" s="1"/>
  <c r="AM218" i="5" s="1"/>
  <c r="AM219" i="5" s="1"/>
  <c r="AM220" i="5" s="1"/>
  <c r="AM221" i="5" s="1"/>
  <c r="AM222" i="5" s="1"/>
  <c r="AM223" i="5" s="1"/>
  <c r="AM224" i="5" s="1"/>
  <c r="AM225" i="5" s="1"/>
  <c r="AM226" i="5" s="1"/>
  <c r="AM227" i="5" s="1"/>
  <c r="AM228" i="5" s="1"/>
  <c r="AM229" i="5" s="1"/>
  <c r="AM230" i="5" s="1"/>
  <c r="AM231" i="5" s="1"/>
  <c r="AM232" i="5" s="1"/>
  <c r="AM233" i="5" s="1"/>
  <c r="AM234" i="5" s="1"/>
  <c r="AM235" i="5" s="1"/>
  <c r="AM236" i="5" s="1"/>
  <c r="AM237" i="5" s="1"/>
  <c r="AM238" i="5" s="1"/>
  <c r="AM239" i="5" s="1"/>
  <c r="AM240" i="5" s="1"/>
  <c r="AM241" i="5" s="1"/>
  <c r="AM242" i="5" s="1"/>
  <c r="AM243" i="5" s="1"/>
  <c r="AM244" i="5" s="1"/>
  <c r="AM245" i="5" s="1"/>
  <c r="AM246" i="5" s="1"/>
  <c r="AM247" i="5" s="1"/>
  <c r="AM248" i="5" s="1"/>
  <c r="AM249" i="5" s="1"/>
  <c r="AM250" i="5" s="1"/>
  <c r="AM251" i="5" s="1"/>
  <c r="AM252" i="5" s="1"/>
  <c r="AM253" i="5" s="1"/>
  <c r="AM254" i="5" s="1"/>
  <c r="AM255" i="5" s="1"/>
  <c r="AM256" i="5" s="1"/>
  <c r="AM257" i="5" s="1"/>
  <c r="AM258" i="5" s="1"/>
  <c r="AM259" i="5" s="1"/>
  <c r="AM260" i="5" s="1"/>
  <c r="AM261" i="5" s="1"/>
  <c r="AM262" i="5" s="1"/>
  <c r="AM263" i="5" s="1"/>
  <c r="AM264" i="5" s="1"/>
  <c r="AM265" i="5" s="1"/>
  <c r="AM266" i="5" s="1"/>
  <c r="AM267" i="5" s="1"/>
  <c r="AM268" i="5" s="1"/>
  <c r="AM269" i="5" s="1"/>
  <c r="AM270" i="5" s="1"/>
  <c r="AM271" i="5" s="1"/>
  <c r="AM272" i="5" s="1"/>
  <c r="AM273" i="5" s="1"/>
  <c r="AM274" i="5" s="1"/>
  <c r="AM275" i="5" s="1"/>
  <c r="AM276" i="5" s="1"/>
  <c r="AM277" i="5" s="1"/>
  <c r="AM278" i="5" s="1"/>
  <c r="AM279" i="5" s="1"/>
  <c r="AM280" i="5" s="1"/>
  <c r="AM281" i="5" s="1"/>
  <c r="AM282" i="5" s="1"/>
  <c r="AM283" i="5" s="1"/>
  <c r="AM284" i="5" s="1"/>
  <c r="AM285" i="5" s="1"/>
  <c r="AM286" i="5" s="1"/>
  <c r="AM287" i="5" s="1"/>
  <c r="AM288" i="5" s="1"/>
  <c r="AM289" i="5" s="1"/>
  <c r="AM290" i="5" s="1"/>
  <c r="AM291" i="5" s="1"/>
  <c r="AM292" i="5" s="1"/>
  <c r="AM293" i="5" s="1"/>
  <c r="AM294" i="5" s="1"/>
  <c r="AM295" i="5" s="1"/>
  <c r="AM296" i="5" s="1"/>
  <c r="AM297" i="5" s="1"/>
  <c r="AM298" i="5" s="1"/>
  <c r="AM299" i="5" s="1"/>
  <c r="AM300" i="5" s="1"/>
  <c r="AM301" i="5" s="1"/>
  <c r="AM302" i="5" s="1"/>
  <c r="AM303" i="5" s="1"/>
  <c r="AM304" i="5" s="1"/>
  <c r="AM305" i="5" s="1"/>
  <c r="AM306" i="5" s="1"/>
  <c r="B27" i="20"/>
  <c r="I9" i="2"/>
  <c r="K24" i="1" s="1"/>
  <c r="AF17" i="20"/>
  <c r="AB17" i="20"/>
  <c r="AJ408" i="20" s="1"/>
  <c r="AJ309" i="20" s="1"/>
  <c r="AJ310" i="20" s="1"/>
  <c r="AJ311" i="20" s="1"/>
  <c r="AJ312" i="20" s="1"/>
  <c r="AJ313" i="20" s="1"/>
  <c r="AJ314" i="20" s="1"/>
  <c r="AJ315" i="20" s="1"/>
  <c r="AJ316" i="20" s="1"/>
  <c r="AJ317" i="20" s="1"/>
  <c r="AJ318" i="20" s="1"/>
  <c r="AJ319" i="20" s="1"/>
  <c r="AJ320" i="20" s="1"/>
  <c r="AJ321" i="20" s="1"/>
  <c r="AJ322" i="20" s="1"/>
  <c r="AJ323" i="20" s="1"/>
  <c r="AJ324" i="20" s="1"/>
  <c r="AJ325" i="20" s="1"/>
  <c r="AJ326" i="20" s="1"/>
  <c r="AJ327" i="20" s="1"/>
  <c r="AJ328" i="20" s="1"/>
  <c r="AJ329" i="20" s="1"/>
  <c r="AJ330" i="20" s="1"/>
  <c r="AJ331" i="20" s="1"/>
  <c r="AJ332" i="20" s="1"/>
  <c r="AJ333" i="20" s="1"/>
  <c r="AJ334" i="20" s="1"/>
  <c r="AJ335" i="20" s="1"/>
  <c r="AJ336" i="20" s="1"/>
  <c r="AJ337" i="20" s="1"/>
  <c r="AJ338" i="20" s="1"/>
  <c r="AJ339" i="20" s="1"/>
  <c r="AJ340" i="20" s="1"/>
  <c r="AJ341" i="20" s="1"/>
  <c r="AJ342" i="20" s="1"/>
  <c r="AJ343" i="20" s="1"/>
  <c r="AJ344" i="20" s="1"/>
  <c r="AJ345" i="20" s="1"/>
  <c r="AJ346" i="20" s="1"/>
  <c r="AJ347" i="20" s="1"/>
  <c r="AJ348" i="20" s="1"/>
  <c r="AJ349" i="20" s="1"/>
  <c r="AJ350" i="20" s="1"/>
  <c r="AJ351" i="20" s="1"/>
  <c r="AJ352" i="20" s="1"/>
  <c r="AJ353" i="20" s="1"/>
  <c r="AJ354" i="20" s="1"/>
  <c r="AJ355" i="20" s="1"/>
  <c r="AJ356" i="20" s="1"/>
  <c r="AJ357" i="20" s="1"/>
  <c r="AJ358" i="20" s="1"/>
  <c r="AJ359" i="20" s="1"/>
  <c r="AJ360" i="20" s="1"/>
  <c r="AJ361" i="20" s="1"/>
  <c r="AJ362" i="20" s="1"/>
  <c r="AJ363" i="20" s="1"/>
  <c r="AJ364" i="20" s="1"/>
  <c r="AJ365" i="20" s="1"/>
  <c r="AJ366" i="20" s="1"/>
  <c r="AJ367" i="20" s="1"/>
  <c r="AJ368" i="20" s="1"/>
  <c r="AJ369" i="20" s="1"/>
  <c r="AJ370" i="20" s="1"/>
  <c r="AJ371" i="20" s="1"/>
  <c r="AJ372" i="20" s="1"/>
  <c r="AJ373" i="20" s="1"/>
  <c r="AJ374" i="20" s="1"/>
  <c r="AJ375" i="20" s="1"/>
  <c r="AJ376" i="20" s="1"/>
  <c r="AJ377" i="20" s="1"/>
  <c r="AJ378" i="20" s="1"/>
  <c r="AJ379" i="20" s="1"/>
  <c r="AJ380" i="20" s="1"/>
  <c r="AJ381" i="20" s="1"/>
  <c r="AJ382" i="20" s="1"/>
  <c r="AJ383" i="20" s="1"/>
  <c r="AJ384" i="20" s="1"/>
  <c r="AJ385" i="20" s="1"/>
  <c r="AJ386" i="20" s="1"/>
  <c r="AJ387" i="20" s="1"/>
  <c r="AJ388" i="20" s="1"/>
  <c r="AJ389" i="20" s="1"/>
  <c r="AJ390" i="20" s="1"/>
  <c r="AJ391" i="20" s="1"/>
  <c r="AJ392" i="20" s="1"/>
  <c r="AJ393" i="20" s="1"/>
  <c r="AJ394" i="20" s="1"/>
  <c r="AJ395" i="20" s="1"/>
  <c r="AJ396" i="20" s="1"/>
  <c r="AJ397" i="20" s="1"/>
  <c r="AJ398" i="20" s="1"/>
  <c r="AJ399" i="20" s="1"/>
  <c r="AJ400" i="20" s="1"/>
  <c r="AJ401" i="20" s="1"/>
  <c r="AJ402" i="20" s="1"/>
  <c r="AJ403" i="20" s="1"/>
  <c r="AJ404" i="20" s="1"/>
  <c r="AJ405" i="20" s="1"/>
  <c r="AJ406" i="20" s="1"/>
  <c r="AJ407" i="20" s="1"/>
  <c r="AC21" i="20"/>
  <c r="AC19" i="20" s="1"/>
  <c r="AM307" i="20" s="1"/>
  <c r="AM208" i="20" s="1"/>
  <c r="AM209" i="20" s="1"/>
  <c r="AM210" i="20" s="1"/>
  <c r="AM211" i="20" s="1"/>
  <c r="AM212" i="20" s="1"/>
  <c r="AM213" i="20" s="1"/>
  <c r="AM214" i="20" s="1"/>
  <c r="AM215" i="20" s="1"/>
  <c r="AM216" i="20" s="1"/>
  <c r="AM217" i="20" s="1"/>
  <c r="AM218" i="20" s="1"/>
  <c r="AM219" i="20" s="1"/>
  <c r="AM220" i="20" s="1"/>
  <c r="AM221" i="20" s="1"/>
  <c r="AM222" i="20" s="1"/>
  <c r="AM223" i="20" s="1"/>
  <c r="AM224" i="20" s="1"/>
  <c r="AM225" i="20" s="1"/>
  <c r="AM226" i="20" s="1"/>
  <c r="AM227" i="20" s="1"/>
  <c r="AM228" i="20" s="1"/>
  <c r="AM229" i="20" s="1"/>
  <c r="AM230" i="20" s="1"/>
  <c r="AM231" i="20" s="1"/>
  <c r="AM232" i="20" s="1"/>
  <c r="AM233" i="20" s="1"/>
  <c r="AM234" i="20" s="1"/>
  <c r="AM235" i="20" s="1"/>
  <c r="AM236" i="20" s="1"/>
  <c r="AM237" i="20" s="1"/>
  <c r="AM238" i="20" s="1"/>
  <c r="AM239" i="20" s="1"/>
  <c r="AM240" i="20" s="1"/>
  <c r="AM241" i="20" s="1"/>
  <c r="AM242" i="20" s="1"/>
  <c r="AM243" i="20" s="1"/>
  <c r="AM244" i="20" s="1"/>
  <c r="AM245" i="20" s="1"/>
  <c r="AM246" i="20" s="1"/>
  <c r="AM247" i="20" s="1"/>
  <c r="AM248" i="20" s="1"/>
  <c r="AM249" i="20" s="1"/>
  <c r="AM250" i="20" s="1"/>
  <c r="AM251" i="20" s="1"/>
  <c r="AM252" i="20" s="1"/>
  <c r="AM253" i="20" s="1"/>
  <c r="AM254" i="20" s="1"/>
  <c r="AM255" i="20" s="1"/>
  <c r="AM256" i="20" s="1"/>
  <c r="AM257" i="20" s="1"/>
  <c r="AM258" i="20" s="1"/>
  <c r="AM259" i="20" s="1"/>
  <c r="AM260" i="20" s="1"/>
  <c r="AM261" i="20" s="1"/>
  <c r="AM262" i="20" s="1"/>
  <c r="AM263" i="20" s="1"/>
  <c r="AM264" i="20" s="1"/>
  <c r="AM265" i="20" s="1"/>
  <c r="AM266" i="20" s="1"/>
  <c r="AM267" i="20" s="1"/>
  <c r="AM268" i="20" s="1"/>
  <c r="AM269" i="20" s="1"/>
  <c r="AM270" i="20" s="1"/>
  <c r="AM271" i="20" s="1"/>
  <c r="AM272" i="20" s="1"/>
  <c r="AM273" i="20" s="1"/>
  <c r="AM274" i="20" s="1"/>
  <c r="AM275" i="20" s="1"/>
  <c r="AM276" i="20" s="1"/>
  <c r="AM277" i="20" s="1"/>
  <c r="AM278" i="20" s="1"/>
  <c r="AM279" i="20" s="1"/>
  <c r="AM280" i="20" s="1"/>
  <c r="AM281" i="20" s="1"/>
  <c r="AM282" i="20" s="1"/>
  <c r="AM283" i="20" s="1"/>
  <c r="AM284" i="20" s="1"/>
  <c r="AM285" i="20" s="1"/>
  <c r="AM286" i="20" s="1"/>
  <c r="AM287" i="20" s="1"/>
  <c r="AM288" i="20" s="1"/>
  <c r="AM289" i="20" s="1"/>
  <c r="AM290" i="20" s="1"/>
  <c r="AM291" i="20" s="1"/>
  <c r="AM292" i="20" s="1"/>
  <c r="AM293" i="20" s="1"/>
  <c r="AM294" i="20" s="1"/>
  <c r="AM295" i="20" s="1"/>
  <c r="AM296" i="20" s="1"/>
  <c r="AM297" i="20" s="1"/>
  <c r="AM298" i="20" s="1"/>
  <c r="AM299" i="20" s="1"/>
  <c r="AM300" i="20" s="1"/>
  <c r="AM301" i="20" s="1"/>
  <c r="AM302" i="20" s="1"/>
  <c r="AM303" i="20" s="1"/>
  <c r="AM304" i="20" s="1"/>
  <c r="AM305" i="20" s="1"/>
  <c r="AM306" i="20" s="1"/>
  <c r="AB7" i="27" l="1"/>
  <c r="AB8" i="27" s="1"/>
  <c r="AJ812" i="27" s="1"/>
  <c r="AJ713" i="27" s="1"/>
  <c r="AJ714" i="27" s="1"/>
  <c r="AJ715" i="27" s="1"/>
  <c r="AJ716" i="27" s="1"/>
  <c r="AJ717" i="27" s="1"/>
  <c r="AJ718" i="27" s="1"/>
  <c r="AJ719" i="27" s="1"/>
  <c r="AJ720" i="27" s="1"/>
  <c r="AJ721" i="27" s="1"/>
  <c r="AJ722" i="27" s="1"/>
  <c r="AJ723" i="27" s="1"/>
  <c r="AJ724" i="27" s="1"/>
  <c r="AJ725" i="27" s="1"/>
  <c r="AJ726" i="27" s="1"/>
  <c r="AJ727" i="27" s="1"/>
  <c r="AJ728" i="27" s="1"/>
  <c r="AJ729" i="27" s="1"/>
  <c r="AJ730" i="27" s="1"/>
  <c r="AJ731" i="27" s="1"/>
  <c r="AJ732" i="27" s="1"/>
  <c r="AJ733" i="27" s="1"/>
  <c r="AJ734" i="27" s="1"/>
  <c r="AJ735" i="27" s="1"/>
  <c r="AJ736" i="27" s="1"/>
  <c r="AJ737" i="27" s="1"/>
  <c r="AJ738" i="27" s="1"/>
  <c r="AJ739" i="27" s="1"/>
  <c r="AJ740" i="27" s="1"/>
  <c r="AJ741" i="27" s="1"/>
  <c r="AJ742" i="27" s="1"/>
  <c r="AJ743" i="27" s="1"/>
  <c r="AJ744" i="27" s="1"/>
  <c r="AJ745" i="27" s="1"/>
  <c r="AJ746" i="27" s="1"/>
  <c r="AJ747" i="27" s="1"/>
  <c r="AJ748" i="27" s="1"/>
  <c r="AJ749" i="27" s="1"/>
  <c r="AJ750" i="27" s="1"/>
  <c r="AJ751" i="27" s="1"/>
  <c r="AJ752" i="27" s="1"/>
  <c r="AJ753" i="27" s="1"/>
  <c r="AJ754" i="27" s="1"/>
  <c r="AJ755" i="27" s="1"/>
  <c r="AJ756" i="27" s="1"/>
  <c r="AJ757" i="27" s="1"/>
  <c r="AJ758" i="27" s="1"/>
  <c r="AJ759" i="27" s="1"/>
  <c r="AJ760" i="27" s="1"/>
  <c r="AJ761" i="27" s="1"/>
  <c r="AJ762" i="27" s="1"/>
  <c r="AJ763" i="27" s="1"/>
  <c r="AJ764" i="27" s="1"/>
  <c r="AJ765" i="27" s="1"/>
  <c r="AJ766" i="27" s="1"/>
  <c r="AJ767" i="27" s="1"/>
  <c r="AJ768" i="27" s="1"/>
  <c r="AJ769" i="27" s="1"/>
  <c r="AJ770" i="27" s="1"/>
  <c r="AJ771" i="27" s="1"/>
  <c r="AJ772" i="27" s="1"/>
  <c r="AJ773" i="27" s="1"/>
  <c r="AJ774" i="27" s="1"/>
  <c r="AJ775" i="27" s="1"/>
  <c r="AJ776" i="27" s="1"/>
  <c r="AJ777" i="27" s="1"/>
  <c r="AJ778" i="27" s="1"/>
  <c r="AJ779" i="27" s="1"/>
  <c r="AJ780" i="27" s="1"/>
  <c r="AJ781" i="27" s="1"/>
  <c r="AJ782" i="27" s="1"/>
  <c r="AJ783" i="27" s="1"/>
  <c r="AJ784" i="27" s="1"/>
  <c r="AJ785" i="27" s="1"/>
  <c r="AJ786" i="27" s="1"/>
  <c r="AJ787" i="27" s="1"/>
  <c r="AJ788" i="27" s="1"/>
  <c r="AJ789" i="27" s="1"/>
  <c r="AJ790" i="27" s="1"/>
  <c r="AJ791" i="27" s="1"/>
  <c r="AJ792" i="27" s="1"/>
  <c r="AJ793" i="27" s="1"/>
  <c r="AJ794" i="27" s="1"/>
  <c r="AJ795" i="27" s="1"/>
  <c r="AJ796" i="27" s="1"/>
  <c r="AJ797" i="27" s="1"/>
  <c r="AJ798" i="27" s="1"/>
  <c r="AJ799" i="27" s="1"/>
  <c r="AJ800" i="27" s="1"/>
  <c r="AJ801" i="27" s="1"/>
  <c r="AJ802" i="27" s="1"/>
  <c r="AJ803" i="27" s="1"/>
  <c r="AJ804" i="27" s="1"/>
  <c r="AJ805" i="27" s="1"/>
  <c r="AJ806" i="27" s="1"/>
  <c r="AJ807" i="27" s="1"/>
  <c r="AJ808" i="27" s="1"/>
  <c r="AJ809" i="27" s="1"/>
  <c r="AJ810" i="27" s="1"/>
  <c r="AJ811" i="27" s="1"/>
  <c r="AB7" i="26"/>
  <c r="AB8" i="26" s="1"/>
  <c r="AJ812" i="26" s="1"/>
  <c r="AJ713" i="26" s="1"/>
  <c r="AJ714" i="26" s="1"/>
  <c r="AJ715" i="26" s="1"/>
  <c r="AJ716" i="26" s="1"/>
  <c r="AJ717" i="26" s="1"/>
  <c r="AJ718" i="26" s="1"/>
  <c r="AJ719" i="26" s="1"/>
  <c r="AJ720" i="26" s="1"/>
  <c r="AJ721" i="26" s="1"/>
  <c r="AJ722" i="26" s="1"/>
  <c r="AJ723" i="26" s="1"/>
  <c r="AJ724" i="26" s="1"/>
  <c r="AJ725" i="26" s="1"/>
  <c r="AJ726" i="26" s="1"/>
  <c r="AJ727" i="26" s="1"/>
  <c r="AJ728" i="26" s="1"/>
  <c r="AJ729" i="26" s="1"/>
  <c r="AJ730" i="26" s="1"/>
  <c r="AJ731" i="26" s="1"/>
  <c r="AJ732" i="26" s="1"/>
  <c r="AJ733" i="26" s="1"/>
  <c r="AJ734" i="26" s="1"/>
  <c r="AJ735" i="26" s="1"/>
  <c r="AJ736" i="26" s="1"/>
  <c r="AJ737" i="26" s="1"/>
  <c r="AJ738" i="26" s="1"/>
  <c r="AJ739" i="26" s="1"/>
  <c r="AJ740" i="26" s="1"/>
  <c r="AJ741" i="26" s="1"/>
  <c r="AJ742" i="26" s="1"/>
  <c r="AJ743" i="26" s="1"/>
  <c r="AJ744" i="26" s="1"/>
  <c r="AJ745" i="26" s="1"/>
  <c r="AJ746" i="26" s="1"/>
  <c r="AJ747" i="26" s="1"/>
  <c r="AJ748" i="26" s="1"/>
  <c r="AJ749" i="26" s="1"/>
  <c r="AJ750" i="26" s="1"/>
  <c r="AJ751" i="26" s="1"/>
  <c r="AJ752" i="26" s="1"/>
  <c r="AJ753" i="26" s="1"/>
  <c r="AJ754" i="26" s="1"/>
  <c r="AJ755" i="26" s="1"/>
  <c r="AJ756" i="26" s="1"/>
  <c r="AJ757" i="26" s="1"/>
  <c r="AJ758" i="26" s="1"/>
  <c r="AJ759" i="26" s="1"/>
  <c r="AJ760" i="26" s="1"/>
  <c r="AJ761" i="26" s="1"/>
  <c r="AJ762" i="26" s="1"/>
  <c r="AJ763" i="26" s="1"/>
  <c r="AJ764" i="26" s="1"/>
  <c r="AJ765" i="26" s="1"/>
  <c r="AJ766" i="26" s="1"/>
  <c r="AJ767" i="26" s="1"/>
  <c r="AJ768" i="26" s="1"/>
  <c r="AJ769" i="26" s="1"/>
  <c r="AJ770" i="26" s="1"/>
  <c r="AJ771" i="26" s="1"/>
  <c r="AJ772" i="26" s="1"/>
  <c r="AJ773" i="26" s="1"/>
  <c r="AJ774" i="26" s="1"/>
  <c r="AJ775" i="26" s="1"/>
  <c r="AJ776" i="26" s="1"/>
  <c r="AJ777" i="26" s="1"/>
  <c r="AJ778" i="26" s="1"/>
  <c r="AJ779" i="26" s="1"/>
  <c r="AJ780" i="26" s="1"/>
  <c r="AJ781" i="26" s="1"/>
  <c r="AJ782" i="26" s="1"/>
  <c r="AJ783" i="26" s="1"/>
  <c r="AJ784" i="26" s="1"/>
  <c r="AJ785" i="26" s="1"/>
  <c r="AJ786" i="26" s="1"/>
  <c r="AJ787" i="26" s="1"/>
  <c r="AJ788" i="26" s="1"/>
  <c r="AJ789" i="26" s="1"/>
  <c r="AJ790" i="26" s="1"/>
  <c r="AJ791" i="26" s="1"/>
  <c r="AJ792" i="26" s="1"/>
  <c r="AJ793" i="26" s="1"/>
  <c r="AJ794" i="26" s="1"/>
  <c r="AJ795" i="26" s="1"/>
  <c r="AJ796" i="26" s="1"/>
  <c r="AJ797" i="26" s="1"/>
  <c r="AJ798" i="26" s="1"/>
  <c r="AJ799" i="26" s="1"/>
  <c r="AJ800" i="26" s="1"/>
  <c r="AJ801" i="26" s="1"/>
  <c r="AJ802" i="26" s="1"/>
  <c r="AJ803" i="26" s="1"/>
  <c r="AJ804" i="26" s="1"/>
  <c r="AJ805" i="26" s="1"/>
  <c r="AJ806" i="26" s="1"/>
  <c r="AJ807" i="26" s="1"/>
  <c r="AJ808" i="26" s="1"/>
  <c r="AJ809" i="26" s="1"/>
  <c r="AJ810" i="26" s="1"/>
  <c r="AJ811" i="26" s="1"/>
  <c r="AJ106" i="27" l="1"/>
  <c r="AJ509" i="27"/>
  <c r="AJ410" i="27" s="1"/>
  <c r="AJ411" i="27" s="1"/>
  <c r="AJ412" i="27" s="1"/>
  <c r="AJ413" i="27" s="1"/>
  <c r="AJ414" i="27" s="1"/>
  <c r="AJ415" i="27" s="1"/>
  <c r="AJ416" i="27" s="1"/>
  <c r="AJ417" i="27" s="1"/>
  <c r="AJ418" i="27" s="1"/>
  <c r="AJ419" i="27" s="1"/>
  <c r="AJ420" i="27" s="1"/>
  <c r="AJ421" i="27" s="1"/>
  <c r="AJ422" i="27" s="1"/>
  <c r="AJ423" i="27" s="1"/>
  <c r="AJ424" i="27" s="1"/>
  <c r="AJ425" i="27" s="1"/>
  <c r="AJ426" i="27" s="1"/>
  <c r="AJ427" i="27" s="1"/>
  <c r="AJ428" i="27" s="1"/>
  <c r="AJ429" i="27" s="1"/>
  <c r="AJ430" i="27" s="1"/>
  <c r="AJ431" i="27" s="1"/>
  <c r="AJ432" i="27" s="1"/>
  <c r="AJ433" i="27" s="1"/>
  <c r="AJ434" i="27" s="1"/>
  <c r="AJ435" i="27" s="1"/>
  <c r="AJ436" i="27" s="1"/>
  <c r="AJ437" i="27" s="1"/>
  <c r="AJ438" i="27" s="1"/>
  <c r="AJ439" i="27" s="1"/>
  <c r="AJ440" i="27" s="1"/>
  <c r="AJ441" i="27" s="1"/>
  <c r="AJ442" i="27" s="1"/>
  <c r="AJ443" i="27" s="1"/>
  <c r="AJ444" i="27" s="1"/>
  <c r="AJ445" i="27" s="1"/>
  <c r="AJ446" i="27" s="1"/>
  <c r="AJ447" i="27" s="1"/>
  <c r="AJ448" i="27" s="1"/>
  <c r="AJ449" i="27" s="1"/>
  <c r="AJ450" i="27" s="1"/>
  <c r="AJ451" i="27" s="1"/>
  <c r="AJ452" i="27" s="1"/>
  <c r="AJ453" i="27" s="1"/>
  <c r="AJ454" i="27" s="1"/>
  <c r="AJ455" i="27" s="1"/>
  <c r="AJ456" i="27" s="1"/>
  <c r="AJ457" i="27" s="1"/>
  <c r="AJ458" i="27" s="1"/>
  <c r="AJ459" i="27" s="1"/>
  <c r="AJ460" i="27" s="1"/>
  <c r="AJ461" i="27" s="1"/>
  <c r="AJ462" i="27" s="1"/>
  <c r="AJ463" i="27" s="1"/>
  <c r="AJ464" i="27" s="1"/>
  <c r="AJ465" i="27" s="1"/>
  <c r="AJ466" i="27" s="1"/>
  <c r="AJ467" i="27" s="1"/>
  <c r="AJ468" i="27" s="1"/>
  <c r="AJ469" i="27" s="1"/>
  <c r="AJ470" i="27" s="1"/>
  <c r="AJ471" i="27" s="1"/>
  <c r="AJ472" i="27" s="1"/>
  <c r="AJ473" i="27" s="1"/>
  <c r="AJ474" i="27" s="1"/>
  <c r="AJ475" i="27" s="1"/>
  <c r="AJ476" i="27" s="1"/>
  <c r="AJ477" i="27" s="1"/>
  <c r="AJ478" i="27" s="1"/>
  <c r="AJ479" i="27" s="1"/>
  <c r="AJ480" i="27" s="1"/>
  <c r="AJ481" i="27" s="1"/>
  <c r="AJ482" i="27" s="1"/>
  <c r="AJ483" i="27" s="1"/>
  <c r="AJ484" i="27" s="1"/>
  <c r="AJ485" i="27" s="1"/>
  <c r="AJ486" i="27" s="1"/>
  <c r="AJ487" i="27" s="1"/>
  <c r="AJ488" i="27" s="1"/>
  <c r="AJ489" i="27" s="1"/>
  <c r="AJ490" i="27" s="1"/>
  <c r="AJ491" i="27" s="1"/>
  <c r="AJ492" i="27" s="1"/>
  <c r="AJ493" i="27" s="1"/>
  <c r="AJ494" i="27" s="1"/>
  <c r="AJ495" i="27" s="1"/>
  <c r="AJ496" i="27" s="1"/>
  <c r="AJ497" i="27" s="1"/>
  <c r="AJ498" i="27" s="1"/>
  <c r="AJ499" i="27" s="1"/>
  <c r="AJ500" i="27" s="1"/>
  <c r="AJ501" i="27" s="1"/>
  <c r="AJ502" i="27" s="1"/>
  <c r="AJ503" i="27" s="1"/>
  <c r="AJ504" i="27" s="1"/>
  <c r="AJ505" i="27" s="1"/>
  <c r="AJ506" i="27" s="1"/>
  <c r="AJ507" i="27" s="1"/>
  <c r="AJ508" i="27" s="1"/>
  <c r="AD31" i="27"/>
  <c r="AJ813" i="27"/>
  <c r="AJ814" i="27" s="1"/>
  <c r="AJ815" i="27" s="1"/>
  <c r="AJ816" i="27" s="1"/>
  <c r="AJ817" i="27" s="1"/>
  <c r="AJ818" i="27" s="1"/>
  <c r="AJ819" i="27" s="1"/>
  <c r="AJ820" i="27" s="1"/>
  <c r="AJ821" i="27" s="1"/>
  <c r="AJ822" i="27" s="1"/>
  <c r="AJ823" i="27" s="1"/>
  <c r="AJ824" i="27" s="1"/>
  <c r="AJ825" i="27" s="1"/>
  <c r="AJ826" i="27" s="1"/>
  <c r="AJ827" i="27" s="1"/>
  <c r="AJ828" i="27" s="1"/>
  <c r="AJ829" i="27" s="1"/>
  <c r="AJ830" i="27" s="1"/>
  <c r="AJ831" i="27" s="1"/>
  <c r="AJ832" i="27" s="1"/>
  <c r="AJ833" i="27" s="1"/>
  <c r="AJ834" i="27" s="1"/>
  <c r="AJ835" i="27" s="1"/>
  <c r="AJ836" i="27" s="1"/>
  <c r="AJ837" i="27" s="1"/>
  <c r="AJ838" i="27" s="1"/>
  <c r="AJ839" i="27" s="1"/>
  <c r="AJ840" i="27" s="1"/>
  <c r="AJ841" i="27" s="1"/>
  <c r="AJ842" i="27" s="1"/>
  <c r="AJ843" i="27" s="1"/>
  <c r="AJ844" i="27" s="1"/>
  <c r="AJ845" i="27" s="1"/>
  <c r="AJ846" i="27" s="1"/>
  <c r="AJ847" i="27" s="1"/>
  <c r="AJ848" i="27" s="1"/>
  <c r="AJ849" i="27" s="1"/>
  <c r="AJ850" i="27" s="1"/>
  <c r="AJ851" i="27" s="1"/>
  <c r="AJ852" i="27" s="1"/>
  <c r="AJ853" i="27" s="1"/>
  <c r="AJ854" i="27" s="1"/>
  <c r="AJ855" i="27" s="1"/>
  <c r="AJ856" i="27" s="1"/>
  <c r="AJ857" i="27" s="1"/>
  <c r="AJ858" i="27" s="1"/>
  <c r="AJ859" i="27" s="1"/>
  <c r="AJ860" i="27" s="1"/>
  <c r="AJ861" i="27" s="1"/>
  <c r="AJ862" i="27" s="1"/>
  <c r="AJ863" i="27" s="1"/>
  <c r="AJ864" i="27" s="1"/>
  <c r="AJ865" i="27" s="1"/>
  <c r="AJ866" i="27" s="1"/>
  <c r="AJ867" i="27" s="1"/>
  <c r="AJ868" i="27" s="1"/>
  <c r="AJ869" i="27" s="1"/>
  <c r="AJ870" i="27" s="1"/>
  <c r="AJ871" i="27" s="1"/>
  <c r="AJ872" i="27" s="1"/>
  <c r="AJ873" i="27" s="1"/>
  <c r="AJ874" i="27" s="1"/>
  <c r="AJ875" i="27" s="1"/>
  <c r="AJ876" i="27" s="1"/>
  <c r="AJ877" i="27" s="1"/>
  <c r="AJ878" i="27" s="1"/>
  <c r="AJ879" i="27" s="1"/>
  <c r="AJ880" i="27" s="1"/>
  <c r="AJ881" i="27" s="1"/>
  <c r="AJ882" i="27" s="1"/>
  <c r="AJ883" i="27" s="1"/>
  <c r="AJ884" i="27" s="1"/>
  <c r="AJ885" i="27" s="1"/>
  <c r="AJ886" i="27" s="1"/>
  <c r="AJ887" i="27" s="1"/>
  <c r="AJ888" i="27" s="1"/>
  <c r="AJ889" i="27" s="1"/>
  <c r="AJ890" i="27" s="1"/>
  <c r="AJ891" i="27" s="1"/>
  <c r="AJ892" i="27" s="1"/>
  <c r="AJ893" i="27" s="1"/>
  <c r="AJ894" i="27" s="1"/>
  <c r="AJ895" i="27" s="1"/>
  <c r="AJ896" i="27" s="1"/>
  <c r="AJ897" i="27" s="1"/>
  <c r="AJ898" i="27" s="1"/>
  <c r="AJ899" i="27" s="1"/>
  <c r="AJ900" i="27" s="1"/>
  <c r="AJ901" i="27" s="1"/>
  <c r="AJ902" i="27" s="1"/>
  <c r="AJ903" i="27" s="1"/>
  <c r="AJ904" i="27" s="1"/>
  <c r="AJ905" i="27" s="1"/>
  <c r="AJ906" i="27" s="1"/>
  <c r="AJ907" i="27" s="1"/>
  <c r="AJ908" i="27" s="1"/>
  <c r="AJ909" i="27" s="1"/>
  <c r="AJ910" i="27" s="1"/>
  <c r="AJ911" i="27" s="1"/>
  <c r="AJ912" i="27" s="1"/>
  <c r="AJ510" i="27"/>
  <c r="AJ511" i="27" s="1"/>
  <c r="AJ512" i="27" s="1"/>
  <c r="AJ513" i="27" s="1"/>
  <c r="AJ514" i="27" s="1"/>
  <c r="AJ515" i="27" s="1"/>
  <c r="AJ516" i="27" s="1"/>
  <c r="AJ517" i="27" s="1"/>
  <c r="AJ518" i="27" s="1"/>
  <c r="AJ519" i="27" s="1"/>
  <c r="AJ520" i="27" s="1"/>
  <c r="AJ521" i="27" s="1"/>
  <c r="AJ522" i="27" s="1"/>
  <c r="AJ523" i="27" s="1"/>
  <c r="AJ524" i="27" s="1"/>
  <c r="AJ525" i="27" s="1"/>
  <c r="AJ526" i="27" s="1"/>
  <c r="AJ527" i="27" s="1"/>
  <c r="AJ528" i="27" s="1"/>
  <c r="AJ529" i="27" s="1"/>
  <c r="AJ530" i="27" s="1"/>
  <c r="AJ531" i="27" s="1"/>
  <c r="AJ532" i="27" s="1"/>
  <c r="AJ533" i="27" s="1"/>
  <c r="AJ534" i="27" s="1"/>
  <c r="AJ535" i="27" s="1"/>
  <c r="AJ536" i="27" s="1"/>
  <c r="AJ537" i="27" s="1"/>
  <c r="AJ538" i="27" s="1"/>
  <c r="AJ539" i="27" s="1"/>
  <c r="AJ540" i="27" s="1"/>
  <c r="AJ541" i="27" s="1"/>
  <c r="AJ542" i="27" s="1"/>
  <c r="AJ543" i="27" s="1"/>
  <c r="AJ544" i="27" s="1"/>
  <c r="AJ545" i="27" s="1"/>
  <c r="AJ546" i="27" s="1"/>
  <c r="AJ547" i="27" s="1"/>
  <c r="AJ548" i="27" s="1"/>
  <c r="AJ549" i="27" s="1"/>
  <c r="AJ550" i="27" s="1"/>
  <c r="AJ551" i="27" s="1"/>
  <c r="AJ552" i="27" s="1"/>
  <c r="AJ553" i="27" s="1"/>
  <c r="AJ554" i="27" s="1"/>
  <c r="AJ555" i="27" s="1"/>
  <c r="AJ556" i="27" s="1"/>
  <c r="AJ557" i="27" s="1"/>
  <c r="AJ558" i="27" s="1"/>
  <c r="AJ559" i="27" s="1"/>
  <c r="AJ560" i="27" s="1"/>
  <c r="AJ561" i="27" s="1"/>
  <c r="AJ562" i="27" s="1"/>
  <c r="AJ563" i="27" s="1"/>
  <c r="AJ564" i="27" s="1"/>
  <c r="AJ565" i="27" s="1"/>
  <c r="AJ566" i="27" s="1"/>
  <c r="AJ567" i="27" s="1"/>
  <c r="AJ568" i="27" s="1"/>
  <c r="AJ569" i="27" s="1"/>
  <c r="AJ570" i="27" s="1"/>
  <c r="AJ571" i="27" s="1"/>
  <c r="AJ572" i="27" s="1"/>
  <c r="AJ573" i="27" s="1"/>
  <c r="AJ574" i="27" s="1"/>
  <c r="AJ575" i="27" s="1"/>
  <c r="AJ576" i="27" s="1"/>
  <c r="AJ577" i="27" s="1"/>
  <c r="AJ578" i="27" s="1"/>
  <c r="AJ579" i="27" s="1"/>
  <c r="AJ580" i="27" s="1"/>
  <c r="AJ581" i="27" s="1"/>
  <c r="AJ582" i="27" s="1"/>
  <c r="AJ583" i="27" s="1"/>
  <c r="AJ584" i="27" s="1"/>
  <c r="AJ585" i="27" s="1"/>
  <c r="AJ586" i="27" s="1"/>
  <c r="AJ587" i="27" s="1"/>
  <c r="AJ588" i="27" s="1"/>
  <c r="AJ589" i="27" s="1"/>
  <c r="AJ590" i="27" s="1"/>
  <c r="AJ591" i="27" s="1"/>
  <c r="AJ592" i="27" s="1"/>
  <c r="AJ593" i="27" s="1"/>
  <c r="AJ594" i="27" s="1"/>
  <c r="AJ595" i="27" s="1"/>
  <c r="AJ596" i="27" s="1"/>
  <c r="AJ597" i="27" s="1"/>
  <c r="AJ598" i="27" s="1"/>
  <c r="AJ599" i="27" s="1"/>
  <c r="AJ600" i="27" s="1"/>
  <c r="AJ601" i="27" s="1"/>
  <c r="AJ602" i="27" s="1"/>
  <c r="AJ603" i="27" s="1"/>
  <c r="AJ604" i="27" s="1"/>
  <c r="AJ605" i="27" s="1"/>
  <c r="AJ606" i="27" s="1"/>
  <c r="AJ607" i="27" s="1"/>
  <c r="AJ608" i="27" s="1"/>
  <c r="AJ609" i="27" s="1"/>
  <c r="AB21" i="26"/>
  <c r="AB17" i="26" s="1"/>
  <c r="AJ408" i="26" s="1"/>
  <c r="AJ309" i="26" s="1"/>
  <c r="AJ310" i="26" s="1"/>
  <c r="AJ311" i="26" s="1"/>
  <c r="AJ312" i="26" s="1"/>
  <c r="AJ313" i="26" s="1"/>
  <c r="AJ314" i="26" s="1"/>
  <c r="AJ315" i="26" s="1"/>
  <c r="AJ316" i="26" s="1"/>
  <c r="AJ317" i="26" s="1"/>
  <c r="AJ318" i="26" s="1"/>
  <c r="AJ319" i="26" s="1"/>
  <c r="AJ320" i="26" s="1"/>
  <c r="AJ321" i="26" s="1"/>
  <c r="AJ322" i="26" s="1"/>
  <c r="AJ323" i="26" s="1"/>
  <c r="AJ324" i="26" s="1"/>
  <c r="AJ325" i="26" s="1"/>
  <c r="AJ326" i="26" s="1"/>
  <c r="AJ327" i="26" s="1"/>
  <c r="AJ328" i="26" s="1"/>
  <c r="AJ329" i="26" s="1"/>
  <c r="AJ330" i="26" s="1"/>
  <c r="AJ331" i="26" s="1"/>
  <c r="AJ332" i="26" s="1"/>
  <c r="AJ333" i="26" s="1"/>
  <c r="AJ334" i="26" s="1"/>
  <c r="AJ335" i="26" s="1"/>
  <c r="AJ336" i="26" s="1"/>
  <c r="AJ337" i="26" s="1"/>
  <c r="AJ338" i="26" s="1"/>
  <c r="AJ339" i="26" s="1"/>
  <c r="AJ340" i="26" s="1"/>
  <c r="AJ341" i="26" s="1"/>
  <c r="AJ342" i="26" s="1"/>
  <c r="AJ343" i="26" s="1"/>
  <c r="AJ344" i="26" s="1"/>
  <c r="AJ345" i="26" s="1"/>
  <c r="AJ346" i="26" s="1"/>
  <c r="AJ347" i="26" s="1"/>
  <c r="AJ348" i="26" s="1"/>
  <c r="AJ349" i="26" s="1"/>
  <c r="AJ350" i="26" s="1"/>
  <c r="AJ351" i="26" s="1"/>
  <c r="AJ352" i="26" s="1"/>
  <c r="AJ353" i="26" s="1"/>
  <c r="AJ354" i="26" s="1"/>
  <c r="AJ355" i="26" s="1"/>
  <c r="AJ356" i="26" s="1"/>
  <c r="AJ357" i="26" s="1"/>
  <c r="AJ358" i="26" s="1"/>
  <c r="AJ359" i="26" s="1"/>
  <c r="AJ360" i="26" s="1"/>
  <c r="AJ361" i="26" s="1"/>
  <c r="AJ362" i="26" s="1"/>
  <c r="AJ363" i="26" s="1"/>
  <c r="AJ364" i="26" s="1"/>
  <c r="AJ365" i="26" s="1"/>
  <c r="AJ366" i="26" s="1"/>
  <c r="AJ367" i="26" s="1"/>
  <c r="AJ368" i="26" s="1"/>
  <c r="AJ369" i="26" s="1"/>
  <c r="AJ370" i="26" s="1"/>
  <c r="AJ371" i="26" s="1"/>
  <c r="AJ372" i="26" s="1"/>
  <c r="AJ373" i="26" s="1"/>
  <c r="AJ374" i="26" s="1"/>
  <c r="AJ375" i="26" s="1"/>
  <c r="AJ376" i="26" s="1"/>
  <c r="AJ377" i="26" s="1"/>
  <c r="AJ378" i="26" s="1"/>
  <c r="AJ379" i="26" s="1"/>
  <c r="AJ380" i="26" s="1"/>
  <c r="AJ381" i="26" s="1"/>
  <c r="AJ382" i="26" s="1"/>
  <c r="AJ383" i="26" s="1"/>
  <c r="AJ384" i="26" s="1"/>
  <c r="AJ385" i="26" s="1"/>
  <c r="AJ386" i="26" s="1"/>
  <c r="AJ387" i="26" s="1"/>
  <c r="AJ388" i="26" s="1"/>
  <c r="AJ389" i="26" s="1"/>
  <c r="AJ390" i="26" s="1"/>
  <c r="AJ391" i="26" s="1"/>
  <c r="AJ392" i="26" s="1"/>
  <c r="AJ393" i="26" s="1"/>
  <c r="AJ394" i="26" s="1"/>
  <c r="AJ395" i="26" s="1"/>
  <c r="AJ396" i="26" s="1"/>
  <c r="AJ397" i="26" s="1"/>
  <c r="AJ398" i="26" s="1"/>
  <c r="AJ399" i="26" s="1"/>
  <c r="AJ400" i="26" s="1"/>
  <c r="AJ401" i="26" s="1"/>
  <c r="AJ402" i="26" s="1"/>
  <c r="AJ403" i="26" s="1"/>
  <c r="AJ404" i="26" s="1"/>
  <c r="AJ405" i="26" s="1"/>
  <c r="AJ406" i="26" s="1"/>
  <c r="AJ407" i="26" s="1"/>
  <c r="AJ206" i="26"/>
  <c r="AJ206" i="27"/>
  <c r="AJ107" i="27" s="1"/>
  <c r="AJ108" i="27" s="1"/>
  <c r="AJ109" i="27" s="1"/>
  <c r="AJ110" i="27" s="1"/>
  <c r="AJ111" i="27" s="1"/>
  <c r="AJ112" i="27" s="1"/>
  <c r="AJ113" i="27" s="1"/>
  <c r="AJ114" i="27" s="1"/>
  <c r="AJ115" i="27" s="1"/>
  <c r="AJ116" i="27" s="1"/>
  <c r="AJ117" i="27" s="1"/>
  <c r="AJ118" i="27" s="1"/>
  <c r="AJ119" i="27" s="1"/>
  <c r="AJ120" i="27" s="1"/>
  <c r="AJ121" i="27" s="1"/>
  <c r="AJ122" i="27" s="1"/>
  <c r="AJ123" i="27" s="1"/>
  <c r="AJ124" i="27" s="1"/>
  <c r="AJ125" i="27" s="1"/>
  <c r="AJ126" i="27" s="1"/>
  <c r="AJ127" i="27" s="1"/>
  <c r="AJ128" i="27" s="1"/>
  <c r="AJ129" i="27" s="1"/>
  <c r="AJ130" i="27" s="1"/>
  <c r="AJ131" i="27" s="1"/>
  <c r="AJ132" i="27" s="1"/>
  <c r="AJ133" i="27" s="1"/>
  <c r="AJ134" i="27" s="1"/>
  <c r="AJ135" i="27" s="1"/>
  <c r="AJ136" i="27" s="1"/>
  <c r="AJ137" i="27" s="1"/>
  <c r="AJ138" i="27" s="1"/>
  <c r="AJ139" i="27" s="1"/>
  <c r="AJ140" i="27" s="1"/>
  <c r="AJ141" i="27" s="1"/>
  <c r="AJ142" i="27" s="1"/>
  <c r="AJ143" i="27" s="1"/>
  <c r="AJ144" i="27" s="1"/>
  <c r="AJ145" i="27" s="1"/>
  <c r="AJ146" i="27" s="1"/>
  <c r="AJ147" i="27" s="1"/>
  <c r="AJ148" i="27" s="1"/>
  <c r="AJ149" i="27" s="1"/>
  <c r="AJ150" i="27" s="1"/>
  <c r="AJ151" i="27" s="1"/>
  <c r="AJ152" i="27" s="1"/>
  <c r="AJ153" i="27" s="1"/>
  <c r="AJ154" i="27" s="1"/>
  <c r="AJ155" i="27" s="1"/>
  <c r="AJ156" i="27" s="1"/>
  <c r="AJ157" i="27" s="1"/>
  <c r="AJ158" i="27" s="1"/>
  <c r="AJ159" i="27" s="1"/>
  <c r="AJ160" i="27" s="1"/>
  <c r="AJ161" i="27" s="1"/>
  <c r="AJ162" i="27" s="1"/>
  <c r="AJ163" i="27" s="1"/>
  <c r="AJ164" i="27" s="1"/>
  <c r="AJ165" i="27" s="1"/>
  <c r="AJ166" i="27" s="1"/>
  <c r="AJ167" i="27" s="1"/>
  <c r="AJ168" i="27" s="1"/>
  <c r="AJ169" i="27" s="1"/>
  <c r="AJ170" i="27" s="1"/>
  <c r="AJ171" i="27" s="1"/>
  <c r="AJ172" i="27" s="1"/>
  <c r="AJ173" i="27" s="1"/>
  <c r="AJ174" i="27" s="1"/>
  <c r="AJ175" i="27" s="1"/>
  <c r="AJ176" i="27" s="1"/>
  <c r="AJ177" i="27" s="1"/>
  <c r="AJ178" i="27" s="1"/>
  <c r="AJ179" i="27" s="1"/>
  <c r="AJ180" i="27" s="1"/>
  <c r="AJ181" i="27" s="1"/>
  <c r="AJ182" i="27" s="1"/>
  <c r="AJ183" i="27" s="1"/>
  <c r="AJ184" i="27" s="1"/>
  <c r="AJ185" i="27" s="1"/>
  <c r="AJ186" i="27" s="1"/>
  <c r="AJ187" i="27" s="1"/>
  <c r="AJ188" i="27" s="1"/>
  <c r="AJ189" i="27" s="1"/>
  <c r="AJ190" i="27" s="1"/>
  <c r="AJ191" i="27" s="1"/>
  <c r="AJ192" i="27" s="1"/>
  <c r="AJ193" i="27" s="1"/>
  <c r="AJ194" i="27" s="1"/>
  <c r="AJ195" i="27" s="1"/>
  <c r="AJ196" i="27" s="1"/>
  <c r="AJ197" i="27" s="1"/>
  <c r="AJ198" i="27" s="1"/>
  <c r="AJ199" i="27" s="1"/>
  <c r="AJ200" i="27" s="1"/>
  <c r="AJ201" i="27" s="1"/>
  <c r="AJ202" i="27" s="1"/>
  <c r="AJ203" i="27" s="1"/>
  <c r="AJ204" i="27" s="1"/>
  <c r="AJ205" i="27" s="1"/>
  <c r="AB21" i="27"/>
  <c r="AJ813" i="26"/>
  <c r="AJ814" i="26" s="1"/>
  <c r="AJ815" i="26" s="1"/>
  <c r="AJ816" i="26" s="1"/>
  <c r="AJ817" i="26" s="1"/>
  <c r="AJ818" i="26" s="1"/>
  <c r="AJ819" i="26" s="1"/>
  <c r="AJ820" i="26" s="1"/>
  <c r="AJ821" i="26" s="1"/>
  <c r="AJ822" i="26" s="1"/>
  <c r="AJ823" i="26" s="1"/>
  <c r="AJ824" i="26" s="1"/>
  <c r="AJ825" i="26" s="1"/>
  <c r="AJ826" i="26" s="1"/>
  <c r="AJ827" i="26" s="1"/>
  <c r="AJ828" i="26" s="1"/>
  <c r="AJ829" i="26" s="1"/>
  <c r="AJ830" i="26" s="1"/>
  <c r="AJ831" i="26" s="1"/>
  <c r="AJ832" i="26" s="1"/>
  <c r="AJ833" i="26" s="1"/>
  <c r="AJ834" i="26" s="1"/>
  <c r="AJ835" i="26" s="1"/>
  <c r="AJ836" i="26" s="1"/>
  <c r="AJ837" i="26" s="1"/>
  <c r="AJ838" i="26" s="1"/>
  <c r="AJ839" i="26" s="1"/>
  <c r="AJ840" i="26" s="1"/>
  <c r="AJ841" i="26" s="1"/>
  <c r="AJ842" i="26" s="1"/>
  <c r="AJ843" i="26" s="1"/>
  <c r="AJ844" i="26" s="1"/>
  <c r="AJ845" i="26" s="1"/>
  <c r="AJ846" i="26" s="1"/>
  <c r="AJ847" i="26" s="1"/>
  <c r="AJ848" i="26" s="1"/>
  <c r="AJ849" i="26" s="1"/>
  <c r="AJ850" i="26" s="1"/>
  <c r="AJ851" i="26" s="1"/>
  <c r="AJ852" i="26" s="1"/>
  <c r="AJ853" i="26" s="1"/>
  <c r="AJ854" i="26" s="1"/>
  <c r="AJ855" i="26" s="1"/>
  <c r="AJ856" i="26" s="1"/>
  <c r="AJ857" i="26" s="1"/>
  <c r="AJ858" i="26" s="1"/>
  <c r="AJ859" i="26" s="1"/>
  <c r="AJ860" i="26" s="1"/>
  <c r="AJ861" i="26" s="1"/>
  <c r="AJ862" i="26" s="1"/>
  <c r="AJ863" i="26" s="1"/>
  <c r="AJ864" i="26" s="1"/>
  <c r="AJ865" i="26" s="1"/>
  <c r="AJ866" i="26" s="1"/>
  <c r="AJ867" i="26" s="1"/>
  <c r="AJ868" i="26" s="1"/>
  <c r="AJ869" i="26" s="1"/>
  <c r="AJ870" i="26" s="1"/>
  <c r="AJ871" i="26" s="1"/>
  <c r="AJ872" i="26" s="1"/>
  <c r="AJ873" i="26" s="1"/>
  <c r="AJ874" i="26" s="1"/>
  <c r="AJ875" i="26" s="1"/>
  <c r="AJ876" i="26" s="1"/>
  <c r="AJ877" i="26" s="1"/>
  <c r="AJ878" i="26" s="1"/>
  <c r="AJ879" i="26" s="1"/>
  <c r="AJ880" i="26" s="1"/>
  <c r="AJ881" i="26" s="1"/>
  <c r="AJ882" i="26" s="1"/>
  <c r="AJ883" i="26" s="1"/>
  <c r="AJ884" i="26" s="1"/>
  <c r="AJ885" i="26" s="1"/>
  <c r="AJ886" i="26" s="1"/>
  <c r="AJ887" i="26" s="1"/>
  <c r="AJ888" i="26" s="1"/>
  <c r="AJ889" i="26" s="1"/>
  <c r="AJ890" i="26" s="1"/>
  <c r="AJ891" i="26" s="1"/>
  <c r="AJ892" i="26" s="1"/>
  <c r="AJ893" i="26" s="1"/>
  <c r="AJ894" i="26" s="1"/>
  <c r="AJ895" i="26" s="1"/>
  <c r="AJ896" i="26" s="1"/>
  <c r="AJ897" i="26" s="1"/>
  <c r="AJ898" i="26" s="1"/>
  <c r="AJ899" i="26" s="1"/>
  <c r="AJ900" i="26" s="1"/>
  <c r="AJ901" i="26" s="1"/>
  <c r="AJ902" i="26" s="1"/>
  <c r="AJ903" i="26" s="1"/>
  <c r="AJ904" i="26" s="1"/>
  <c r="AJ905" i="26" s="1"/>
  <c r="AJ906" i="26" s="1"/>
  <c r="AJ907" i="26" s="1"/>
  <c r="AJ908" i="26" s="1"/>
  <c r="AJ909" i="26" s="1"/>
  <c r="AJ910" i="26" s="1"/>
  <c r="AJ911" i="26" s="1"/>
  <c r="AJ912" i="26" s="1"/>
  <c r="AD31" i="26"/>
  <c r="AJ509" i="26"/>
  <c r="AJ410" i="26" s="1"/>
  <c r="AJ411" i="26" s="1"/>
  <c r="AJ412" i="26" s="1"/>
  <c r="AJ413" i="26" s="1"/>
  <c r="AJ414" i="26" s="1"/>
  <c r="AJ415" i="26" s="1"/>
  <c r="AJ416" i="26" s="1"/>
  <c r="AJ417" i="26" s="1"/>
  <c r="AJ418" i="26" s="1"/>
  <c r="AJ419" i="26" s="1"/>
  <c r="AJ420" i="26" s="1"/>
  <c r="AJ421" i="26" s="1"/>
  <c r="AJ422" i="26" s="1"/>
  <c r="AJ423" i="26" s="1"/>
  <c r="AJ424" i="26" s="1"/>
  <c r="AJ425" i="26" s="1"/>
  <c r="AJ426" i="26" s="1"/>
  <c r="AJ427" i="26" s="1"/>
  <c r="AJ428" i="26" s="1"/>
  <c r="AJ429" i="26" s="1"/>
  <c r="AJ430" i="26" s="1"/>
  <c r="AJ431" i="26" s="1"/>
  <c r="AJ432" i="26" s="1"/>
  <c r="AJ433" i="26" s="1"/>
  <c r="AJ434" i="26" s="1"/>
  <c r="AJ435" i="26" s="1"/>
  <c r="AJ436" i="26" s="1"/>
  <c r="AJ437" i="26" s="1"/>
  <c r="AJ438" i="26" s="1"/>
  <c r="AJ439" i="26" s="1"/>
  <c r="AJ440" i="26" s="1"/>
  <c r="AJ441" i="26" s="1"/>
  <c r="AJ442" i="26" s="1"/>
  <c r="AJ443" i="26" s="1"/>
  <c r="AJ444" i="26" s="1"/>
  <c r="AJ445" i="26" s="1"/>
  <c r="AJ446" i="26" s="1"/>
  <c r="AJ447" i="26" s="1"/>
  <c r="AJ448" i="26" s="1"/>
  <c r="AJ449" i="26" s="1"/>
  <c r="AJ450" i="26" s="1"/>
  <c r="AJ451" i="26" s="1"/>
  <c r="AJ452" i="26" s="1"/>
  <c r="AJ453" i="26" s="1"/>
  <c r="AJ454" i="26" s="1"/>
  <c r="AJ455" i="26" s="1"/>
  <c r="AJ456" i="26" s="1"/>
  <c r="AJ457" i="26" s="1"/>
  <c r="AJ458" i="26" s="1"/>
  <c r="AJ459" i="26" s="1"/>
  <c r="AJ460" i="26" s="1"/>
  <c r="AJ461" i="26" s="1"/>
  <c r="AJ462" i="26" s="1"/>
  <c r="AJ463" i="26" s="1"/>
  <c r="AJ464" i="26" s="1"/>
  <c r="AJ465" i="26" s="1"/>
  <c r="AJ466" i="26" s="1"/>
  <c r="AJ467" i="26" s="1"/>
  <c r="AJ468" i="26" s="1"/>
  <c r="AJ469" i="26" s="1"/>
  <c r="AJ470" i="26" s="1"/>
  <c r="AJ471" i="26" s="1"/>
  <c r="AJ472" i="26" s="1"/>
  <c r="AJ473" i="26" s="1"/>
  <c r="AJ474" i="26" s="1"/>
  <c r="AJ475" i="26" s="1"/>
  <c r="AJ476" i="26" s="1"/>
  <c r="AJ477" i="26" s="1"/>
  <c r="AJ478" i="26" s="1"/>
  <c r="AJ479" i="26" s="1"/>
  <c r="AJ480" i="26" s="1"/>
  <c r="AJ481" i="26" s="1"/>
  <c r="AJ482" i="26" s="1"/>
  <c r="AJ483" i="26" s="1"/>
  <c r="AJ484" i="26" s="1"/>
  <c r="AJ485" i="26" s="1"/>
  <c r="AJ486" i="26" s="1"/>
  <c r="AJ487" i="26" s="1"/>
  <c r="AJ488" i="26" s="1"/>
  <c r="AJ489" i="26" s="1"/>
  <c r="AJ490" i="26" s="1"/>
  <c r="AJ491" i="26" s="1"/>
  <c r="AJ492" i="26" s="1"/>
  <c r="AJ493" i="26" s="1"/>
  <c r="AJ494" i="26" s="1"/>
  <c r="AJ495" i="26" s="1"/>
  <c r="AJ496" i="26" s="1"/>
  <c r="AJ497" i="26" s="1"/>
  <c r="AJ498" i="26" s="1"/>
  <c r="AJ499" i="26" s="1"/>
  <c r="AJ500" i="26" s="1"/>
  <c r="AJ501" i="26" s="1"/>
  <c r="AJ502" i="26" s="1"/>
  <c r="AJ503" i="26" s="1"/>
  <c r="AJ504" i="26" s="1"/>
  <c r="AJ505" i="26" s="1"/>
  <c r="AJ506" i="26" s="1"/>
  <c r="AJ507" i="26" s="1"/>
  <c r="AJ508" i="26" s="1"/>
  <c r="AJ510" i="26"/>
  <c r="AJ511" i="26" s="1"/>
  <c r="AJ512" i="26" s="1"/>
  <c r="AJ513" i="26" s="1"/>
  <c r="AJ514" i="26" s="1"/>
  <c r="AJ515" i="26" s="1"/>
  <c r="AJ516" i="26" s="1"/>
  <c r="AJ517" i="26" s="1"/>
  <c r="AJ518" i="26" s="1"/>
  <c r="AJ519" i="26" s="1"/>
  <c r="AJ520" i="26" s="1"/>
  <c r="AJ521" i="26" s="1"/>
  <c r="AJ522" i="26" s="1"/>
  <c r="AJ523" i="26" s="1"/>
  <c r="AJ524" i="26" s="1"/>
  <c r="AJ525" i="26" s="1"/>
  <c r="AJ526" i="26" s="1"/>
  <c r="AJ527" i="26" s="1"/>
  <c r="AJ528" i="26" s="1"/>
  <c r="AJ529" i="26" s="1"/>
  <c r="AJ530" i="26" s="1"/>
  <c r="AJ531" i="26" s="1"/>
  <c r="AJ532" i="26" s="1"/>
  <c r="AJ533" i="26" s="1"/>
  <c r="AJ534" i="26" s="1"/>
  <c r="AJ535" i="26" s="1"/>
  <c r="AJ536" i="26" s="1"/>
  <c r="AJ537" i="26" s="1"/>
  <c r="AJ538" i="26" s="1"/>
  <c r="AJ539" i="26" s="1"/>
  <c r="AJ540" i="26" s="1"/>
  <c r="AJ541" i="26" s="1"/>
  <c r="AJ542" i="26" s="1"/>
  <c r="AJ543" i="26" s="1"/>
  <c r="AJ544" i="26" s="1"/>
  <c r="AJ545" i="26" s="1"/>
  <c r="AJ546" i="26" s="1"/>
  <c r="AJ547" i="26" s="1"/>
  <c r="AJ548" i="26" s="1"/>
  <c r="AJ549" i="26" s="1"/>
  <c r="AJ550" i="26" s="1"/>
  <c r="AJ551" i="26" s="1"/>
  <c r="AJ552" i="26" s="1"/>
  <c r="AJ553" i="26" s="1"/>
  <c r="AJ554" i="26" s="1"/>
  <c r="AJ555" i="26" s="1"/>
  <c r="AJ556" i="26" s="1"/>
  <c r="AJ557" i="26" s="1"/>
  <c r="AJ558" i="26" s="1"/>
  <c r="AJ559" i="26" s="1"/>
  <c r="AJ560" i="26" s="1"/>
  <c r="AJ561" i="26" s="1"/>
  <c r="AJ562" i="26" s="1"/>
  <c r="AJ563" i="26" s="1"/>
  <c r="AJ564" i="26" s="1"/>
  <c r="AJ565" i="26" s="1"/>
  <c r="AJ566" i="26" s="1"/>
  <c r="AJ567" i="26" s="1"/>
  <c r="AJ568" i="26" s="1"/>
  <c r="AJ569" i="26" s="1"/>
  <c r="AJ570" i="26" s="1"/>
  <c r="AJ571" i="26" s="1"/>
  <c r="AJ572" i="26" s="1"/>
  <c r="AJ573" i="26" s="1"/>
  <c r="AJ574" i="26" s="1"/>
  <c r="AJ575" i="26" s="1"/>
  <c r="AJ576" i="26" s="1"/>
  <c r="AJ577" i="26" s="1"/>
  <c r="AJ578" i="26" s="1"/>
  <c r="AJ579" i="26" s="1"/>
  <c r="AJ580" i="26" s="1"/>
  <c r="AJ581" i="26" s="1"/>
  <c r="AJ582" i="26" s="1"/>
  <c r="AJ583" i="26" s="1"/>
  <c r="AJ584" i="26" s="1"/>
  <c r="AJ585" i="26" s="1"/>
  <c r="AJ586" i="26" s="1"/>
  <c r="AJ587" i="26" s="1"/>
  <c r="AJ588" i="26" s="1"/>
  <c r="AJ589" i="26" s="1"/>
  <c r="AJ590" i="26" s="1"/>
  <c r="AJ591" i="26" s="1"/>
  <c r="AJ592" i="26" s="1"/>
  <c r="AJ593" i="26" s="1"/>
  <c r="AJ594" i="26" s="1"/>
  <c r="AJ595" i="26" s="1"/>
  <c r="AJ596" i="26" s="1"/>
  <c r="AJ597" i="26" s="1"/>
  <c r="AJ598" i="26" s="1"/>
  <c r="AJ599" i="26" s="1"/>
  <c r="AJ600" i="26" s="1"/>
  <c r="AJ601" i="26" s="1"/>
  <c r="AJ602" i="26" s="1"/>
  <c r="AJ603" i="26" s="1"/>
  <c r="AJ604" i="26" s="1"/>
  <c r="AJ605" i="26" s="1"/>
  <c r="AJ606" i="26" s="1"/>
  <c r="AJ607" i="26" s="1"/>
  <c r="AJ608" i="26" s="1"/>
  <c r="AJ609" i="26" s="1"/>
  <c r="AJ106" i="26"/>
  <c r="AJ107" i="26" s="1"/>
  <c r="AJ108" i="26" s="1"/>
  <c r="AJ109" i="26" s="1"/>
  <c r="AJ110" i="26" s="1"/>
  <c r="AJ111" i="26" s="1"/>
  <c r="AJ112" i="26" s="1"/>
  <c r="AJ113" i="26" s="1"/>
  <c r="AJ114" i="26" s="1"/>
  <c r="AJ115" i="26" s="1"/>
  <c r="AJ116" i="26" s="1"/>
  <c r="AJ117" i="26" s="1"/>
  <c r="AJ118" i="26" s="1"/>
  <c r="AJ119" i="26" s="1"/>
  <c r="AJ120" i="26" s="1"/>
  <c r="AJ121" i="26" s="1"/>
  <c r="AJ122" i="26" s="1"/>
  <c r="AJ123" i="26" s="1"/>
  <c r="AJ124" i="26" s="1"/>
  <c r="AJ125" i="26" s="1"/>
  <c r="AJ126" i="26" s="1"/>
  <c r="AJ127" i="26" s="1"/>
  <c r="AJ128" i="26" s="1"/>
  <c r="AJ129" i="26" s="1"/>
  <c r="AJ130" i="26" s="1"/>
  <c r="AJ131" i="26" s="1"/>
  <c r="AJ132" i="26" s="1"/>
  <c r="AJ133" i="26" s="1"/>
  <c r="AJ134" i="26" s="1"/>
  <c r="AJ135" i="26" s="1"/>
  <c r="AJ136" i="26" s="1"/>
  <c r="AJ137" i="26" s="1"/>
  <c r="AJ138" i="26" s="1"/>
  <c r="AJ139" i="26" s="1"/>
  <c r="AJ140" i="26" s="1"/>
  <c r="AJ141" i="26" s="1"/>
  <c r="AJ142" i="26" s="1"/>
  <c r="AJ143" i="26" s="1"/>
  <c r="AJ144" i="26" s="1"/>
  <c r="AJ145" i="26" s="1"/>
  <c r="AJ146" i="26" s="1"/>
  <c r="AJ147" i="26" s="1"/>
  <c r="AJ148" i="26" s="1"/>
  <c r="AJ149" i="26" s="1"/>
  <c r="AJ150" i="26" s="1"/>
  <c r="AJ151" i="26" s="1"/>
  <c r="AJ152" i="26" s="1"/>
  <c r="AJ153" i="26" s="1"/>
  <c r="AJ154" i="26" s="1"/>
  <c r="AJ155" i="26" s="1"/>
  <c r="AJ156" i="26" s="1"/>
  <c r="AJ157" i="26" s="1"/>
  <c r="AJ158" i="26" s="1"/>
  <c r="AJ159" i="26" s="1"/>
  <c r="AJ160" i="26" s="1"/>
  <c r="AJ161" i="26" s="1"/>
  <c r="AJ162" i="26" s="1"/>
  <c r="AJ163" i="26" s="1"/>
  <c r="AJ164" i="26" s="1"/>
  <c r="AJ165" i="26" s="1"/>
  <c r="AJ166" i="26" s="1"/>
  <c r="AJ167" i="26" s="1"/>
  <c r="AJ168" i="26" s="1"/>
  <c r="AJ169" i="26" s="1"/>
  <c r="AJ170" i="26" s="1"/>
  <c r="AJ171" i="26" s="1"/>
  <c r="AJ172" i="26" s="1"/>
  <c r="AJ173" i="26" s="1"/>
  <c r="AJ174" i="26" s="1"/>
  <c r="AJ175" i="26" s="1"/>
  <c r="AJ176" i="26" s="1"/>
  <c r="AJ177" i="26" s="1"/>
  <c r="AJ178" i="26" s="1"/>
  <c r="AJ179" i="26" s="1"/>
  <c r="AJ180" i="26" s="1"/>
  <c r="AJ181" i="26" s="1"/>
  <c r="AJ182" i="26" s="1"/>
  <c r="AJ183" i="26" s="1"/>
  <c r="AJ184" i="26" s="1"/>
  <c r="AJ185" i="26" s="1"/>
  <c r="AJ186" i="26" s="1"/>
  <c r="AJ187" i="26" s="1"/>
  <c r="AJ188" i="26" s="1"/>
  <c r="AJ189" i="26" s="1"/>
  <c r="AJ190" i="26" s="1"/>
  <c r="AJ191" i="26" s="1"/>
  <c r="AJ192" i="26" s="1"/>
  <c r="AJ193" i="26" s="1"/>
  <c r="AJ194" i="26" s="1"/>
  <c r="AJ195" i="26" s="1"/>
  <c r="AJ196" i="26" s="1"/>
  <c r="AJ197" i="26" s="1"/>
  <c r="AJ198" i="26" s="1"/>
  <c r="AJ199" i="26" s="1"/>
  <c r="AJ200" i="26" s="1"/>
  <c r="AJ201" i="26" s="1"/>
  <c r="AJ202" i="26" s="1"/>
  <c r="AJ203" i="26" s="1"/>
  <c r="AJ204" i="26" s="1"/>
  <c r="AJ205" i="26" s="1"/>
  <c r="AC21" i="26" l="1"/>
  <c r="AC19" i="26" s="1"/>
  <c r="AM307" i="26" s="1"/>
  <c r="AM208" i="26" s="1"/>
  <c r="AM209" i="26" s="1"/>
  <c r="AM210" i="26" s="1"/>
  <c r="AM211" i="26" s="1"/>
  <c r="AM212" i="26" s="1"/>
  <c r="AM213" i="26" s="1"/>
  <c r="AM214" i="26" s="1"/>
  <c r="AM215" i="26" s="1"/>
  <c r="AM216" i="26" s="1"/>
  <c r="AM217" i="26" s="1"/>
  <c r="AM218" i="26" s="1"/>
  <c r="AM219" i="26" s="1"/>
  <c r="AM220" i="26" s="1"/>
  <c r="AM221" i="26" s="1"/>
  <c r="AM222" i="26" s="1"/>
  <c r="AM223" i="26" s="1"/>
  <c r="AM224" i="26" s="1"/>
  <c r="AM225" i="26" s="1"/>
  <c r="AM226" i="26" s="1"/>
  <c r="AM227" i="26" s="1"/>
  <c r="AM228" i="26" s="1"/>
  <c r="AM229" i="26" s="1"/>
  <c r="AM230" i="26" s="1"/>
  <c r="AM231" i="26" s="1"/>
  <c r="AM232" i="26" s="1"/>
  <c r="AM233" i="26" s="1"/>
  <c r="AM234" i="26" s="1"/>
  <c r="AM235" i="26" s="1"/>
  <c r="AM236" i="26" s="1"/>
  <c r="AM237" i="26" s="1"/>
  <c r="AM238" i="26" s="1"/>
  <c r="AM239" i="26" s="1"/>
  <c r="AM240" i="26" s="1"/>
  <c r="AM241" i="26" s="1"/>
  <c r="AM242" i="26" s="1"/>
  <c r="AM243" i="26" s="1"/>
  <c r="AM244" i="26" s="1"/>
  <c r="AM245" i="26" s="1"/>
  <c r="AM246" i="26" s="1"/>
  <c r="AM247" i="26" s="1"/>
  <c r="AM248" i="26" s="1"/>
  <c r="AM249" i="26" s="1"/>
  <c r="AM250" i="26" s="1"/>
  <c r="AM251" i="26" s="1"/>
  <c r="AM252" i="26" s="1"/>
  <c r="AM253" i="26" s="1"/>
  <c r="AM254" i="26" s="1"/>
  <c r="AM255" i="26" s="1"/>
  <c r="AM256" i="26" s="1"/>
  <c r="AM257" i="26" s="1"/>
  <c r="AM258" i="26" s="1"/>
  <c r="AM259" i="26" s="1"/>
  <c r="AM260" i="26" s="1"/>
  <c r="AM261" i="26" s="1"/>
  <c r="AM262" i="26" s="1"/>
  <c r="AM263" i="26" s="1"/>
  <c r="AM264" i="26" s="1"/>
  <c r="AM265" i="26" s="1"/>
  <c r="AM266" i="26" s="1"/>
  <c r="AM267" i="26" s="1"/>
  <c r="AM268" i="26" s="1"/>
  <c r="AM269" i="26" s="1"/>
  <c r="AM270" i="26" s="1"/>
  <c r="AM271" i="26" s="1"/>
  <c r="AM272" i="26" s="1"/>
  <c r="AM273" i="26" s="1"/>
  <c r="AM274" i="26" s="1"/>
  <c r="AM275" i="26" s="1"/>
  <c r="AM276" i="26" s="1"/>
  <c r="AM277" i="26" s="1"/>
  <c r="AM278" i="26" s="1"/>
  <c r="AM279" i="26" s="1"/>
  <c r="AM280" i="26" s="1"/>
  <c r="AM281" i="26" s="1"/>
  <c r="AM282" i="26" s="1"/>
  <c r="AM283" i="26" s="1"/>
  <c r="AM284" i="26" s="1"/>
  <c r="AM285" i="26" s="1"/>
  <c r="AM286" i="26" s="1"/>
  <c r="AM287" i="26" s="1"/>
  <c r="AM288" i="26" s="1"/>
  <c r="AM289" i="26" s="1"/>
  <c r="AM290" i="26" s="1"/>
  <c r="AM291" i="26" s="1"/>
  <c r="AM292" i="26" s="1"/>
  <c r="AM293" i="26" s="1"/>
  <c r="AM294" i="26" s="1"/>
  <c r="AM295" i="26" s="1"/>
  <c r="AM296" i="26" s="1"/>
  <c r="AM297" i="26" s="1"/>
  <c r="AM298" i="26" s="1"/>
  <c r="AM299" i="26" s="1"/>
  <c r="AM300" i="26" s="1"/>
  <c r="AM301" i="26" s="1"/>
  <c r="AM302" i="26" s="1"/>
  <c r="AM303" i="26" s="1"/>
  <c r="AM304" i="26" s="1"/>
  <c r="AM305" i="26" s="1"/>
  <c r="AM306" i="26" s="1"/>
  <c r="AF17" i="26"/>
  <c r="AC21" i="27"/>
  <c r="AC19" i="27" s="1"/>
  <c r="AM307" i="27" s="1"/>
  <c r="AM208" i="27" s="1"/>
  <c r="AM209" i="27" s="1"/>
  <c r="AM210" i="27" s="1"/>
  <c r="AM211" i="27" s="1"/>
  <c r="AM212" i="27" s="1"/>
  <c r="AM213" i="27" s="1"/>
  <c r="AM214" i="27" s="1"/>
  <c r="AM215" i="27" s="1"/>
  <c r="AM216" i="27" s="1"/>
  <c r="AM217" i="27" s="1"/>
  <c r="AM218" i="27" s="1"/>
  <c r="AM219" i="27" s="1"/>
  <c r="AM220" i="27" s="1"/>
  <c r="AM221" i="27" s="1"/>
  <c r="AM222" i="27" s="1"/>
  <c r="AM223" i="27" s="1"/>
  <c r="AM224" i="27" s="1"/>
  <c r="AM225" i="27" s="1"/>
  <c r="AM226" i="27" s="1"/>
  <c r="AM227" i="27" s="1"/>
  <c r="AM228" i="27" s="1"/>
  <c r="AM229" i="27" s="1"/>
  <c r="AM230" i="27" s="1"/>
  <c r="AM231" i="27" s="1"/>
  <c r="AM232" i="27" s="1"/>
  <c r="AM233" i="27" s="1"/>
  <c r="AM234" i="27" s="1"/>
  <c r="AM235" i="27" s="1"/>
  <c r="AM236" i="27" s="1"/>
  <c r="AM237" i="27" s="1"/>
  <c r="AM238" i="27" s="1"/>
  <c r="AM239" i="27" s="1"/>
  <c r="AM240" i="27" s="1"/>
  <c r="AM241" i="27" s="1"/>
  <c r="AM242" i="27" s="1"/>
  <c r="AM243" i="27" s="1"/>
  <c r="AM244" i="27" s="1"/>
  <c r="AM245" i="27" s="1"/>
  <c r="AM246" i="27" s="1"/>
  <c r="AM247" i="27" s="1"/>
  <c r="AM248" i="27" s="1"/>
  <c r="AM249" i="27" s="1"/>
  <c r="AM250" i="27" s="1"/>
  <c r="AM251" i="27" s="1"/>
  <c r="AM252" i="27" s="1"/>
  <c r="AM253" i="27" s="1"/>
  <c r="AM254" i="27" s="1"/>
  <c r="AM255" i="27" s="1"/>
  <c r="AM256" i="27" s="1"/>
  <c r="AM257" i="27" s="1"/>
  <c r="AM258" i="27" s="1"/>
  <c r="AM259" i="27" s="1"/>
  <c r="AM260" i="27" s="1"/>
  <c r="AM261" i="27" s="1"/>
  <c r="AM262" i="27" s="1"/>
  <c r="AM263" i="27" s="1"/>
  <c r="AM264" i="27" s="1"/>
  <c r="AM265" i="27" s="1"/>
  <c r="AM266" i="27" s="1"/>
  <c r="AM267" i="27" s="1"/>
  <c r="AM268" i="27" s="1"/>
  <c r="AM269" i="27" s="1"/>
  <c r="AM270" i="27" s="1"/>
  <c r="AM271" i="27" s="1"/>
  <c r="AM272" i="27" s="1"/>
  <c r="AM273" i="27" s="1"/>
  <c r="AM274" i="27" s="1"/>
  <c r="AM275" i="27" s="1"/>
  <c r="AM276" i="27" s="1"/>
  <c r="AM277" i="27" s="1"/>
  <c r="AM278" i="27" s="1"/>
  <c r="AM279" i="27" s="1"/>
  <c r="AM280" i="27" s="1"/>
  <c r="AM281" i="27" s="1"/>
  <c r="AM282" i="27" s="1"/>
  <c r="AM283" i="27" s="1"/>
  <c r="AM284" i="27" s="1"/>
  <c r="AM285" i="27" s="1"/>
  <c r="AM286" i="27" s="1"/>
  <c r="AM287" i="27" s="1"/>
  <c r="AM288" i="27" s="1"/>
  <c r="AM289" i="27" s="1"/>
  <c r="AM290" i="27" s="1"/>
  <c r="AM291" i="27" s="1"/>
  <c r="AM292" i="27" s="1"/>
  <c r="AM293" i="27" s="1"/>
  <c r="AM294" i="27" s="1"/>
  <c r="AM295" i="27" s="1"/>
  <c r="AM296" i="27" s="1"/>
  <c r="AM297" i="27" s="1"/>
  <c r="AM298" i="27" s="1"/>
  <c r="AM299" i="27" s="1"/>
  <c r="AM300" i="27" s="1"/>
  <c r="AM301" i="27" s="1"/>
  <c r="AM302" i="27" s="1"/>
  <c r="AM303" i="27" s="1"/>
  <c r="AM304" i="27" s="1"/>
  <c r="AM305" i="27" s="1"/>
  <c r="AM306" i="27" s="1"/>
  <c r="AB17" i="27"/>
  <c r="AJ408" i="27" s="1"/>
  <c r="AJ309" i="27" s="1"/>
  <c r="AJ310" i="27" s="1"/>
  <c r="AJ311" i="27" s="1"/>
  <c r="AJ312" i="27" s="1"/>
  <c r="AJ313" i="27" s="1"/>
  <c r="AJ314" i="27" s="1"/>
  <c r="AJ315" i="27" s="1"/>
  <c r="AJ316" i="27" s="1"/>
  <c r="AJ317" i="27" s="1"/>
  <c r="AJ318" i="27" s="1"/>
  <c r="AJ319" i="27" s="1"/>
  <c r="AJ320" i="27" s="1"/>
  <c r="AJ321" i="27" s="1"/>
  <c r="AJ322" i="27" s="1"/>
  <c r="AJ323" i="27" s="1"/>
  <c r="AJ324" i="27" s="1"/>
  <c r="AJ325" i="27" s="1"/>
  <c r="AJ326" i="27" s="1"/>
  <c r="AJ327" i="27" s="1"/>
  <c r="AJ328" i="27" s="1"/>
  <c r="AJ329" i="27" s="1"/>
  <c r="AJ330" i="27" s="1"/>
  <c r="AJ331" i="27" s="1"/>
  <c r="AJ332" i="27" s="1"/>
  <c r="AJ333" i="27" s="1"/>
  <c r="AJ334" i="27" s="1"/>
  <c r="AJ335" i="27" s="1"/>
  <c r="AJ336" i="27" s="1"/>
  <c r="AJ337" i="27" s="1"/>
  <c r="AJ338" i="27" s="1"/>
  <c r="AJ339" i="27" s="1"/>
  <c r="AJ340" i="27" s="1"/>
  <c r="AJ341" i="27" s="1"/>
  <c r="AJ342" i="27" s="1"/>
  <c r="AJ343" i="27" s="1"/>
  <c r="AJ344" i="27" s="1"/>
  <c r="AJ345" i="27" s="1"/>
  <c r="AJ346" i="27" s="1"/>
  <c r="AJ347" i="27" s="1"/>
  <c r="AJ348" i="27" s="1"/>
  <c r="AJ349" i="27" s="1"/>
  <c r="AJ350" i="27" s="1"/>
  <c r="AJ351" i="27" s="1"/>
  <c r="AJ352" i="27" s="1"/>
  <c r="AJ353" i="27" s="1"/>
  <c r="AJ354" i="27" s="1"/>
  <c r="AJ355" i="27" s="1"/>
  <c r="AJ356" i="27" s="1"/>
  <c r="AJ357" i="27" s="1"/>
  <c r="AJ358" i="27" s="1"/>
  <c r="AJ359" i="27" s="1"/>
  <c r="AJ360" i="27" s="1"/>
  <c r="AJ361" i="27" s="1"/>
  <c r="AJ362" i="27" s="1"/>
  <c r="AJ363" i="27" s="1"/>
  <c r="AJ364" i="27" s="1"/>
  <c r="AJ365" i="27" s="1"/>
  <c r="AJ366" i="27" s="1"/>
  <c r="AJ367" i="27" s="1"/>
  <c r="AJ368" i="27" s="1"/>
  <c r="AJ369" i="27" s="1"/>
  <c r="AJ370" i="27" s="1"/>
  <c r="AJ371" i="27" s="1"/>
  <c r="AJ372" i="27" s="1"/>
  <c r="AJ373" i="27" s="1"/>
  <c r="AJ374" i="27" s="1"/>
  <c r="AJ375" i="27" s="1"/>
  <c r="AJ376" i="27" s="1"/>
  <c r="AJ377" i="27" s="1"/>
  <c r="AJ378" i="27" s="1"/>
  <c r="AJ379" i="27" s="1"/>
  <c r="AJ380" i="27" s="1"/>
  <c r="AJ381" i="27" s="1"/>
  <c r="AJ382" i="27" s="1"/>
  <c r="AJ383" i="27" s="1"/>
  <c r="AJ384" i="27" s="1"/>
  <c r="AJ385" i="27" s="1"/>
  <c r="AJ386" i="27" s="1"/>
  <c r="AJ387" i="27" s="1"/>
  <c r="AJ388" i="27" s="1"/>
  <c r="AJ389" i="27" s="1"/>
  <c r="AJ390" i="27" s="1"/>
  <c r="AJ391" i="27" s="1"/>
  <c r="AJ392" i="27" s="1"/>
  <c r="AJ393" i="27" s="1"/>
  <c r="AJ394" i="27" s="1"/>
  <c r="AJ395" i="27" s="1"/>
  <c r="AJ396" i="27" s="1"/>
  <c r="AJ397" i="27" s="1"/>
  <c r="AJ398" i="27" s="1"/>
  <c r="AJ399" i="27" s="1"/>
  <c r="AJ400" i="27" s="1"/>
  <c r="AJ401" i="27" s="1"/>
  <c r="AJ402" i="27" s="1"/>
  <c r="AJ403" i="27" s="1"/>
  <c r="AJ404" i="27" s="1"/>
  <c r="AJ405" i="27" s="1"/>
  <c r="AJ406" i="27" s="1"/>
  <c r="AJ407" i="27" s="1"/>
  <c r="AF17" i="27"/>
  <c r="AB7" i="31"/>
  <c r="AJ106" i="31" s="1"/>
  <c r="AB8" i="32"/>
  <c r="AJ206" i="32" s="1"/>
  <c r="AC8" i="33"/>
  <c r="AS813" i="33" s="1"/>
  <c r="AS814" i="33" s="1"/>
  <c r="AS815" i="33" s="1"/>
  <c r="AS816" i="33" s="1"/>
  <c r="AS817" i="33" s="1"/>
  <c r="AS818" i="33" s="1"/>
  <c r="AS819" i="33" s="1"/>
  <c r="AS820" i="33" s="1"/>
  <c r="AS821" i="33" s="1"/>
  <c r="AS822" i="33" s="1"/>
  <c r="AS823" i="33" s="1"/>
  <c r="AS824" i="33" s="1"/>
  <c r="AS825" i="33" s="1"/>
  <c r="AS826" i="33" s="1"/>
  <c r="AS827" i="33" s="1"/>
  <c r="AS828" i="33" s="1"/>
  <c r="AS829" i="33" s="1"/>
  <c r="AS830" i="33" s="1"/>
  <c r="AS831" i="33" s="1"/>
  <c r="AS832" i="33" s="1"/>
  <c r="AS833" i="33" s="1"/>
  <c r="AS834" i="33" s="1"/>
  <c r="AS835" i="33" s="1"/>
  <c r="AS836" i="33" s="1"/>
  <c r="AS837" i="33" s="1"/>
  <c r="AS838" i="33" s="1"/>
  <c r="AS839" i="33" s="1"/>
  <c r="AS840" i="33" s="1"/>
  <c r="AS841" i="33" s="1"/>
  <c r="AS842" i="33" s="1"/>
  <c r="AS843" i="33" s="1"/>
  <c r="AS844" i="33" s="1"/>
  <c r="AS845" i="33" s="1"/>
  <c r="AS846" i="33" s="1"/>
  <c r="AS847" i="33" s="1"/>
  <c r="AS848" i="33" s="1"/>
  <c r="AS849" i="33" s="1"/>
  <c r="AS850" i="33" s="1"/>
  <c r="AS851" i="33" s="1"/>
  <c r="AS852" i="33" s="1"/>
  <c r="AS853" i="33" s="1"/>
  <c r="AS854" i="33" s="1"/>
  <c r="AS855" i="33" s="1"/>
  <c r="AS856" i="33" s="1"/>
  <c r="AS857" i="33" s="1"/>
  <c r="AS858" i="33" s="1"/>
  <c r="AS859" i="33" s="1"/>
  <c r="AS860" i="33" s="1"/>
  <c r="AS861" i="33" s="1"/>
  <c r="AS862" i="33" s="1"/>
  <c r="AS863" i="33" s="1"/>
  <c r="AS864" i="33" s="1"/>
  <c r="AS865" i="33" s="1"/>
  <c r="AS866" i="33" s="1"/>
  <c r="AS867" i="33" s="1"/>
  <c r="AS868" i="33" s="1"/>
  <c r="AS869" i="33" s="1"/>
  <c r="AS870" i="33" s="1"/>
  <c r="AS871" i="33" s="1"/>
  <c r="AS872" i="33" s="1"/>
  <c r="AS873" i="33" s="1"/>
  <c r="AS874" i="33" s="1"/>
  <c r="AS875" i="33" s="1"/>
  <c r="AS876" i="33" s="1"/>
  <c r="AS877" i="33" s="1"/>
  <c r="AS878" i="33" s="1"/>
  <c r="AS879" i="33" s="1"/>
  <c r="AS880" i="33" s="1"/>
  <c r="AS881" i="33" s="1"/>
  <c r="AS882" i="33" s="1"/>
  <c r="AS883" i="33" s="1"/>
  <c r="AS884" i="33" s="1"/>
  <c r="AS885" i="33" s="1"/>
  <c r="AS886" i="33" s="1"/>
  <c r="AS887" i="33" s="1"/>
  <c r="AS888" i="33" s="1"/>
  <c r="AS889" i="33" s="1"/>
  <c r="AS890" i="33" s="1"/>
  <c r="AS891" i="33" s="1"/>
  <c r="AS892" i="33" s="1"/>
  <c r="AS893" i="33" s="1"/>
  <c r="AS894" i="33" s="1"/>
  <c r="AS895" i="33" s="1"/>
  <c r="AS896" i="33" s="1"/>
  <c r="AS897" i="33" s="1"/>
  <c r="AS898" i="33" s="1"/>
  <c r="AS899" i="33" s="1"/>
  <c r="AS900" i="33" s="1"/>
  <c r="AS901" i="33" s="1"/>
  <c r="AS902" i="33" s="1"/>
  <c r="AS903" i="33" s="1"/>
  <c r="AS904" i="33" s="1"/>
  <c r="AS905" i="33" s="1"/>
  <c r="AS906" i="33" s="1"/>
  <c r="AS907" i="33" s="1"/>
  <c r="AS908" i="33" s="1"/>
  <c r="AS909" i="33" s="1"/>
  <c r="AS910" i="33" s="1"/>
  <c r="AS911" i="33" s="1"/>
  <c r="AS912" i="33" s="1"/>
  <c r="AH17" i="33"/>
  <c r="B27" i="33" l="1"/>
  <c r="I23" i="2"/>
  <c r="K38" i="1" s="1"/>
  <c r="AR812" i="33"/>
  <c r="AR713" i="33" s="1"/>
  <c r="AR714" i="33" s="1"/>
  <c r="AR715" i="33" s="1"/>
  <c r="AR716" i="33" s="1"/>
  <c r="AR717" i="33" s="1"/>
  <c r="AR718" i="33" s="1"/>
  <c r="AR719" i="33" s="1"/>
  <c r="AR720" i="33" s="1"/>
  <c r="AR721" i="33" s="1"/>
  <c r="AR722" i="33" s="1"/>
  <c r="AR723" i="33" s="1"/>
  <c r="AR724" i="33" s="1"/>
  <c r="AR725" i="33" s="1"/>
  <c r="AR726" i="33" s="1"/>
  <c r="AR727" i="33" s="1"/>
  <c r="AR728" i="33" s="1"/>
  <c r="AR729" i="33" s="1"/>
  <c r="AR730" i="33" s="1"/>
  <c r="AR731" i="33" s="1"/>
  <c r="AR732" i="33" s="1"/>
  <c r="AR733" i="33" s="1"/>
  <c r="AR734" i="33" s="1"/>
  <c r="AR735" i="33" s="1"/>
  <c r="AR736" i="33" s="1"/>
  <c r="AR737" i="33" s="1"/>
  <c r="AR738" i="33" s="1"/>
  <c r="AR739" i="33" s="1"/>
  <c r="AR740" i="33" s="1"/>
  <c r="AR741" i="33" s="1"/>
  <c r="AR742" i="33" s="1"/>
  <c r="AR743" i="33" s="1"/>
  <c r="AR744" i="33" s="1"/>
  <c r="AR745" i="33" s="1"/>
  <c r="AR746" i="33" s="1"/>
  <c r="AR747" i="33" s="1"/>
  <c r="AR748" i="33" s="1"/>
  <c r="AR749" i="33" s="1"/>
  <c r="AR750" i="33" s="1"/>
  <c r="AR751" i="33" s="1"/>
  <c r="AR752" i="33" s="1"/>
  <c r="AR753" i="33" s="1"/>
  <c r="AR754" i="33" s="1"/>
  <c r="AR755" i="33" s="1"/>
  <c r="AR756" i="33" s="1"/>
  <c r="AR757" i="33" s="1"/>
  <c r="AR758" i="33" s="1"/>
  <c r="AR759" i="33" s="1"/>
  <c r="AR760" i="33" s="1"/>
  <c r="AR761" i="33" s="1"/>
  <c r="AR762" i="33" s="1"/>
  <c r="AR763" i="33" s="1"/>
  <c r="AR764" i="33" s="1"/>
  <c r="AR765" i="33" s="1"/>
  <c r="AR766" i="33" s="1"/>
  <c r="AR767" i="33" s="1"/>
  <c r="AR768" i="33" s="1"/>
  <c r="AR769" i="33" s="1"/>
  <c r="AR770" i="33" s="1"/>
  <c r="AR771" i="33" s="1"/>
  <c r="AR772" i="33" s="1"/>
  <c r="AR773" i="33" s="1"/>
  <c r="AR774" i="33" s="1"/>
  <c r="AR775" i="33" s="1"/>
  <c r="AR776" i="33" s="1"/>
  <c r="AR777" i="33" s="1"/>
  <c r="AR778" i="33" s="1"/>
  <c r="AR779" i="33" s="1"/>
  <c r="AR780" i="33" s="1"/>
  <c r="AR781" i="33" s="1"/>
  <c r="AR782" i="33" s="1"/>
  <c r="AR783" i="33" s="1"/>
  <c r="AR784" i="33" s="1"/>
  <c r="AR785" i="33" s="1"/>
  <c r="AR786" i="33" s="1"/>
  <c r="AR787" i="33" s="1"/>
  <c r="AR788" i="33" s="1"/>
  <c r="AR789" i="33" s="1"/>
  <c r="AR790" i="33" s="1"/>
  <c r="AR791" i="33" s="1"/>
  <c r="AR792" i="33" s="1"/>
  <c r="AR793" i="33" s="1"/>
  <c r="AR794" i="33" s="1"/>
  <c r="AR795" i="33" s="1"/>
  <c r="AR796" i="33" s="1"/>
  <c r="AR797" i="33" s="1"/>
  <c r="AR798" i="33" s="1"/>
  <c r="AR799" i="33" s="1"/>
  <c r="AR800" i="33" s="1"/>
  <c r="AR801" i="33" s="1"/>
  <c r="AR802" i="33" s="1"/>
  <c r="AR803" i="33" s="1"/>
  <c r="AR804" i="33" s="1"/>
  <c r="AR805" i="33" s="1"/>
  <c r="AR806" i="33" s="1"/>
  <c r="AR807" i="33" s="1"/>
  <c r="AR808" i="33" s="1"/>
  <c r="AR809" i="33" s="1"/>
  <c r="AR810" i="33" s="1"/>
  <c r="AR811" i="33" s="1"/>
  <c r="AL206" i="33"/>
  <c r="AB7" i="32"/>
  <c r="AB8" i="31"/>
  <c r="AB21" i="31" s="1"/>
  <c r="AF17" i="31" s="1"/>
  <c r="AJ813" i="32"/>
  <c r="AJ814" i="32" s="1"/>
  <c r="AJ815" i="32" s="1"/>
  <c r="AJ816" i="32" s="1"/>
  <c r="AJ817" i="32" s="1"/>
  <c r="AJ818" i="32" s="1"/>
  <c r="AJ819" i="32" s="1"/>
  <c r="AJ820" i="32" s="1"/>
  <c r="AJ821" i="32" s="1"/>
  <c r="AJ822" i="32" s="1"/>
  <c r="AJ823" i="32" s="1"/>
  <c r="AJ824" i="32" s="1"/>
  <c r="AJ825" i="32" s="1"/>
  <c r="AJ826" i="32" s="1"/>
  <c r="AJ827" i="32" s="1"/>
  <c r="AJ828" i="32" s="1"/>
  <c r="AJ829" i="32" s="1"/>
  <c r="AJ830" i="32" s="1"/>
  <c r="AJ831" i="32" s="1"/>
  <c r="AJ832" i="32" s="1"/>
  <c r="AJ833" i="32" s="1"/>
  <c r="AJ834" i="32" s="1"/>
  <c r="AJ835" i="32" s="1"/>
  <c r="AJ836" i="32" s="1"/>
  <c r="AJ837" i="32" s="1"/>
  <c r="AJ838" i="32" s="1"/>
  <c r="AJ839" i="32" s="1"/>
  <c r="AJ840" i="32" s="1"/>
  <c r="AJ841" i="32" s="1"/>
  <c r="AJ842" i="32" s="1"/>
  <c r="AJ843" i="32" s="1"/>
  <c r="AJ844" i="32" s="1"/>
  <c r="AJ845" i="32" s="1"/>
  <c r="AJ846" i="32" s="1"/>
  <c r="AJ847" i="32" s="1"/>
  <c r="AJ848" i="32" s="1"/>
  <c r="AJ849" i="32" s="1"/>
  <c r="AJ850" i="32" s="1"/>
  <c r="AJ851" i="32" s="1"/>
  <c r="AJ852" i="32" s="1"/>
  <c r="AJ853" i="32" s="1"/>
  <c r="AJ854" i="32" s="1"/>
  <c r="AJ855" i="32" s="1"/>
  <c r="AJ856" i="32" s="1"/>
  <c r="AJ857" i="32" s="1"/>
  <c r="AJ858" i="32" s="1"/>
  <c r="AJ859" i="32" s="1"/>
  <c r="AJ860" i="32" s="1"/>
  <c r="AJ861" i="32" s="1"/>
  <c r="AJ862" i="32" s="1"/>
  <c r="AJ863" i="32" s="1"/>
  <c r="AJ864" i="32" s="1"/>
  <c r="AJ865" i="32" s="1"/>
  <c r="AJ866" i="32" s="1"/>
  <c r="AJ867" i="32" s="1"/>
  <c r="AJ868" i="32" s="1"/>
  <c r="AJ869" i="32" s="1"/>
  <c r="AJ870" i="32" s="1"/>
  <c r="AJ871" i="32" s="1"/>
  <c r="AJ872" i="32" s="1"/>
  <c r="AJ873" i="32" s="1"/>
  <c r="AJ874" i="32" s="1"/>
  <c r="AJ875" i="32" s="1"/>
  <c r="AJ876" i="32" s="1"/>
  <c r="AJ877" i="32" s="1"/>
  <c r="AJ878" i="32" s="1"/>
  <c r="AJ879" i="32" s="1"/>
  <c r="AJ880" i="32" s="1"/>
  <c r="AJ881" i="32" s="1"/>
  <c r="AJ882" i="32" s="1"/>
  <c r="AJ883" i="32" s="1"/>
  <c r="AJ884" i="32" s="1"/>
  <c r="AJ885" i="32" s="1"/>
  <c r="AJ886" i="32" s="1"/>
  <c r="AJ887" i="32" s="1"/>
  <c r="AJ888" i="32" s="1"/>
  <c r="AJ889" i="32" s="1"/>
  <c r="AJ890" i="32" s="1"/>
  <c r="AJ891" i="32" s="1"/>
  <c r="AJ892" i="32" s="1"/>
  <c r="AJ893" i="32" s="1"/>
  <c r="AJ894" i="32" s="1"/>
  <c r="AJ895" i="32" s="1"/>
  <c r="AJ896" i="32" s="1"/>
  <c r="AJ897" i="32" s="1"/>
  <c r="AJ898" i="32" s="1"/>
  <c r="AJ899" i="32" s="1"/>
  <c r="AJ900" i="32" s="1"/>
  <c r="AJ901" i="32" s="1"/>
  <c r="AJ902" i="32" s="1"/>
  <c r="AJ903" i="32" s="1"/>
  <c r="AJ904" i="32" s="1"/>
  <c r="AJ905" i="32" s="1"/>
  <c r="AJ906" i="32" s="1"/>
  <c r="AJ907" i="32" s="1"/>
  <c r="AJ908" i="32" s="1"/>
  <c r="AJ909" i="32" s="1"/>
  <c r="AJ910" i="32" s="1"/>
  <c r="AJ911" i="32" s="1"/>
  <c r="AJ912" i="32" s="1"/>
  <c r="AJ812" i="32"/>
  <c r="AJ713" i="32" s="1"/>
  <c r="AJ714" i="32" s="1"/>
  <c r="AJ715" i="32" s="1"/>
  <c r="AJ716" i="32" s="1"/>
  <c r="AJ717" i="32" s="1"/>
  <c r="AJ718" i="32" s="1"/>
  <c r="AJ719" i="32" s="1"/>
  <c r="AJ720" i="32" s="1"/>
  <c r="AJ721" i="32" s="1"/>
  <c r="AJ722" i="32" s="1"/>
  <c r="AJ723" i="32" s="1"/>
  <c r="AJ724" i="32" s="1"/>
  <c r="AJ725" i="32" s="1"/>
  <c r="AJ726" i="32" s="1"/>
  <c r="AJ727" i="32" s="1"/>
  <c r="AJ728" i="32" s="1"/>
  <c r="AJ729" i="32" s="1"/>
  <c r="AJ730" i="32" s="1"/>
  <c r="AJ731" i="32" s="1"/>
  <c r="AJ732" i="32" s="1"/>
  <c r="AJ733" i="32" s="1"/>
  <c r="AJ734" i="32" s="1"/>
  <c r="AJ735" i="32" s="1"/>
  <c r="AJ736" i="32" s="1"/>
  <c r="AJ737" i="32" s="1"/>
  <c r="AJ738" i="32" s="1"/>
  <c r="AJ739" i="32" s="1"/>
  <c r="AJ740" i="32" s="1"/>
  <c r="AJ741" i="32" s="1"/>
  <c r="AJ742" i="32" s="1"/>
  <c r="AJ743" i="32" s="1"/>
  <c r="AJ744" i="32" s="1"/>
  <c r="AJ745" i="32" s="1"/>
  <c r="AJ746" i="32" s="1"/>
  <c r="AJ747" i="32" s="1"/>
  <c r="AJ748" i="32" s="1"/>
  <c r="AJ749" i="32" s="1"/>
  <c r="AJ750" i="32" s="1"/>
  <c r="AJ751" i="32" s="1"/>
  <c r="AJ752" i="32" s="1"/>
  <c r="AJ753" i="32" s="1"/>
  <c r="AJ754" i="32" s="1"/>
  <c r="AJ755" i="32" s="1"/>
  <c r="AJ756" i="32" s="1"/>
  <c r="AJ757" i="32" s="1"/>
  <c r="AJ758" i="32" s="1"/>
  <c r="AJ759" i="32" s="1"/>
  <c r="AJ760" i="32" s="1"/>
  <c r="AJ761" i="32" s="1"/>
  <c r="AJ762" i="32" s="1"/>
  <c r="AJ763" i="32" s="1"/>
  <c r="AJ764" i="32" s="1"/>
  <c r="AJ765" i="32" s="1"/>
  <c r="AJ766" i="32" s="1"/>
  <c r="AJ767" i="32" s="1"/>
  <c r="AJ768" i="32" s="1"/>
  <c r="AJ769" i="32" s="1"/>
  <c r="AJ770" i="32" s="1"/>
  <c r="AJ771" i="32" s="1"/>
  <c r="AJ772" i="32" s="1"/>
  <c r="AJ773" i="32" s="1"/>
  <c r="AJ774" i="32" s="1"/>
  <c r="AJ775" i="32" s="1"/>
  <c r="AJ776" i="32" s="1"/>
  <c r="AJ777" i="32" s="1"/>
  <c r="AJ778" i="32" s="1"/>
  <c r="AJ779" i="32" s="1"/>
  <c r="AJ780" i="32" s="1"/>
  <c r="AJ781" i="32" s="1"/>
  <c r="AJ782" i="32" s="1"/>
  <c r="AJ783" i="32" s="1"/>
  <c r="AJ784" i="32" s="1"/>
  <c r="AJ785" i="32" s="1"/>
  <c r="AJ786" i="32" s="1"/>
  <c r="AJ787" i="32" s="1"/>
  <c r="AJ788" i="32" s="1"/>
  <c r="AJ789" i="32" s="1"/>
  <c r="AJ790" i="32" s="1"/>
  <c r="AJ791" i="32" s="1"/>
  <c r="AJ792" i="32" s="1"/>
  <c r="AJ793" i="32" s="1"/>
  <c r="AJ794" i="32" s="1"/>
  <c r="AJ795" i="32" s="1"/>
  <c r="AJ796" i="32" s="1"/>
  <c r="AJ797" i="32" s="1"/>
  <c r="AJ798" i="32" s="1"/>
  <c r="AJ799" i="32" s="1"/>
  <c r="AJ800" i="32" s="1"/>
  <c r="AJ801" i="32" s="1"/>
  <c r="AJ802" i="32" s="1"/>
  <c r="AJ803" i="32" s="1"/>
  <c r="AJ804" i="32" s="1"/>
  <c r="AJ805" i="32" s="1"/>
  <c r="AJ806" i="32" s="1"/>
  <c r="AJ807" i="32" s="1"/>
  <c r="AJ808" i="32" s="1"/>
  <c r="AJ809" i="32" s="1"/>
  <c r="AJ810" i="32" s="1"/>
  <c r="AJ811" i="32" s="1"/>
  <c r="AD31" i="32"/>
  <c r="AJ509" i="32"/>
  <c r="AJ410" i="32" s="1"/>
  <c r="AJ411" i="32" s="1"/>
  <c r="AJ412" i="32" s="1"/>
  <c r="AJ413" i="32" s="1"/>
  <c r="AJ414" i="32" s="1"/>
  <c r="AJ415" i="32" s="1"/>
  <c r="AJ416" i="32" s="1"/>
  <c r="AJ417" i="32" s="1"/>
  <c r="AJ418" i="32" s="1"/>
  <c r="AJ419" i="32" s="1"/>
  <c r="AJ420" i="32" s="1"/>
  <c r="AJ421" i="32" s="1"/>
  <c r="AJ422" i="32" s="1"/>
  <c r="AJ423" i="32" s="1"/>
  <c r="AJ424" i="32" s="1"/>
  <c r="AJ425" i="32" s="1"/>
  <c r="AJ426" i="32" s="1"/>
  <c r="AJ427" i="32" s="1"/>
  <c r="AJ428" i="32" s="1"/>
  <c r="AJ429" i="32" s="1"/>
  <c r="AJ430" i="32" s="1"/>
  <c r="AJ431" i="32" s="1"/>
  <c r="AJ432" i="32" s="1"/>
  <c r="AJ433" i="32" s="1"/>
  <c r="AJ434" i="32" s="1"/>
  <c r="AJ435" i="32" s="1"/>
  <c r="AJ436" i="32" s="1"/>
  <c r="AJ437" i="32" s="1"/>
  <c r="AJ438" i="32" s="1"/>
  <c r="AJ439" i="32" s="1"/>
  <c r="AJ440" i="32" s="1"/>
  <c r="AJ441" i="32" s="1"/>
  <c r="AJ442" i="32" s="1"/>
  <c r="AJ443" i="32" s="1"/>
  <c r="AJ444" i="32" s="1"/>
  <c r="AJ445" i="32" s="1"/>
  <c r="AJ446" i="32" s="1"/>
  <c r="AJ447" i="32" s="1"/>
  <c r="AJ448" i="32" s="1"/>
  <c r="AJ449" i="32" s="1"/>
  <c r="AJ450" i="32" s="1"/>
  <c r="AJ451" i="32" s="1"/>
  <c r="AJ452" i="32" s="1"/>
  <c r="AJ453" i="32" s="1"/>
  <c r="AJ454" i="32" s="1"/>
  <c r="AJ455" i="32" s="1"/>
  <c r="AJ456" i="32" s="1"/>
  <c r="AJ457" i="32" s="1"/>
  <c r="AJ458" i="32" s="1"/>
  <c r="AJ459" i="32" s="1"/>
  <c r="AJ460" i="32" s="1"/>
  <c r="AJ461" i="32" s="1"/>
  <c r="AJ462" i="32" s="1"/>
  <c r="AJ463" i="32" s="1"/>
  <c r="AJ464" i="32" s="1"/>
  <c r="AJ465" i="32" s="1"/>
  <c r="AJ466" i="32" s="1"/>
  <c r="AJ467" i="32" s="1"/>
  <c r="AJ468" i="32" s="1"/>
  <c r="AJ469" i="32" s="1"/>
  <c r="AJ470" i="32" s="1"/>
  <c r="AJ471" i="32" s="1"/>
  <c r="AJ472" i="32" s="1"/>
  <c r="AJ473" i="32" s="1"/>
  <c r="AJ474" i="32" s="1"/>
  <c r="AJ475" i="32" s="1"/>
  <c r="AJ476" i="32" s="1"/>
  <c r="AJ477" i="32" s="1"/>
  <c r="AJ478" i="32" s="1"/>
  <c r="AJ479" i="32" s="1"/>
  <c r="AJ480" i="32" s="1"/>
  <c r="AJ481" i="32" s="1"/>
  <c r="AJ482" i="32" s="1"/>
  <c r="AJ483" i="32" s="1"/>
  <c r="AJ484" i="32" s="1"/>
  <c r="AJ485" i="32" s="1"/>
  <c r="AJ486" i="32" s="1"/>
  <c r="AJ487" i="32" s="1"/>
  <c r="AJ488" i="32" s="1"/>
  <c r="AJ489" i="32" s="1"/>
  <c r="AJ490" i="32" s="1"/>
  <c r="AJ491" i="32" s="1"/>
  <c r="AJ492" i="32" s="1"/>
  <c r="AJ493" i="32" s="1"/>
  <c r="AJ494" i="32" s="1"/>
  <c r="AJ495" i="32" s="1"/>
  <c r="AJ496" i="32" s="1"/>
  <c r="AJ497" i="32" s="1"/>
  <c r="AJ498" i="32" s="1"/>
  <c r="AJ499" i="32" s="1"/>
  <c r="AJ500" i="32" s="1"/>
  <c r="AJ501" i="32" s="1"/>
  <c r="AJ502" i="32" s="1"/>
  <c r="AJ503" i="32" s="1"/>
  <c r="AJ504" i="32" s="1"/>
  <c r="AJ505" i="32" s="1"/>
  <c r="AJ506" i="32" s="1"/>
  <c r="AJ507" i="32" s="1"/>
  <c r="AJ508" i="32" s="1"/>
  <c r="AC7" i="33"/>
  <c r="AJ510" i="31"/>
  <c r="AJ511" i="31" s="1"/>
  <c r="AJ512" i="31" s="1"/>
  <c r="AJ513" i="31" s="1"/>
  <c r="AJ514" i="31" s="1"/>
  <c r="AJ515" i="31" s="1"/>
  <c r="AJ516" i="31" s="1"/>
  <c r="AJ517" i="31" s="1"/>
  <c r="AJ518" i="31" s="1"/>
  <c r="AJ519" i="31" s="1"/>
  <c r="AJ520" i="31" s="1"/>
  <c r="AJ521" i="31" s="1"/>
  <c r="AJ522" i="31" s="1"/>
  <c r="AJ523" i="31" s="1"/>
  <c r="AJ524" i="31" s="1"/>
  <c r="AJ525" i="31" s="1"/>
  <c r="AJ526" i="31" s="1"/>
  <c r="AJ527" i="31" s="1"/>
  <c r="AJ528" i="31" s="1"/>
  <c r="AJ529" i="31" s="1"/>
  <c r="AJ530" i="31" s="1"/>
  <c r="AJ531" i="31" s="1"/>
  <c r="AJ532" i="31" s="1"/>
  <c r="AJ533" i="31" s="1"/>
  <c r="AJ534" i="31" s="1"/>
  <c r="AJ535" i="31" s="1"/>
  <c r="AJ536" i="31" s="1"/>
  <c r="AJ537" i="31" s="1"/>
  <c r="AJ538" i="31" s="1"/>
  <c r="AJ539" i="31" s="1"/>
  <c r="AJ540" i="31" s="1"/>
  <c r="AJ541" i="31" s="1"/>
  <c r="AJ542" i="31" s="1"/>
  <c r="AJ543" i="31" s="1"/>
  <c r="AJ544" i="31" s="1"/>
  <c r="AJ545" i="31" s="1"/>
  <c r="AJ546" i="31" s="1"/>
  <c r="AJ547" i="31" s="1"/>
  <c r="AJ548" i="31" s="1"/>
  <c r="AJ549" i="31" s="1"/>
  <c r="AJ550" i="31" s="1"/>
  <c r="AJ551" i="31" s="1"/>
  <c r="AJ552" i="31" s="1"/>
  <c r="AJ553" i="31" s="1"/>
  <c r="AJ554" i="31" s="1"/>
  <c r="AJ555" i="31" s="1"/>
  <c r="AJ556" i="31" s="1"/>
  <c r="AJ557" i="31" s="1"/>
  <c r="AJ558" i="31" s="1"/>
  <c r="AJ559" i="31" s="1"/>
  <c r="AJ560" i="31" s="1"/>
  <c r="AJ561" i="31" s="1"/>
  <c r="AJ562" i="31" s="1"/>
  <c r="AJ563" i="31" s="1"/>
  <c r="AJ564" i="31" s="1"/>
  <c r="AJ565" i="31" s="1"/>
  <c r="AJ566" i="31" s="1"/>
  <c r="AJ567" i="31" s="1"/>
  <c r="AJ568" i="31" s="1"/>
  <c r="AJ569" i="31" s="1"/>
  <c r="AJ570" i="31" s="1"/>
  <c r="AJ571" i="31" s="1"/>
  <c r="AJ572" i="31" s="1"/>
  <c r="AJ573" i="31" s="1"/>
  <c r="AJ574" i="31" s="1"/>
  <c r="AJ575" i="31" s="1"/>
  <c r="AJ576" i="31" s="1"/>
  <c r="AJ577" i="31" s="1"/>
  <c r="AJ578" i="31" s="1"/>
  <c r="AJ579" i="31" s="1"/>
  <c r="AJ580" i="31" s="1"/>
  <c r="AJ581" i="31" s="1"/>
  <c r="AJ582" i="31" s="1"/>
  <c r="AJ583" i="31" s="1"/>
  <c r="AJ584" i="31" s="1"/>
  <c r="AJ585" i="31" s="1"/>
  <c r="AJ586" i="31" s="1"/>
  <c r="AJ587" i="31" s="1"/>
  <c r="AJ588" i="31" s="1"/>
  <c r="AJ589" i="31" s="1"/>
  <c r="AJ590" i="31" s="1"/>
  <c r="AJ591" i="31" s="1"/>
  <c r="AJ592" i="31" s="1"/>
  <c r="AJ593" i="31" s="1"/>
  <c r="AJ594" i="31" s="1"/>
  <c r="AJ595" i="31" s="1"/>
  <c r="AJ596" i="31" s="1"/>
  <c r="AJ597" i="31" s="1"/>
  <c r="AJ598" i="31" s="1"/>
  <c r="AJ599" i="31" s="1"/>
  <c r="AJ600" i="31" s="1"/>
  <c r="AJ601" i="31" s="1"/>
  <c r="AJ602" i="31" s="1"/>
  <c r="AJ603" i="31" s="1"/>
  <c r="AJ604" i="31" s="1"/>
  <c r="AJ605" i="31" s="1"/>
  <c r="AJ606" i="31" s="1"/>
  <c r="AJ607" i="31" s="1"/>
  <c r="AJ608" i="31" s="1"/>
  <c r="AJ609" i="31" s="1"/>
  <c r="AJ812" i="31"/>
  <c r="AJ713" i="31" s="1"/>
  <c r="AJ714" i="31" s="1"/>
  <c r="AJ715" i="31" s="1"/>
  <c r="AJ716" i="31" s="1"/>
  <c r="AJ717" i="31" s="1"/>
  <c r="AJ718" i="31" s="1"/>
  <c r="AJ719" i="31" s="1"/>
  <c r="AJ720" i="31" s="1"/>
  <c r="AJ721" i="31" s="1"/>
  <c r="AJ722" i="31" s="1"/>
  <c r="AJ723" i="31" s="1"/>
  <c r="AJ724" i="31" s="1"/>
  <c r="AJ725" i="31" s="1"/>
  <c r="AJ726" i="31" s="1"/>
  <c r="AJ727" i="31" s="1"/>
  <c r="AJ728" i="31" s="1"/>
  <c r="AJ729" i="31" s="1"/>
  <c r="AJ730" i="31" s="1"/>
  <c r="AJ731" i="31" s="1"/>
  <c r="AJ732" i="31" s="1"/>
  <c r="AJ733" i="31" s="1"/>
  <c r="AJ734" i="31" s="1"/>
  <c r="AJ735" i="31" s="1"/>
  <c r="AJ736" i="31" s="1"/>
  <c r="AJ737" i="31" s="1"/>
  <c r="AJ738" i="31" s="1"/>
  <c r="AJ739" i="31" s="1"/>
  <c r="AJ740" i="31" s="1"/>
  <c r="AJ741" i="31" s="1"/>
  <c r="AJ742" i="31" s="1"/>
  <c r="AJ743" i="31" s="1"/>
  <c r="AJ744" i="31" s="1"/>
  <c r="AJ745" i="31" s="1"/>
  <c r="AJ746" i="31" s="1"/>
  <c r="AJ747" i="31" s="1"/>
  <c r="AJ748" i="31" s="1"/>
  <c r="AJ749" i="31" s="1"/>
  <c r="AJ750" i="31" s="1"/>
  <c r="AJ751" i="31" s="1"/>
  <c r="AJ752" i="31" s="1"/>
  <c r="AJ753" i="31" s="1"/>
  <c r="AJ754" i="31" s="1"/>
  <c r="AJ755" i="31" s="1"/>
  <c r="AJ756" i="31" s="1"/>
  <c r="AJ757" i="31" s="1"/>
  <c r="AJ758" i="31" s="1"/>
  <c r="AJ759" i="31" s="1"/>
  <c r="AJ760" i="31" s="1"/>
  <c r="AJ761" i="31" s="1"/>
  <c r="AJ762" i="31" s="1"/>
  <c r="AJ763" i="31" s="1"/>
  <c r="AJ764" i="31" s="1"/>
  <c r="AJ765" i="31" s="1"/>
  <c r="AJ766" i="31" s="1"/>
  <c r="AJ767" i="31" s="1"/>
  <c r="AJ768" i="31" s="1"/>
  <c r="AJ769" i="31" s="1"/>
  <c r="AJ770" i="31" s="1"/>
  <c r="AJ771" i="31" s="1"/>
  <c r="AJ772" i="31" s="1"/>
  <c r="AJ773" i="31" s="1"/>
  <c r="AJ774" i="31" s="1"/>
  <c r="AJ775" i="31" s="1"/>
  <c r="AJ776" i="31" s="1"/>
  <c r="AJ777" i="31" s="1"/>
  <c r="AJ778" i="31" s="1"/>
  <c r="AJ779" i="31" s="1"/>
  <c r="AJ780" i="31" s="1"/>
  <c r="AJ781" i="31" s="1"/>
  <c r="AJ782" i="31" s="1"/>
  <c r="AJ783" i="31" s="1"/>
  <c r="AJ784" i="31" s="1"/>
  <c r="AJ785" i="31" s="1"/>
  <c r="AJ786" i="31" s="1"/>
  <c r="AJ787" i="31" s="1"/>
  <c r="AJ788" i="31" s="1"/>
  <c r="AJ789" i="31" s="1"/>
  <c r="AJ790" i="31" s="1"/>
  <c r="AJ791" i="31" s="1"/>
  <c r="AJ792" i="31" s="1"/>
  <c r="AJ793" i="31" s="1"/>
  <c r="AJ794" i="31" s="1"/>
  <c r="AJ795" i="31" s="1"/>
  <c r="AJ796" i="31" s="1"/>
  <c r="AJ797" i="31" s="1"/>
  <c r="AJ798" i="31" s="1"/>
  <c r="AJ799" i="31" s="1"/>
  <c r="AJ800" i="31" s="1"/>
  <c r="AJ801" i="31" s="1"/>
  <c r="AJ802" i="31" s="1"/>
  <c r="AJ803" i="31" s="1"/>
  <c r="AJ804" i="31" s="1"/>
  <c r="AJ805" i="31" s="1"/>
  <c r="AJ806" i="31" s="1"/>
  <c r="AJ807" i="31" s="1"/>
  <c r="AJ808" i="31" s="1"/>
  <c r="AJ809" i="31" s="1"/>
  <c r="AJ810" i="31" s="1"/>
  <c r="AJ811" i="31" s="1"/>
  <c r="AD31" i="31"/>
  <c r="AJ509" i="31"/>
  <c r="AJ410" i="31" s="1"/>
  <c r="AJ411" i="31" s="1"/>
  <c r="AJ412" i="31" s="1"/>
  <c r="AJ413" i="31" s="1"/>
  <c r="AJ414" i="31" s="1"/>
  <c r="AJ415" i="31" s="1"/>
  <c r="AJ416" i="31" s="1"/>
  <c r="AJ417" i="31" s="1"/>
  <c r="AJ418" i="31" s="1"/>
  <c r="AJ419" i="31" s="1"/>
  <c r="AJ420" i="31" s="1"/>
  <c r="AJ421" i="31" s="1"/>
  <c r="AJ422" i="31" s="1"/>
  <c r="AJ423" i="31" s="1"/>
  <c r="AJ424" i="31" s="1"/>
  <c r="AJ425" i="31" s="1"/>
  <c r="AJ426" i="31" s="1"/>
  <c r="AJ427" i="31" s="1"/>
  <c r="AJ428" i="31" s="1"/>
  <c r="AJ429" i="31" s="1"/>
  <c r="AJ430" i="31" s="1"/>
  <c r="AJ431" i="31" s="1"/>
  <c r="AJ432" i="31" s="1"/>
  <c r="AJ433" i="31" s="1"/>
  <c r="AJ434" i="31" s="1"/>
  <c r="AJ435" i="31" s="1"/>
  <c r="AJ436" i="31" s="1"/>
  <c r="AJ437" i="31" s="1"/>
  <c r="AJ438" i="31" s="1"/>
  <c r="AJ439" i="31" s="1"/>
  <c r="AJ440" i="31" s="1"/>
  <c r="AJ441" i="31" s="1"/>
  <c r="AJ442" i="31" s="1"/>
  <c r="AJ443" i="31" s="1"/>
  <c r="AJ444" i="31" s="1"/>
  <c r="AJ445" i="31" s="1"/>
  <c r="AJ446" i="31" s="1"/>
  <c r="AJ447" i="31" s="1"/>
  <c r="AJ448" i="31" s="1"/>
  <c r="AJ449" i="31" s="1"/>
  <c r="AJ450" i="31" s="1"/>
  <c r="AJ451" i="31" s="1"/>
  <c r="AJ452" i="31" s="1"/>
  <c r="AJ453" i="31" s="1"/>
  <c r="AJ454" i="31" s="1"/>
  <c r="AJ455" i="31" s="1"/>
  <c r="AJ456" i="31" s="1"/>
  <c r="AJ457" i="31" s="1"/>
  <c r="AJ458" i="31" s="1"/>
  <c r="AJ459" i="31" s="1"/>
  <c r="AJ460" i="31" s="1"/>
  <c r="AJ461" i="31" s="1"/>
  <c r="AJ462" i="31" s="1"/>
  <c r="AJ463" i="31" s="1"/>
  <c r="AJ464" i="31" s="1"/>
  <c r="AJ465" i="31" s="1"/>
  <c r="AJ466" i="31" s="1"/>
  <c r="AJ467" i="31" s="1"/>
  <c r="AJ468" i="31" s="1"/>
  <c r="AJ469" i="31" s="1"/>
  <c r="AJ470" i="31" s="1"/>
  <c r="AJ471" i="31" s="1"/>
  <c r="AJ472" i="31" s="1"/>
  <c r="AJ473" i="31" s="1"/>
  <c r="AJ474" i="31" s="1"/>
  <c r="AJ475" i="31" s="1"/>
  <c r="AJ476" i="31" s="1"/>
  <c r="AJ477" i="31" s="1"/>
  <c r="AJ478" i="31" s="1"/>
  <c r="AJ479" i="31" s="1"/>
  <c r="AJ480" i="31" s="1"/>
  <c r="AJ481" i="31" s="1"/>
  <c r="AJ482" i="31" s="1"/>
  <c r="AJ483" i="31" s="1"/>
  <c r="AJ484" i="31" s="1"/>
  <c r="AJ485" i="31" s="1"/>
  <c r="AJ486" i="31" s="1"/>
  <c r="AJ487" i="31" s="1"/>
  <c r="AJ488" i="31" s="1"/>
  <c r="AJ489" i="31" s="1"/>
  <c r="AJ490" i="31" s="1"/>
  <c r="AJ491" i="31" s="1"/>
  <c r="AJ492" i="31" s="1"/>
  <c r="AJ493" i="31" s="1"/>
  <c r="AJ494" i="31" s="1"/>
  <c r="AJ495" i="31" s="1"/>
  <c r="AJ496" i="31" s="1"/>
  <c r="AJ497" i="31" s="1"/>
  <c r="AJ498" i="31" s="1"/>
  <c r="AJ499" i="31" s="1"/>
  <c r="AJ500" i="31" s="1"/>
  <c r="AJ501" i="31" s="1"/>
  <c r="AJ502" i="31" s="1"/>
  <c r="AJ503" i="31" s="1"/>
  <c r="AJ504" i="31" s="1"/>
  <c r="AJ505" i="31" s="1"/>
  <c r="AJ506" i="31" s="1"/>
  <c r="AJ507" i="31" s="1"/>
  <c r="AJ508" i="31" s="1"/>
  <c r="AC7" i="30"/>
  <c r="AC8" i="30" s="1"/>
  <c r="AL106" i="30"/>
  <c r="AL206" i="30" l="1"/>
  <c r="AL107" i="30" s="1"/>
  <c r="AL108" i="30" s="1"/>
  <c r="AL109" i="30" s="1"/>
  <c r="AL110" i="30" s="1"/>
  <c r="AL111" i="30" s="1"/>
  <c r="AL112" i="30" s="1"/>
  <c r="AL113" i="30" s="1"/>
  <c r="AL114" i="30" s="1"/>
  <c r="AL115" i="30" s="1"/>
  <c r="AL116" i="30" s="1"/>
  <c r="AL117" i="30" s="1"/>
  <c r="AL118" i="30" s="1"/>
  <c r="AL119" i="30" s="1"/>
  <c r="AL120" i="30" s="1"/>
  <c r="AL121" i="30" s="1"/>
  <c r="AL122" i="30" s="1"/>
  <c r="AL123" i="30" s="1"/>
  <c r="AL124" i="30" s="1"/>
  <c r="AL125" i="30" s="1"/>
  <c r="AL126" i="30" s="1"/>
  <c r="AL127" i="30" s="1"/>
  <c r="AL128" i="30" s="1"/>
  <c r="AL129" i="30" s="1"/>
  <c r="AL130" i="30" s="1"/>
  <c r="AL131" i="30" s="1"/>
  <c r="AL132" i="30" s="1"/>
  <c r="AL133" i="30" s="1"/>
  <c r="AL134" i="30" s="1"/>
  <c r="AL135" i="30" s="1"/>
  <c r="AL136" i="30" s="1"/>
  <c r="AL137" i="30" s="1"/>
  <c r="AL138" i="30" s="1"/>
  <c r="AL139" i="30" s="1"/>
  <c r="AL140" i="30" s="1"/>
  <c r="AL141" i="30" s="1"/>
  <c r="AL142" i="30" s="1"/>
  <c r="AL143" i="30" s="1"/>
  <c r="AL144" i="30" s="1"/>
  <c r="AL145" i="30" s="1"/>
  <c r="AL146" i="30" s="1"/>
  <c r="AL147" i="30" s="1"/>
  <c r="AL148" i="30" s="1"/>
  <c r="AL149" i="30" s="1"/>
  <c r="AL150" i="30" s="1"/>
  <c r="AL151" i="30" s="1"/>
  <c r="AL152" i="30" s="1"/>
  <c r="AL153" i="30" s="1"/>
  <c r="AL154" i="30" s="1"/>
  <c r="AL155" i="30" s="1"/>
  <c r="AL156" i="30" s="1"/>
  <c r="AL157" i="30" s="1"/>
  <c r="AL158" i="30" s="1"/>
  <c r="AL159" i="30" s="1"/>
  <c r="AL160" i="30" s="1"/>
  <c r="AL161" i="30" s="1"/>
  <c r="AL162" i="30" s="1"/>
  <c r="AL163" i="30" s="1"/>
  <c r="AL164" i="30" s="1"/>
  <c r="AL165" i="30" s="1"/>
  <c r="AL166" i="30" s="1"/>
  <c r="AL167" i="30" s="1"/>
  <c r="AL168" i="30" s="1"/>
  <c r="AL169" i="30" s="1"/>
  <c r="AL170" i="30" s="1"/>
  <c r="AL171" i="30" s="1"/>
  <c r="AL172" i="30" s="1"/>
  <c r="AL173" i="30" s="1"/>
  <c r="AL174" i="30" s="1"/>
  <c r="AL175" i="30" s="1"/>
  <c r="AL176" i="30" s="1"/>
  <c r="AL177" i="30" s="1"/>
  <c r="AL178" i="30" s="1"/>
  <c r="AL179" i="30" s="1"/>
  <c r="AL180" i="30" s="1"/>
  <c r="AL181" i="30" s="1"/>
  <c r="AL182" i="30" s="1"/>
  <c r="AL183" i="30" s="1"/>
  <c r="AL184" i="30" s="1"/>
  <c r="AL185" i="30" s="1"/>
  <c r="AL186" i="30" s="1"/>
  <c r="AL187" i="30" s="1"/>
  <c r="AL188" i="30" s="1"/>
  <c r="AL189" i="30" s="1"/>
  <c r="AL190" i="30" s="1"/>
  <c r="AL191" i="30" s="1"/>
  <c r="AL192" i="30" s="1"/>
  <c r="AL193" i="30" s="1"/>
  <c r="AL194" i="30" s="1"/>
  <c r="AL195" i="30" s="1"/>
  <c r="AL196" i="30" s="1"/>
  <c r="AL197" i="30" s="1"/>
  <c r="AL198" i="30" s="1"/>
  <c r="AL199" i="30" s="1"/>
  <c r="AL200" i="30" s="1"/>
  <c r="AL201" i="30" s="1"/>
  <c r="AL202" i="30" s="1"/>
  <c r="AL203" i="30" s="1"/>
  <c r="AL204" i="30" s="1"/>
  <c r="AL205" i="30" s="1"/>
  <c r="AH17" i="30"/>
  <c r="AD31" i="30"/>
  <c r="AJ106" i="32"/>
  <c r="AJ107" i="32" s="1"/>
  <c r="AJ108" i="32" s="1"/>
  <c r="AJ109" i="32" s="1"/>
  <c r="AJ110" i="32" s="1"/>
  <c r="AJ111" i="32" s="1"/>
  <c r="AJ112" i="32" s="1"/>
  <c r="AJ113" i="32" s="1"/>
  <c r="AJ114" i="32" s="1"/>
  <c r="AJ115" i="32" s="1"/>
  <c r="AJ116" i="32" s="1"/>
  <c r="AJ117" i="32" s="1"/>
  <c r="AJ118" i="32" s="1"/>
  <c r="AJ119" i="32" s="1"/>
  <c r="AJ120" i="32" s="1"/>
  <c r="AJ121" i="32" s="1"/>
  <c r="AJ122" i="32" s="1"/>
  <c r="AJ123" i="32" s="1"/>
  <c r="AJ124" i="32" s="1"/>
  <c r="AJ125" i="32" s="1"/>
  <c r="AJ126" i="32" s="1"/>
  <c r="AJ127" i="32" s="1"/>
  <c r="AJ128" i="32" s="1"/>
  <c r="AJ129" i="32" s="1"/>
  <c r="AJ130" i="32" s="1"/>
  <c r="AJ131" i="32" s="1"/>
  <c r="AJ132" i="32" s="1"/>
  <c r="AJ133" i="32" s="1"/>
  <c r="AJ134" i="32" s="1"/>
  <c r="AJ135" i="32" s="1"/>
  <c r="AJ136" i="32" s="1"/>
  <c r="AJ137" i="32" s="1"/>
  <c r="AJ138" i="32" s="1"/>
  <c r="AJ139" i="32" s="1"/>
  <c r="AJ140" i="32" s="1"/>
  <c r="AJ141" i="32" s="1"/>
  <c r="AJ142" i="32" s="1"/>
  <c r="AJ143" i="32" s="1"/>
  <c r="AJ144" i="32" s="1"/>
  <c r="AJ145" i="32" s="1"/>
  <c r="AJ146" i="32" s="1"/>
  <c r="AJ147" i="32" s="1"/>
  <c r="AJ148" i="32" s="1"/>
  <c r="AJ149" i="32" s="1"/>
  <c r="AJ150" i="32" s="1"/>
  <c r="AJ151" i="32" s="1"/>
  <c r="AJ152" i="32" s="1"/>
  <c r="AJ153" i="32" s="1"/>
  <c r="AJ154" i="32" s="1"/>
  <c r="AJ155" i="32" s="1"/>
  <c r="AJ156" i="32" s="1"/>
  <c r="AJ157" i="32" s="1"/>
  <c r="AJ158" i="32" s="1"/>
  <c r="AJ159" i="32" s="1"/>
  <c r="AJ160" i="32" s="1"/>
  <c r="AJ161" i="32" s="1"/>
  <c r="AJ162" i="32" s="1"/>
  <c r="AJ163" i="32" s="1"/>
  <c r="AJ164" i="32" s="1"/>
  <c r="AJ165" i="32" s="1"/>
  <c r="AJ166" i="32" s="1"/>
  <c r="AJ167" i="32" s="1"/>
  <c r="AJ168" i="32" s="1"/>
  <c r="AJ169" i="32" s="1"/>
  <c r="AJ170" i="32" s="1"/>
  <c r="AJ171" i="32" s="1"/>
  <c r="AJ172" i="32" s="1"/>
  <c r="AJ173" i="32" s="1"/>
  <c r="AJ174" i="32" s="1"/>
  <c r="AJ175" i="32" s="1"/>
  <c r="AJ176" i="32" s="1"/>
  <c r="AJ177" i="32" s="1"/>
  <c r="AJ178" i="32" s="1"/>
  <c r="AJ179" i="32" s="1"/>
  <c r="AJ180" i="32" s="1"/>
  <c r="AJ181" i="32" s="1"/>
  <c r="AJ182" i="32" s="1"/>
  <c r="AJ183" i="32" s="1"/>
  <c r="AJ184" i="32" s="1"/>
  <c r="AJ185" i="32" s="1"/>
  <c r="AJ186" i="32" s="1"/>
  <c r="AJ187" i="32" s="1"/>
  <c r="AJ188" i="32" s="1"/>
  <c r="AJ189" i="32" s="1"/>
  <c r="AJ190" i="32" s="1"/>
  <c r="AJ191" i="32" s="1"/>
  <c r="AJ192" i="32" s="1"/>
  <c r="AJ193" i="32" s="1"/>
  <c r="AJ194" i="32" s="1"/>
  <c r="AJ195" i="32" s="1"/>
  <c r="AJ196" i="32" s="1"/>
  <c r="AJ197" i="32" s="1"/>
  <c r="AJ198" i="32" s="1"/>
  <c r="AJ199" i="32" s="1"/>
  <c r="AJ200" i="32" s="1"/>
  <c r="AJ201" i="32" s="1"/>
  <c r="AJ202" i="32" s="1"/>
  <c r="AJ203" i="32" s="1"/>
  <c r="AJ204" i="32" s="1"/>
  <c r="AJ205" i="32" s="1"/>
  <c r="AB21" i="32"/>
  <c r="AJ510" i="32"/>
  <c r="AJ511" i="32" s="1"/>
  <c r="AJ512" i="32" s="1"/>
  <c r="AJ513" i="32" s="1"/>
  <c r="AJ514" i="32" s="1"/>
  <c r="AJ515" i="32" s="1"/>
  <c r="AJ516" i="32" s="1"/>
  <c r="AJ517" i="32" s="1"/>
  <c r="AJ518" i="32" s="1"/>
  <c r="AJ519" i="32" s="1"/>
  <c r="AJ520" i="32" s="1"/>
  <c r="AJ521" i="32" s="1"/>
  <c r="AJ522" i="32" s="1"/>
  <c r="AJ523" i="32" s="1"/>
  <c r="AJ524" i="32" s="1"/>
  <c r="AJ525" i="32" s="1"/>
  <c r="AJ526" i="32" s="1"/>
  <c r="AJ527" i="32" s="1"/>
  <c r="AJ528" i="32" s="1"/>
  <c r="AJ529" i="32" s="1"/>
  <c r="AJ530" i="32" s="1"/>
  <c r="AJ531" i="32" s="1"/>
  <c r="AJ532" i="32" s="1"/>
  <c r="AJ533" i="32" s="1"/>
  <c r="AJ534" i="32" s="1"/>
  <c r="AJ535" i="32" s="1"/>
  <c r="AJ536" i="32" s="1"/>
  <c r="AJ537" i="32" s="1"/>
  <c r="AJ538" i="32" s="1"/>
  <c r="AJ539" i="32" s="1"/>
  <c r="AJ540" i="32" s="1"/>
  <c r="AJ541" i="32" s="1"/>
  <c r="AJ542" i="32" s="1"/>
  <c r="AJ543" i="32" s="1"/>
  <c r="AJ544" i="32" s="1"/>
  <c r="AJ545" i="32" s="1"/>
  <c r="AJ546" i="32" s="1"/>
  <c r="AJ547" i="32" s="1"/>
  <c r="AJ548" i="32" s="1"/>
  <c r="AJ549" i="32" s="1"/>
  <c r="AJ550" i="32" s="1"/>
  <c r="AJ551" i="32" s="1"/>
  <c r="AJ552" i="32" s="1"/>
  <c r="AJ553" i="32" s="1"/>
  <c r="AJ554" i="32" s="1"/>
  <c r="AJ555" i="32" s="1"/>
  <c r="AJ556" i="32" s="1"/>
  <c r="AJ557" i="32" s="1"/>
  <c r="AJ558" i="32" s="1"/>
  <c r="AJ559" i="32" s="1"/>
  <c r="AJ560" i="32" s="1"/>
  <c r="AJ561" i="32" s="1"/>
  <c r="AJ562" i="32" s="1"/>
  <c r="AJ563" i="32" s="1"/>
  <c r="AJ564" i="32" s="1"/>
  <c r="AJ565" i="32" s="1"/>
  <c r="AJ566" i="32" s="1"/>
  <c r="AJ567" i="32" s="1"/>
  <c r="AJ568" i="32" s="1"/>
  <c r="AJ569" i="32" s="1"/>
  <c r="AJ570" i="32" s="1"/>
  <c r="AJ571" i="32" s="1"/>
  <c r="AJ572" i="32" s="1"/>
  <c r="AJ573" i="32" s="1"/>
  <c r="AJ574" i="32" s="1"/>
  <c r="AJ575" i="32" s="1"/>
  <c r="AJ576" i="32" s="1"/>
  <c r="AJ577" i="32" s="1"/>
  <c r="AJ578" i="32" s="1"/>
  <c r="AJ579" i="32" s="1"/>
  <c r="AJ580" i="32" s="1"/>
  <c r="AJ581" i="32" s="1"/>
  <c r="AJ582" i="32" s="1"/>
  <c r="AJ583" i="32" s="1"/>
  <c r="AJ584" i="32" s="1"/>
  <c r="AJ585" i="32" s="1"/>
  <c r="AJ586" i="32" s="1"/>
  <c r="AJ587" i="32" s="1"/>
  <c r="AJ588" i="32" s="1"/>
  <c r="AJ589" i="32" s="1"/>
  <c r="AJ590" i="32" s="1"/>
  <c r="AJ591" i="32" s="1"/>
  <c r="AJ592" i="32" s="1"/>
  <c r="AJ593" i="32" s="1"/>
  <c r="AJ594" i="32" s="1"/>
  <c r="AJ595" i="32" s="1"/>
  <c r="AJ596" i="32" s="1"/>
  <c r="AJ597" i="32" s="1"/>
  <c r="AJ598" i="32" s="1"/>
  <c r="AJ599" i="32" s="1"/>
  <c r="AJ600" i="32" s="1"/>
  <c r="AJ601" i="32" s="1"/>
  <c r="AJ602" i="32" s="1"/>
  <c r="AJ603" i="32" s="1"/>
  <c r="AJ604" i="32" s="1"/>
  <c r="AJ605" i="32" s="1"/>
  <c r="AJ606" i="32" s="1"/>
  <c r="AJ607" i="32" s="1"/>
  <c r="AJ608" i="32" s="1"/>
  <c r="AJ609" i="32" s="1"/>
  <c r="I20" i="2"/>
  <c r="K35" i="1" s="1"/>
  <c r="B27" i="30"/>
  <c r="AP510" i="30"/>
  <c r="AP511" i="30" s="1"/>
  <c r="AP512" i="30" s="1"/>
  <c r="AP513" i="30" s="1"/>
  <c r="AP514" i="30" s="1"/>
  <c r="AP515" i="30" s="1"/>
  <c r="AP516" i="30" s="1"/>
  <c r="AP517" i="30" s="1"/>
  <c r="AP518" i="30" s="1"/>
  <c r="AP519" i="30" s="1"/>
  <c r="AP520" i="30" s="1"/>
  <c r="AP521" i="30" s="1"/>
  <c r="AP522" i="30" s="1"/>
  <c r="AP523" i="30" s="1"/>
  <c r="AP524" i="30" s="1"/>
  <c r="AP525" i="30" s="1"/>
  <c r="AP526" i="30" s="1"/>
  <c r="AP527" i="30" s="1"/>
  <c r="AP528" i="30" s="1"/>
  <c r="AP529" i="30" s="1"/>
  <c r="AP530" i="30" s="1"/>
  <c r="AP531" i="30" s="1"/>
  <c r="AP532" i="30" s="1"/>
  <c r="AP533" i="30" s="1"/>
  <c r="AP534" i="30" s="1"/>
  <c r="AP535" i="30" s="1"/>
  <c r="AP536" i="30" s="1"/>
  <c r="AP537" i="30" s="1"/>
  <c r="AP538" i="30" s="1"/>
  <c r="AP539" i="30" s="1"/>
  <c r="AP540" i="30" s="1"/>
  <c r="AP541" i="30" s="1"/>
  <c r="AP542" i="30" s="1"/>
  <c r="AP543" i="30" s="1"/>
  <c r="AP544" i="30" s="1"/>
  <c r="AP545" i="30" s="1"/>
  <c r="AP546" i="30" s="1"/>
  <c r="AP547" i="30" s="1"/>
  <c r="AP548" i="30" s="1"/>
  <c r="AP549" i="30" s="1"/>
  <c r="AP550" i="30" s="1"/>
  <c r="AP551" i="30" s="1"/>
  <c r="AP552" i="30" s="1"/>
  <c r="AP553" i="30" s="1"/>
  <c r="AP554" i="30" s="1"/>
  <c r="AP555" i="30" s="1"/>
  <c r="AP556" i="30" s="1"/>
  <c r="AP557" i="30" s="1"/>
  <c r="AP558" i="30" s="1"/>
  <c r="AP559" i="30" s="1"/>
  <c r="AP560" i="30" s="1"/>
  <c r="AP561" i="30" s="1"/>
  <c r="AP562" i="30" s="1"/>
  <c r="AP563" i="30" s="1"/>
  <c r="AP564" i="30" s="1"/>
  <c r="AP565" i="30" s="1"/>
  <c r="AP566" i="30" s="1"/>
  <c r="AP567" i="30" s="1"/>
  <c r="AP568" i="30" s="1"/>
  <c r="AP569" i="30" s="1"/>
  <c r="AP570" i="30" s="1"/>
  <c r="AP571" i="30" s="1"/>
  <c r="AP572" i="30" s="1"/>
  <c r="AP573" i="30" s="1"/>
  <c r="AP574" i="30" s="1"/>
  <c r="AP575" i="30" s="1"/>
  <c r="AP576" i="30" s="1"/>
  <c r="AP577" i="30" s="1"/>
  <c r="AP578" i="30" s="1"/>
  <c r="AP579" i="30" s="1"/>
  <c r="AP580" i="30" s="1"/>
  <c r="AP581" i="30" s="1"/>
  <c r="AP582" i="30" s="1"/>
  <c r="AP583" i="30" s="1"/>
  <c r="AP584" i="30" s="1"/>
  <c r="AP585" i="30" s="1"/>
  <c r="AP586" i="30" s="1"/>
  <c r="AP587" i="30" s="1"/>
  <c r="AP588" i="30" s="1"/>
  <c r="AP589" i="30" s="1"/>
  <c r="AP590" i="30" s="1"/>
  <c r="AP591" i="30" s="1"/>
  <c r="AP592" i="30" s="1"/>
  <c r="AP593" i="30" s="1"/>
  <c r="AP594" i="30" s="1"/>
  <c r="AP595" i="30" s="1"/>
  <c r="AP596" i="30" s="1"/>
  <c r="AP597" i="30" s="1"/>
  <c r="AP598" i="30" s="1"/>
  <c r="AP599" i="30" s="1"/>
  <c r="AP600" i="30" s="1"/>
  <c r="AP601" i="30" s="1"/>
  <c r="AP602" i="30" s="1"/>
  <c r="AP603" i="30" s="1"/>
  <c r="AP604" i="30" s="1"/>
  <c r="AP605" i="30" s="1"/>
  <c r="AP606" i="30" s="1"/>
  <c r="AP607" i="30" s="1"/>
  <c r="AP608" i="30" s="1"/>
  <c r="AP609" i="30" s="1"/>
  <c r="AO509" i="30"/>
  <c r="AO410" i="30" s="1"/>
  <c r="AO411" i="30" s="1"/>
  <c r="AO412" i="30" s="1"/>
  <c r="AO413" i="30" s="1"/>
  <c r="AO414" i="30" s="1"/>
  <c r="AO415" i="30" s="1"/>
  <c r="AO416" i="30" s="1"/>
  <c r="AO417" i="30" s="1"/>
  <c r="AO418" i="30" s="1"/>
  <c r="AO419" i="30" s="1"/>
  <c r="AO420" i="30" s="1"/>
  <c r="AO421" i="30" s="1"/>
  <c r="AO422" i="30" s="1"/>
  <c r="AO423" i="30" s="1"/>
  <c r="AO424" i="30" s="1"/>
  <c r="AO425" i="30" s="1"/>
  <c r="AO426" i="30" s="1"/>
  <c r="AO427" i="30" s="1"/>
  <c r="AO428" i="30" s="1"/>
  <c r="AO429" i="30" s="1"/>
  <c r="AO430" i="30" s="1"/>
  <c r="AO431" i="30" s="1"/>
  <c r="AO432" i="30" s="1"/>
  <c r="AO433" i="30" s="1"/>
  <c r="AO434" i="30" s="1"/>
  <c r="AO435" i="30" s="1"/>
  <c r="AO436" i="30" s="1"/>
  <c r="AO437" i="30" s="1"/>
  <c r="AO438" i="30" s="1"/>
  <c r="AO439" i="30" s="1"/>
  <c r="AO440" i="30" s="1"/>
  <c r="AO441" i="30" s="1"/>
  <c r="AO442" i="30" s="1"/>
  <c r="AO443" i="30" s="1"/>
  <c r="AO444" i="30" s="1"/>
  <c r="AO445" i="30" s="1"/>
  <c r="AO446" i="30" s="1"/>
  <c r="AO447" i="30" s="1"/>
  <c r="AO448" i="30" s="1"/>
  <c r="AO449" i="30" s="1"/>
  <c r="AO450" i="30" s="1"/>
  <c r="AO451" i="30" s="1"/>
  <c r="AO452" i="30" s="1"/>
  <c r="AO453" i="30" s="1"/>
  <c r="AO454" i="30" s="1"/>
  <c r="AO455" i="30" s="1"/>
  <c r="AO456" i="30" s="1"/>
  <c r="AO457" i="30" s="1"/>
  <c r="AO458" i="30" s="1"/>
  <c r="AO459" i="30" s="1"/>
  <c r="AO460" i="30" s="1"/>
  <c r="AO461" i="30" s="1"/>
  <c r="AO462" i="30" s="1"/>
  <c r="AO463" i="30" s="1"/>
  <c r="AO464" i="30" s="1"/>
  <c r="AO465" i="30" s="1"/>
  <c r="AO466" i="30" s="1"/>
  <c r="AO467" i="30" s="1"/>
  <c r="AO468" i="30" s="1"/>
  <c r="AO469" i="30" s="1"/>
  <c r="AO470" i="30" s="1"/>
  <c r="AO471" i="30" s="1"/>
  <c r="AO472" i="30" s="1"/>
  <c r="AO473" i="30" s="1"/>
  <c r="AO474" i="30" s="1"/>
  <c r="AO475" i="30" s="1"/>
  <c r="AO476" i="30" s="1"/>
  <c r="AO477" i="30" s="1"/>
  <c r="AO478" i="30" s="1"/>
  <c r="AO479" i="30" s="1"/>
  <c r="AO480" i="30" s="1"/>
  <c r="AO481" i="30" s="1"/>
  <c r="AO482" i="30" s="1"/>
  <c r="AO483" i="30" s="1"/>
  <c r="AO484" i="30" s="1"/>
  <c r="AO485" i="30" s="1"/>
  <c r="AO486" i="30" s="1"/>
  <c r="AO487" i="30" s="1"/>
  <c r="AO488" i="30" s="1"/>
  <c r="AO489" i="30" s="1"/>
  <c r="AO490" i="30" s="1"/>
  <c r="AO491" i="30" s="1"/>
  <c r="AO492" i="30" s="1"/>
  <c r="AO493" i="30" s="1"/>
  <c r="AO494" i="30" s="1"/>
  <c r="AO495" i="30" s="1"/>
  <c r="AO496" i="30" s="1"/>
  <c r="AO497" i="30" s="1"/>
  <c r="AO498" i="30" s="1"/>
  <c r="AO499" i="30" s="1"/>
  <c r="AO500" i="30" s="1"/>
  <c r="AO501" i="30" s="1"/>
  <c r="AO502" i="30" s="1"/>
  <c r="AO503" i="30" s="1"/>
  <c r="AO504" i="30" s="1"/>
  <c r="AO505" i="30" s="1"/>
  <c r="AO506" i="30" s="1"/>
  <c r="AO507" i="30" s="1"/>
  <c r="AO508" i="30" s="1"/>
  <c r="AB21" i="30"/>
  <c r="AS813" i="30"/>
  <c r="AS814" i="30" s="1"/>
  <c r="AS815" i="30" s="1"/>
  <c r="AS816" i="30" s="1"/>
  <c r="AS817" i="30" s="1"/>
  <c r="AS818" i="30" s="1"/>
  <c r="AS819" i="30" s="1"/>
  <c r="AS820" i="30" s="1"/>
  <c r="AS821" i="30" s="1"/>
  <c r="AS822" i="30" s="1"/>
  <c r="AS823" i="30" s="1"/>
  <c r="AS824" i="30" s="1"/>
  <c r="AS825" i="30" s="1"/>
  <c r="AS826" i="30" s="1"/>
  <c r="AS827" i="30" s="1"/>
  <c r="AS828" i="30" s="1"/>
  <c r="AS829" i="30" s="1"/>
  <c r="AS830" i="30" s="1"/>
  <c r="AS831" i="30" s="1"/>
  <c r="AS832" i="30" s="1"/>
  <c r="AS833" i="30" s="1"/>
  <c r="AS834" i="30" s="1"/>
  <c r="AS835" i="30" s="1"/>
  <c r="AS836" i="30" s="1"/>
  <c r="AS837" i="30" s="1"/>
  <c r="AS838" i="30" s="1"/>
  <c r="AS839" i="30" s="1"/>
  <c r="AS840" i="30" s="1"/>
  <c r="AS841" i="30" s="1"/>
  <c r="AS842" i="30" s="1"/>
  <c r="AS843" i="30" s="1"/>
  <c r="AS844" i="30" s="1"/>
  <c r="AS845" i="30" s="1"/>
  <c r="AS846" i="30" s="1"/>
  <c r="AS847" i="30" s="1"/>
  <c r="AS848" i="30" s="1"/>
  <c r="AS849" i="30" s="1"/>
  <c r="AS850" i="30" s="1"/>
  <c r="AS851" i="30" s="1"/>
  <c r="AS852" i="30" s="1"/>
  <c r="AS853" i="30" s="1"/>
  <c r="AS854" i="30" s="1"/>
  <c r="AS855" i="30" s="1"/>
  <c r="AS856" i="30" s="1"/>
  <c r="AS857" i="30" s="1"/>
  <c r="AS858" i="30" s="1"/>
  <c r="AS859" i="30" s="1"/>
  <c r="AS860" i="30" s="1"/>
  <c r="AS861" i="30" s="1"/>
  <c r="AS862" i="30" s="1"/>
  <c r="AS863" i="30" s="1"/>
  <c r="AS864" i="30" s="1"/>
  <c r="AS865" i="30" s="1"/>
  <c r="AS866" i="30" s="1"/>
  <c r="AS867" i="30" s="1"/>
  <c r="AS868" i="30" s="1"/>
  <c r="AS869" i="30" s="1"/>
  <c r="AS870" i="30" s="1"/>
  <c r="AS871" i="30" s="1"/>
  <c r="AS872" i="30" s="1"/>
  <c r="AS873" i="30" s="1"/>
  <c r="AS874" i="30" s="1"/>
  <c r="AS875" i="30" s="1"/>
  <c r="AS876" i="30" s="1"/>
  <c r="AS877" i="30" s="1"/>
  <c r="AS878" i="30" s="1"/>
  <c r="AS879" i="30" s="1"/>
  <c r="AS880" i="30" s="1"/>
  <c r="AS881" i="30" s="1"/>
  <c r="AS882" i="30" s="1"/>
  <c r="AS883" i="30" s="1"/>
  <c r="AS884" i="30" s="1"/>
  <c r="AS885" i="30" s="1"/>
  <c r="AS886" i="30" s="1"/>
  <c r="AS887" i="30" s="1"/>
  <c r="AS888" i="30" s="1"/>
  <c r="AS889" i="30" s="1"/>
  <c r="AS890" i="30" s="1"/>
  <c r="AS891" i="30" s="1"/>
  <c r="AS892" i="30" s="1"/>
  <c r="AS893" i="30" s="1"/>
  <c r="AS894" i="30" s="1"/>
  <c r="AS895" i="30" s="1"/>
  <c r="AS896" i="30" s="1"/>
  <c r="AS897" i="30" s="1"/>
  <c r="AS898" i="30" s="1"/>
  <c r="AS899" i="30" s="1"/>
  <c r="AS900" i="30" s="1"/>
  <c r="AS901" i="30" s="1"/>
  <c r="AS902" i="30" s="1"/>
  <c r="AS903" i="30" s="1"/>
  <c r="AS904" i="30" s="1"/>
  <c r="AS905" i="30" s="1"/>
  <c r="AS906" i="30" s="1"/>
  <c r="AS907" i="30" s="1"/>
  <c r="AS908" i="30" s="1"/>
  <c r="AS909" i="30" s="1"/>
  <c r="AS910" i="30" s="1"/>
  <c r="AS911" i="30" s="1"/>
  <c r="AS912" i="30" s="1"/>
  <c r="AR812" i="30"/>
  <c r="AR713" i="30" s="1"/>
  <c r="AR714" i="30" s="1"/>
  <c r="AR715" i="30" s="1"/>
  <c r="AR716" i="30" s="1"/>
  <c r="AR717" i="30" s="1"/>
  <c r="AR718" i="30" s="1"/>
  <c r="AR719" i="30" s="1"/>
  <c r="AR720" i="30" s="1"/>
  <c r="AR721" i="30" s="1"/>
  <c r="AR722" i="30" s="1"/>
  <c r="AR723" i="30" s="1"/>
  <c r="AR724" i="30" s="1"/>
  <c r="AR725" i="30" s="1"/>
  <c r="AR726" i="30" s="1"/>
  <c r="AR727" i="30" s="1"/>
  <c r="AR728" i="30" s="1"/>
  <c r="AR729" i="30" s="1"/>
  <c r="AR730" i="30" s="1"/>
  <c r="AR731" i="30" s="1"/>
  <c r="AR732" i="30" s="1"/>
  <c r="AR733" i="30" s="1"/>
  <c r="AR734" i="30" s="1"/>
  <c r="AR735" i="30" s="1"/>
  <c r="AR736" i="30" s="1"/>
  <c r="AR737" i="30" s="1"/>
  <c r="AR738" i="30" s="1"/>
  <c r="AR739" i="30" s="1"/>
  <c r="AR740" i="30" s="1"/>
  <c r="AR741" i="30" s="1"/>
  <c r="AR742" i="30" s="1"/>
  <c r="AR743" i="30" s="1"/>
  <c r="AR744" i="30" s="1"/>
  <c r="AR745" i="30" s="1"/>
  <c r="AR746" i="30" s="1"/>
  <c r="AR747" i="30" s="1"/>
  <c r="AR748" i="30" s="1"/>
  <c r="AR749" i="30" s="1"/>
  <c r="AR750" i="30" s="1"/>
  <c r="AR751" i="30" s="1"/>
  <c r="AR752" i="30" s="1"/>
  <c r="AR753" i="30" s="1"/>
  <c r="AR754" i="30" s="1"/>
  <c r="AR755" i="30" s="1"/>
  <c r="AR756" i="30" s="1"/>
  <c r="AR757" i="30" s="1"/>
  <c r="AR758" i="30" s="1"/>
  <c r="AR759" i="30" s="1"/>
  <c r="AR760" i="30" s="1"/>
  <c r="AR761" i="30" s="1"/>
  <c r="AR762" i="30" s="1"/>
  <c r="AR763" i="30" s="1"/>
  <c r="AR764" i="30" s="1"/>
  <c r="AR765" i="30" s="1"/>
  <c r="AR766" i="30" s="1"/>
  <c r="AR767" i="30" s="1"/>
  <c r="AR768" i="30" s="1"/>
  <c r="AR769" i="30" s="1"/>
  <c r="AR770" i="30" s="1"/>
  <c r="AR771" i="30" s="1"/>
  <c r="AR772" i="30" s="1"/>
  <c r="AR773" i="30" s="1"/>
  <c r="AR774" i="30" s="1"/>
  <c r="AR775" i="30" s="1"/>
  <c r="AR776" i="30" s="1"/>
  <c r="AR777" i="30" s="1"/>
  <c r="AR778" i="30" s="1"/>
  <c r="AR779" i="30" s="1"/>
  <c r="AR780" i="30" s="1"/>
  <c r="AR781" i="30" s="1"/>
  <c r="AR782" i="30" s="1"/>
  <c r="AR783" i="30" s="1"/>
  <c r="AR784" i="30" s="1"/>
  <c r="AR785" i="30" s="1"/>
  <c r="AR786" i="30" s="1"/>
  <c r="AR787" i="30" s="1"/>
  <c r="AR788" i="30" s="1"/>
  <c r="AR789" i="30" s="1"/>
  <c r="AR790" i="30" s="1"/>
  <c r="AR791" i="30" s="1"/>
  <c r="AR792" i="30" s="1"/>
  <c r="AR793" i="30" s="1"/>
  <c r="AR794" i="30" s="1"/>
  <c r="AR795" i="30" s="1"/>
  <c r="AR796" i="30" s="1"/>
  <c r="AR797" i="30" s="1"/>
  <c r="AR798" i="30" s="1"/>
  <c r="AR799" i="30" s="1"/>
  <c r="AR800" i="30" s="1"/>
  <c r="AR801" i="30" s="1"/>
  <c r="AR802" i="30" s="1"/>
  <c r="AR803" i="30" s="1"/>
  <c r="AR804" i="30" s="1"/>
  <c r="AR805" i="30" s="1"/>
  <c r="AR806" i="30" s="1"/>
  <c r="AR807" i="30" s="1"/>
  <c r="AR808" i="30" s="1"/>
  <c r="AR809" i="30" s="1"/>
  <c r="AR810" i="30" s="1"/>
  <c r="AR811" i="30" s="1"/>
  <c r="AB17" i="31"/>
  <c r="AJ408" i="31" s="1"/>
  <c r="AJ309" i="31" s="1"/>
  <c r="AJ310" i="31" s="1"/>
  <c r="AJ311" i="31" s="1"/>
  <c r="AJ312" i="31" s="1"/>
  <c r="AJ313" i="31" s="1"/>
  <c r="AJ314" i="31" s="1"/>
  <c r="AJ315" i="31" s="1"/>
  <c r="AJ316" i="31" s="1"/>
  <c r="AJ317" i="31" s="1"/>
  <c r="AJ318" i="31" s="1"/>
  <c r="AJ319" i="31" s="1"/>
  <c r="AJ320" i="31" s="1"/>
  <c r="AJ321" i="31" s="1"/>
  <c r="AJ322" i="31" s="1"/>
  <c r="AJ323" i="31" s="1"/>
  <c r="AJ324" i="31" s="1"/>
  <c r="AJ325" i="31" s="1"/>
  <c r="AJ326" i="31" s="1"/>
  <c r="AJ327" i="31" s="1"/>
  <c r="AJ328" i="31" s="1"/>
  <c r="AJ329" i="31" s="1"/>
  <c r="AJ330" i="31" s="1"/>
  <c r="AJ331" i="31" s="1"/>
  <c r="AJ332" i="31" s="1"/>
  <c r="AJ333" i="31" s="1"/>
  <c r="AJ334" i="31" s="1"/>
  <c r="AJ335" i="31" s="1"/>
  <c r="AJ336" i="31" s="1"/>
  <c r="AJ337" i="31" s="1"/>
  <c r="AJ338" i="31" s="1"/>
  <c r="AJ339" i="31" s="1"/>
  <c r="AJ340" i="31" s="1"/>
  <c r="AJ341" i="31" s="1"/>
  <c r="AJ342" i="31" s="1"/>
  <c r="AJ343" i="31" s="1"/>
  <c r="AJ344" i="31" s="1"/>
  <c r="AJ345" i="31" s="1"/>
  <c r="AJ346" i="31" s="1"/>
  <c r="AJ347" i="31" s="1"/>
  <c r="AJ348" i="31" s="1"/>
  <c r="AJ349" i="31" s="1"/>
  <c r="AJ350" i="31" s="1"/>
  <c r="AJ351" i="31" s="1"/>
  <c r="AJ352" i="31" s="1"/>
  <c r="AJ353" i="31" s="1"/>
  <c r="AJ354" i="31" s="1"/>
  <c r="AJ355" i="31" s="1"/>
  <c r="AJ356" i="31" s="1"/>
  <c r="AJ357" i="31" s="1"/>
  <c r="AJ358" i="31" s="1"/>
  <c r="AJ359" i="31" s="1"/>
  <c r="AJ360" i="31" s="1"/>
  <c r="AJ361" i="31" s="1"/>
  <c r="AJ362" i="31" s="1"/>
  <c r="AJ363" i="31" s="1"/>
  <c r="AJ364" i="31" s="1"/>
  <c r="AJ365" i="31" s="1"/>
  <c r="AJ366" i="31" s="1"/>
  <c r="AJ367" i="31" s="1"/>
  <c r="AJ368" i="31" s="1"/>
  <c r="AJ369" i="31" s="1"/>
  <c r="AJ370" i="31" s="1"/>
  <c r="AJ371" i="31" s="1"/>
  <c r="AJ372" i="31" s="1"/>
  <c r="AJ373" i="31" s="1"/>
  <c r="AJ374" i="31" s="1"/>
  <c r="AJ375" i="31" s="1"/>
  <c r="AJ376" i="31" s="1"/>
  <c r="AJ377" i="31" s="1"/>
  <c r="AJ378" i="31" s="1"/>
  <c r="AJ379" i="31" s="1"/>
  <c r="AJ380" i="31" s="1"/>
  <c r="AJ381" i="31" s="1"/>
  <c r="AJ382" i="31" s="1"/>
  <c r="AJ383" i="31" s="1"/>
  <c r="AJ384" i="31" s="1"/>
  <c r="AJ385" i="31" s="1"/>
  <c r="AJ386" i="31" s="1"/>
  <c r="AJ387" i="31" s="1"/>
  <c r="AJ388" i="31" s="1"/>
  <c r="AJ389" i="31" s="1"/>
  <c r="AJ390" i="31" s="1"/>
  <c r="AJ391" i="31" s="1"/>
  <c r="AJ392" i="31" s="1"/>
  <c r="AJ393" i="31" s="1"/>
  <c r="AJ394" i="31" s="1"/>
  <c r="AJ395" i="31" s="1"/>
  <c r="AJ396" i="31" s="1"/>
  <c r="AJ397" i="31" s="1"/>
  <c r="AJ398" i="31" s="1"/>
  <c r="AJ399" i="31" s="1"/>
  <c r="AJ400" i="31" s="1"/>
  <c r="AJ401" i="31" s="1"/>
  <c r="AJ402" i="31" s="1"/>
  <c r="AJ403" i="31" s="1"/>
  <c r="AJ404" i="31" s="1"/>
  <c r="AJ405" i="31" s="1"/>
  <c r="AJ406" i="31" s="1"/>
  <c r="AJ407" i="31" s="1"/>
  <c r="AC21" i="31"/>
  <c r="AC19" i="31" s="1"/>
  <c r="AM307" i="31" s="1"/>
  <c r="AM208" i="31" s="1"/>
  <c r="AM209" i="31" s="1"/>
  <c r="AM210" i="31" s="1"/>
  <c r="AM211" i="31" s="1"/>
  <c r="AM212" i="31" s="1"/>
  <c r="AM213" i="31" s="1"/>
  <c r="AM214" i="31" s="1"/>
  <c r="AM215" i="31" s="1"/>
  <c r="AM216" i="31" s="1"/>
  <c r="AM217" i="31" s="1"/>
  <c r="AM218" i="31" s="1"/>
  <c r="AM219" i="31" s="1"/>
  <c r="AM220" i="31" s="1"/>
  <c r="AM221" i="31" s="1"/>
  <c r="AM222" i="31" s="1"/>
  <c r="AM223" i="31" s="1"/>
  <c r="AM224" i="31" s="1"/>
  <c r="AM225" i="31" s="1"/>
  <c r="AM226" i="31" s="1"/>
  <c r="AM227" i="31" s="1"/>
  <c r="AM228" i="31" s="1"/>
  <c r="AM229" i="31" s="1"/>
  <c r="AM230" i="31" s="1"/>
  <c r="AM231" i="31" s="1"/>
  <c r="AM232" i="31" s="1"/>
  <c r="AM233" i="31" s="1"/>
  <c r="AM234" i="31" s="1"/>
  <c r="AM235" i="31" s="1"/>
  <c r="AM236" i="31" s="1"/>
  <c r="AM237" i="31" s="1"/>
  <c r="AM238" i="31" s="1"/>
  <c r="AM239" i="31" s="1"/>
  <c r="AM240" i="31" s="1"/>
  <c r="AM241" i="31" s="1"/>
  <c r="AM242" i="31" s="1"/>
  <c r="AM243" i="31" s="1"/>
  <c r="AM244" i="31" s="1"/>
  <c r="AM245" i="31" s="1"/>
  <c r="AM246" i="31" s="1"/>
  <c r="AM247" i="31" s="1"/>
  <c r="AM248" i="31" s="1"/>
  <c r="AM249" i="31" s="1"/>
  <c r="AM250" i="31" s="1"/>
  <c r="AM251" i="31" s="1"/>
  <c r="AM252" i="31" s="1"/>
  <c r="AM253" i="31" s="1"/>
  <c r="AM254" i="31" s="1"/>
  <c r="AM255" i="31" s="1"/>
  <c r="AM256" i="31" s="1"/>
  <c r="AM257" i="31" s="1"/>
  <c r="AM258" i="31" s="1"/>
  <c r="AM259" i="31" s="1"/>
  <c r="AM260" i="31" s="1"/>
  <c r="AM261" i="31" s="1"/>
  <c r="AM262" i="31" s="1"/>
  <c r="AM263" i="31" s="1"/>
  <c r="AM264" i="31" s="1"/>
  <c r="AM265" i="31" s="1"/>
  <c r="AM266" i="31" s="1"/>
  <c r="AM267" i="31" s="1"/>
  <c r="AM268" i="31" s="1"/>
  <c r="AM269" i="31" s="1"/>
  <c r="AM270" i="31" s="1"/>
  <c r="AM271" i="31" s="1"/>
  <c r="AM272" i="31" s="1"/>
  <c r="AM273" i="31" s="1"/>
  <c r="AM274" i="31" s="1"/>
  <c r="AM275" i="31" s="1"/>
  <c r="AM276" i="31" s="1"/>
  <c r="AM277" i="31" s="1"/>
  <c r="AM278" i="31" s="1"/>
  <c r="AM279" i="31" s="1"/>
  <c r="AM280" i="31" s="1"/>
  <c r="AM281" i="31" s="1"/>
  <c r="AM282" i="31" s="1"/>
  <c r="AM283" i="31" s="1"/>
  <c r="AM284" i="31" s="1"/>
  <c r="AM285" i="31" s="1"/>
  <c r="AM286" i="31" s="1"/>
  <c r="AM287" i="31" s="1"/>
  <c r="AM288" i="31" s="1"/>
  <c r="AM289" i="31" s="1"/>
  <c r="AM290" i="31" s="1"/>
  <c r="AM291" i="31" s="1"/>
  <c r="AM292" i="31" s="1"/>
  <c r="AM293" i="31" s="1"/>
  <c r="AM294" i="31" s="1"/>
  <c r="AM295" i="31" s="1"/>
  <c r="AM296" i="31" s="1"/>
  <c r="AM297" i="31" s="1"/>
  <c r="AM298" i="31" s="1"/>
  <c r="AM299" i="31" s="1"/>
  <c r="AM300" i="31" s="1"/>
  <c r="AM301" i="31" s="1"/>
  <c r="AM302" i="31" s="1"/>
  <c r="AM303" i="31" s="1"/>
  <c r="AM304" i="31" s="1"/>
  <c r="AM305" i="31" s="1"/>
  <c r="AM306" i="31" s="1"/>
  <c r="AJ206" i="31"/>
  <c r="AJ107" i="31" s="1"/>
  <c r="AJ108" i="31" s="1"/>
  <c r="AJ109" i="31" s="1"/>
  <c r="AJ110" i="31" s="1"/>
  <c r="AJ111" i="31" s="1"/>
  <c r="AJ112" i="31" s="1"/>
  <c r="AJ113" i="31" s="1"/>
  <c r="AJ114" i="31" s="1"/>
  <c r="AJ115" i="31" s="1"/>
  <c r="AJ116" i="31" s="1"/>
  <c r="AJ117" i="31" s="1"/>
  <c r="AJ118" i="31" s="1"/>
  <c r="AJ119" i="31" s="1"/>
  <c r="AJ120" i="31" s="1"/>
  <c r="AJ121" i="31" s="1"/>
  <c r="AJ122" i="31" s="1"/>
  <c r="AJ123" i="31" s="1"/>
  <c r="AJ124" i="31" s="1"/>
  <c r="AJ125" i="31" s="1"/>
  <c r="AJ126" i="31" s="1"/>
  <c r="AJ127" i="31" s="1"/>
  <c r="AJ128" i="31" s="1"/>
  <c r="AJ129" i="31" s="1"/>
  <c r="AJ130" i="31" s="1"/>
  <c r="AJ131" i="31" s="1"/>
  <c r="AJ132" i="31" s="1"/>
  <c r="AJ133" i="31" s="1"/>
  <c r="AJ134" i="31" s="1"/>
  <c r="AJ135" i="31" s="1"/>
  <c r="AJ136" i="31" s="1"/>
  <c r="AJ137" i="31" s="1"/>
  <c r="AJ138" i="31" s="1"/>
  <c r="AJ139" i="31" s="1"/>
  <c r="AJ140" i="31" s="1"/>
  <c r="AJ141" i="31" s="1"/>
  <c r="AJ142" i="31" s="1"/>
  <c r="AJ143" i="31" s="1"/>
  <c r="AJ144" i="31" s="1"/>
  <c r="AJ145" i="31" s="1"/>
  <c r="AJ146" i="31" s="1"/>
  <c r="AJ147" i="31" s="1"/>
  <c r="AJ148" i="31" s="1"/>
  <c r="AJ149" i="31" s="1"/>
  <c r="AJ150" i="31" s="1"/>
  <c r="AJ151" i="31" s="1"/>
  <c r="AJ152" i="31" s="1"/>
  <c r="AJ153" i="31" s="1"/>
  <c r="AJ154" i="31" s="1"/>
  <c r="AJ155" i="31" s="1"/>
  <c r="AJ156" i="31" s="1"/>
  <c r="AJ157" i="31" s="1"/>
  <c r="AJ158" i="31" s="1"/>
  <c r="AJ159" i="31" s="1"/>
  <c r="AJ160" i="31" s="1"/>
  <c r="AJ161" i="31" s="1"/>
  <c r="AJ162" i="31" s="1"/>
  <c r="AJ163" i="31" s="1"/>
  <c r="AJ164" i="31" s="1"/>
  <c r="AJ165" i="31" s="1"/>
  <c r="AJ166" i="31" s="1"/>
  <c r="AJ167" i="31" s="1"/>
  <c r="AJ168" i="31" s="1"/>
  <c r="AJ169" i="31" s="1"/>
  <c r="AJ170" i="31" s="1"/>
  <c r="AJ171" i="31" s="1"/>
  <c r="AJ172" i="31" s="1"/>
  <c r="AJ173" i="31" s="1"/>
  <c r="AJ174" i="31" s="1"/>
  <c r="AJ175" i="31" s="1"/>
  <c r="AJ176" i="31" s="1"/>
  <c r="AJ177" i="31" s="1"/>
  <c r="AJ178" i="31" s="1"/>
  <c r="AJ179" i="31" s="1"/>
  <c r="AJ180" i="31" s="1"/>
  <c r="AJ181" i="31" s="1"/>
  <c r="AJ182" i="31" s="1"/>
  <c r="AJ183" i="31" s="1"/>
  <c r="AJ184" i="31" s="1"/>
  <c r="AJ185" i="31" s="1"/>
  <c r="AJ186" i="31" s="1"/>
  <c r="AJ187" i="31" s="1"/>
  <c r="AJ188" i="31" s="1"/>
  <c r="AJ189" i="31" s="1"/>
  <c r="AJ190" i="31" s="1"/>
  <c r="AJ191" i="31" s="1"/>
  <c r="AJ192" i="31" s="1"/>
  <c r="AJ193" i="31" s="1"/>
  <c r="AJ194" i="31" s="1"/>
  <c r="AJ195" i="31" s="1"/>
  <c r="AJ196" i="31" s="1"/>
  <c r="AJ197" i="31" s="1"/>
  <c r="AJ198" i="31" s="1"/>
  <c r="AJ199" i="31" s="1"/>
  <c r="AJ200" i="31" s="1"/>
  <c r="AJ201" i="31" s="1"/>
  <c r="AJ202" i="31" s="1"/>
  <c r="AJ203" i="31" s="1"/>
  <c r="AJ204" i="31" s="1"/>
  <c r="AJ205" i="31" s="1"/>
  <c r="AJ813" i="31"/>
  <c r="AJ814" i="31" s="1"/>
  <c r="AJ815" i="31" s="1"/>
  <c r="AJ816" i="31" s="1"/>
  <c r="AJ817" i="31" s="1"/>
  <c r="AJ818" i="31" s="1"/>
  <c r="AJ819" i="31" s="1"/>
  <c r="AJ820" i="31" s="1"/>
  <c r="AJ821" i="31" s="1"/>
  <c r="AJ822" i="31" s="1"/>
  <c r="AJ823" i="31" s="1"/>
  <c r="AJ824" i="31" s="1"/>
  <c r="AJ825" i="31" s="1"/>
  <c r="AJ826" i="31" s="1"/>
  <c r="AJ827" i="31" s="1"/>
  <c r="AJ828" i="31" s="1"/>
  <c r="AJ829" i="31" s="1"/>
  <c r="AJ830" i="31" s="1"/>
  <c r="AJ831" i="31" s="1"/>
  <c r="AJ832" i="31" s="1"/>
  <c r="AJ833" i="31" s="1"/>
  <c r="AJ834" i="31" s="1"/>
  <c r="AJ835" i="31" s="1"/>
  <c r="AJ836" i="31" s="1"/>
  <c r="AJ837" i="31" s="1"/>
  <c r="AJ838" i="31" s="1"/>
  <c r="AJ839" i="31" s="1"/>
  <c r="AJ840" i="31" s="1"/>
  <c r="AJ841" i="31" s="1"/>
  <c r="AJ842" i="31" s="1"/>
  <c r="AJ843" i="31" s="1"/>
  <c r="AJ844" i="31" s="1"/>
  <c r="AJ845" i="31" s="1"/>
  <c r="AJ846" i="31" s="1"/>
  <c r="AJ847" i="31" s="1"/>
  <c r="AJ848" i="31" s="1"/>
  <c r="AJ849" i="31" s="1"/>
  <c r="AJ850" i="31" s="1"/>
  <c r="AJ851" i="31" s="1"/>
  <c r="AJ852" i="31" s="1"/>
  <c r="AJ853" i="31" s="1"/>
  <c r="AJ854" i="31" s="1"/>
  <c r="AJ855" i="31" s="1"/>
  <c r="AJ856" i="31" s="1"/>
  <c r="AJ857" i="31" s="1"/>
  <c r="AJ858" i="31" s="1"/>
  <c r="AJ859" i="31" s="1"/>
  <c r="AJ860" i="31" s="1"/>
  <c r="AJ861" i="31" s="1"/>
  <c r="AJ862" i="31" s="1"/>
  <c r="AJ863" i="31" s="1"/>
  <c r="AJ864" i="31" s="1"/>
  <c r="AJ865" i="31" s="1"/>
  <c r="AJ866" i="31" s="1"/>
  <c r="AJ867" i="31" s="1"/>
  <c r="AJ868" i="31" s="1"/>
  <c r="AJ869" i="31" s="1"/>
  <c r="AJ870" i="31" s="1"/>
  <c r="AJ871" i="31" s="1"/>
  <c r="AJ872" i="31" s="1"/>
  <c r="AJ873" i="31" s="1"/>
  <c r="AJ874" i="31" s="1"/>
  <c r="AJ875" i="31" s="1"/>
  <c r="AJ876" i="31" s="1"/>
  <c r="AJ877" i="31" s="1"/>
  <c r="AJ878" i="31" s="1"/>
  <c r="AJ879" i="31" s="1"/>
  <c r="AJ880" i="31" s="1"/>
  <c r="AJ881" i="31" s="1"/>
  <c r="AJ882" i="31" s="1"/>
  <c r="AJ883" i="31" s="1"/>
  <c r="AJ884" i="31" s="1"/>
  <c r="AJ885" i="31" s="1"/>
  <c r="AJ886" i="31" s="1"/>
  <c r="AJ887" i="31" s="1"/>
  <c r="AJ888" i="31" s="1"/>
  <c r="AJ889" i="31" s="1"/>
  <c r="AJ890" i="31" s="1"/>
  <c r="AJ891" i="31" s="1"/>
  <c r="AJ892" i="31" s="1"/>
  <c r="AJ893" i="31" s="1"/>
  <c r="AJ894" i="31" s="1"/>
  <c r="AJ895" i="31" s="1"/>
  <c r="AJ896" i="31" s="1"/>
  <c r="AJ897" i="31" s="1"/>
  <c r="AJ898" i="31" s="1"/>
  <c r="AJ899" i="31" s="1"/>
  <c r="AJ900" i="31" s="1"/>
  <c r="AJ901" i="31" s="1"/>
  <c r="AJ902" i="31" s="1"/>
  <c r="AJ903" i="31" s="1"/>
  <c r="AJ904" i="31" s="1"/>
  <c r="AJ905" i="31" s="1"/>
  <c r="AJ906" i="31" s="1"/>
  <c r="AJ907" i="31" s="1"/>
  <c r="AJ908" i="31" s="1"/>
  <c r="AJ909" i="31" s="1"/>
  <c r="AJ910" i="31" s="1"/>
  <c r="AJ911" i="31" s="1"/>
  <c r="AJ912" i="31" s="1"/>
  <c r="AO509" i="33"/>
  <c r="AO410" i="33" s="1"/>
  <c r="AO411" i="33" s="1"/>
  <c r="AO412" i="33" s="1"/>
  <c r="AO413" i="33" s="1"/>
  <c r="AO414" i="33" s="1"/>
  <c r="AO415" i="33" s="1"/>
  <c r="AO416" i="33" s="1"/>
  <c r="AO417" i="33" s="1"/>
  <c r="AO418" i="33" s="1"/>
  <c r="AO419" i="33" s="1"/>
  <c r="AO420" i="33" s="1"/>
  <c r="AO421" i="33" s="1"/>
  <c r="AO422" i="33" s="1"/>
  <c r="AO423" i="33" s="1"/>
  <c r="AO424" i="33" s="1"/>
  <c r="AO425" i="33" s="1"/>
  <c r="AO426" i="33" s="1"/>
  <c r="AO427" i="33" s="1"/>
  <c r="AO428" i="33" s="1"/>
  <c r="AO429" i="33" s="1"/>
  <c r="AO430" i="33" s="1"/>
  <c r="AO431" i="33" s="1"/>
  <c r="AO432" i="33" s="1"/>
  <c r="AO433" i="33" s="1"/>
  <c r="AO434" i="33" s="1"/>
  <c r="AO435" i="33" s="1"/>
  <c r="AO436" i="33" s="1"/>
  <c r="AO437" i="33" s="1"/>
  <c r="AO438" i="33" s="1"/>
  <c r="AO439" i="33" s="1"/>
  <c r="AO440" i="33" s="1"/>
  <c r="AO441" i="33" s="1"/>
  <c r="AO442" i="33" s="1"/>
  <c r="AO443" i="33" s="1"/>
  <c r="AO444" i="33" s="1"/>
  <c r="AO445" i="33" s="1"/>
  <c r="AO446" i="33" s="1"/>
  <c r="AO447" i="33" s="1"/>
  <c r="AO448" i="33" s="1"/>
  <c r="AO449" i="33" s="1"/>
  <c r="AO450" i="33" s="1"/>
  <c r="AO451" i="33" s="1"/>
  <c r="AO452" i="33" s="1"/>
  <c r="AO453" i="33" s="1"/>
  <c r="AO454" i="33" s="1"/>
  <c r="AO455" i="33" s="1"/>
  <c r="AO456" i="33" s="1"/>
  <c r="AO457" i="33" s="1"/>
  <c r="AO458" i="33" s="1"/>
  <c r="AO459" i="33" s="1"/>
  <c r="AO460" i="33" s="1"/>
  <c r="AO461" i="33" s="1"/>
  <c r="AO462" i="33" s="1"/>
  <c r="AO463" i="33" s="1"/>
  <c r="AO464" i="33" s="1"/>
  <c r="AO465" i="33" s="1"/>
  <c r="AO466" i="33" s="1"/>
  <c r="AO467" i="33" s="1"/>
  <c r="AO468" i="33" s="1"/>
  <c r="AO469" i="33" s="1"/>
  <c r="AO470" i="33" s="1"/>
  <c r="AO471" i="33" s="1"/>
  <c r="AO472" i="33" s="1"/>
  <c r="AO473" i="33" s="1"/>
  <c r="AO474" i="33" s="1"/>
  <c r="AO475" i="33" s="1"/>
  <c r="AO476" i="33" s="1"/>
  <c r="AO477" i="33" s="1"/>
  <c r="AO478" i="33" s="1"/>
  <c r="AO479" i="33" s="1"/>
  <c r="AO480" i="33" s="1"/>
  <c r="AO481" i="33" s="1"/>
  <c r="AO482" i="33" s="1"/>
  <c r="AO483" i="33" s="1"/>
  <c r="AO484" i="33" s="1"/>
  <c r="AO485" i="33" s="1"/>
  <c r="AO486" i="33" s="1"/>
  <c r="AO487" i="33" s="1"/>
  <c r="AO488" i="33" s="1"/>
  <c r="AO489" i="33" s="1"/>
  <c r="AO490" i="33" s="1"/>
  <c r="AO491" i="33" s="1"/>
  <c r="AO492" i="33" s="1"/>
  <c r="AO493" i="33" s="1"/>
  <c r="AO494" i="33" s="1"/>
  <c r="AO495" i="33" s="1"/>
  <c r="AO496" i="33" s="1"/>
  <c r="AO497" i="33" s="1"/>
  <c r="AO498" i="33" s="1"/>
  <c r="AO499" i="33" s="1"/>
  <c r="AO500" i="33" s="1"/>
  <c r="AO501" i="33" s="1"/>
  <c r="AO502" i="33" s="1"/>
  <c r="AO503" i="33" s="1"/>
  <c r="AO504" i="33" s="1"/>
  <c r="AO505" i="33" s="1"/>
  <c r="AO506" i="33" s="1"/>
  <c r="AO507" i="33" s="1"/>
  <c r="AO508" i="33" s="1"/>
  <c r="AP510" i="33"/>
  <c r="AP511" i="33" s="1"/>
  <c r="AP512" i="33" s="1"/>
  <c r="AP513" i="33" s="1"/>
  <c r="AP514" i="33" s="1"/>
  <c r="AP515" i="33" s="1"/>
  <c r="AP516" i="33" s="1"/>
  <c r="AP517" i="33" s="1"/>
  <c r="AP518" i="33" s="1"/>
  <c r="AP519" i="33" s="1"/>
  <c r="AP520" i="33" s="1"/>
  <c r="AP521" i="33" s="1"/>
  <c r="AP522" i="33" s="1"/>
  <c r="AP523" i="33" s="1"/>
  <c r="AP524" i="33" s="1"/>
  <c r="AP525" i="33" s="1"/>
  <c r="AP526" i="33" s="1"/>
  <c r="AP527" i="33" s="1"/>
  <c r="AP528" i="33" s="1"/>
  <c r="AP529" i="33" s="1"/>
  <c r="AP530" i="33" s="1"/>
  <c r="AP531" i="33" s="1"/>
  <c r="AP532" i="33" s="1"/>
  <c r="AP533" i="33" s="1"/>
  <c r="AP534" i="33" s="1"/>
  <c r="AP535" i="33" s="1"/>
  <c r="AP536" i="33" s="1"/>
  <c r="AP537" i="33" s="1"/>
  <c r="AP538" i="33" s="1"/>
  <c r="AP539" i="33" s="1"/>
  <c r="AP540" i="33" s="1"/>
  <c r="AP541" i="33" s="1"/>
  <c r="AP542" i="33" s="1"/>
  <c r="AP543" i="33" s="1"/>
  <c r="AP544" i="33" s="1"/>
  <c r="AP545" i="33" s="1"/>
  <c r="AP546" i="33" s="1"/>
  <c r="AP547" i="33" s="1"/>
  <c r="AP548" i="33" s="1"/>
  <c r="AP549" i="33" s="1"/>
  <c r="AP550" i="33" s="1"/>
  <c r="AP551" i="33" s="1"/>
  <c r="AP552" i="33" s="1"/>
  <c r="AP553" i="33" s="1"/>
  <c r="AP554" i="33" s="1"/>
  <c r="AP555" i="33" s="1"/>
  <c r="AP556" i="33" s="1"/>
  <c r="AP557" i="33" s="1"/>
  <c r="AP558" i="33" s="1"/>
  <c r="AP559" i="33" s="1"/>
  <c r="AP560" i="33" s="1"/>
  <c r="AP561" i="33" s="1"/>
  <c r="AP562" i="33" s="1"/>
  <c r="AP563" i="33" s="1"/>
  <c r="AP564" i="33" s="1"/>
  <c r="AP565" i="33" s="1"/>
  <c r="AP566" i="33" s="1"/>
  <c r="AP567" i="33" s="1"/>
  <c r="AP568" i="33" s="1"/>
  <c r="AP569" i="33" s="1"/>
  <c r="AP570" i="33" s="1"/>
  <c r="AP571" i="33" s="1"/>
  <c r="AP572" i="33" s="1"/>
  <c r="AP573" i="33" s="1"/>
  <c r="AP574" i="33" s="1"/>
  <c r="AP575" i="33" s="1"/>
  <c r="AP576" i="33" s="1"/>
  <c r="AP577" i="33" s="1"/>
  <c r="AP578" i="33" s="1"/>
  <c r="AP579" i="33" s="1"/>
  <c r="AP580" i="33" s="1"/>
  <c r="AP581" i="33" s="1"/>
  <c r="AP582" i="33" s="1"/>
  <c r="AP583" i="33" s="1"/>
  <c r="AP584" i="33" s="1"/>
  <c r="AP585" i="33" s="1"/>
  <c r="AP586" i="33" s="1"/>
  <c r="AP587" i="33" s="1"/>
  <c r="AP588" i="33" s="1"/>
  <c r="AP589" i="33" s="1"/>
  <c r="AP590" i="33" s="1"/>
  <c r="AP591" i="33" s="1"/>
  <c r="AP592" i="33" s="1"/>
  <c r="AP593" i="33" s="1"/>
  <c r="AP594" i="33" s="1"/>
  <c r="AP595" i="33" s="1"/>
  <c r="AP596" i="33" s="1"/>
  <c r="AP597" i="33" s="1"/>
  <c r="AP598" i="33" s="1"/>
  <c r="AP599" i="33" s="1"/>
  <c r="AP600" i="33" s="1"/>
  <c r="AP601" i="33" s="1"/>
  <c r="AP602" i="33" s="1"/>
  <c r="AP603" i="33" s="1"/>
  <c r="AP604" i="33" s="1"/>
  <c r="AP605" i="33" s="1"/>
  <c r="AP606" i="33" s="1"/>
  <c r="AP607" i="33" s="1"/>
  <c r="AP608" i="33" s="1"/>
  <c r="AP609" i="33" s="1"/>
  <c r="AB21" i="33"/>
  <c r="AD31" i="33"/>
  <c r="AL106" i="33"/>
  <c r="AL107" i="33" s="1"/>
  <c r="AL108" i="33" s="1"/>
  <c r="AL109" i="33" s="1"/>
  <c r="AL110" i="33" s="1"/>
  <c r="AL111" i="33" s="1"/>
  <c r="AL112" i="33" s="1"/>
  <c r="AL113" i="33" s="1"/>
  <c r="AL114" i="33" s="1"/>
  <c r="AL115" i="33" s="1"/>
  <c r="AL116" i="33" s="1"/>
  <c r="AL117" i="33" s="1"/>
  <c r="AL118" i="33" s="1"/>
  <c r="AL119" i="33" s="1"/>
  <c r="AL120" i="33" s="1"/>
  <c r="AL121" i="33" s="1"/>
  <c r="AL122" i="33" s="1"/>
  <c r="AL123" i="33" s="1"/>
  <c r="AL124" i="33" s="1"/>
  <c r="AL125" i="33" s="1"/>
  <c r="AL126" i="33" s="1"/>
  <c r="AL127" i="33" s="1"/>
  <c r="AL128" i="33" s="1"/>
  <c r="AL129" i="33" s="1"/>
  <c r="AL130" i="33" s="1"/>
  <c r="AL131" i="33" s="1"/>
  <c r="AL132" i="33" s="1"/>
  <c r="AL133" i="33" s="1"/>
  <c r="AL134" i="33" s="1"/>
  <c r="AL135" i="33" s="1"/>
  <c r="AL136" i="33" s="1"/>
  <c r="AL137" i="33" s="1"/>
  <c r="AL138" i="33" s="1"/>
  <c r="AL139" i="33" s="1"/>
  <c r="AL140" i="33" s="1"/>
  <c r="AL141" i="33" s="1"/>
  <c r="AL142" i="33" s="1"/>
  <c r="AL143" i="33" s="1"/>
  <c r="AL144" i="33" s="1"/>
  <c r="AL145" i="33" s="1"/>
  <c r="AL146" i="33" s="1"/>
  <c r="AL147" i="33" s="1"/>
  <c r="AL148" i="33" s="1"/>
  <c r="AL149" i="33" s="1"/>
  <c r="AL150" i="33" s="1"/>
  <c r="AL151" i="33" s="1"/>
  <c r="AL152" i="33" s="1"/>
  <c r="AL153" i="33" s="1"/>
  <c r="AL154" i="33" s="1"/>
  <c r="AL155" i="33" s="1"/>
  <c r="AL156" i="33" s="1"/>
  <c r="AL157" i="33" s="1"/>
  <c r="AL158" i="33" s="1"/>
  <c r="AL159" i="33" s="1"/>
  <c r="AL160" i="33" s="1"/>
  <c r="AL161" i="33" s="1"/>
  <c r="AL162" i="33" s="1"/>
  <c r="AL163" i="33" s="1"/>
  <c r="AL164" i="33" s="1"/>
  <c r="AL165" i="33" s="1"/>
  <c r="AL166" i="33" s="1"/>
  <c r="AL167" i="33" s="1"/>
  <c r="AL168" i="33" s="1"/>
  <c r="AL169" i="33" s="1"/>
  <c r="AL170" i="33" s="1"/>
  <c r="AL171" i="33" s="1"/>
  <c r="AL172" i="33" s="1"/>
  <c r="AL173" i="33" s="1"/>
  <c r="AL174" i="33" s="1"/>
  <c r="AL175" i="33" s="1"/>
  <c r="AL176" i="33" s="1"/>
  <c r="AL177" i="33" s="1"/>
  <c r="AL178" i="33" s="1"/>
  <c r="AL179" i="33" s="1"/>
  <c r="AL180" i="33" s="1"/>
  <c r="AL181" i="33" s="1"/>
  <c r="AL182" i="33" s="1"/>
  <c r="AL183" i="33" s="1"/>
  <c r="AL184" i="33" s="1"/>
  <c r="AL185" i="33" s="1"/>
  <c r="AL186" i="33" s="1"/>
  <c r="AL187" i="33" s="1"/>
  <c r="AL188" i="33" s="1"/>
  <c r="AL189" i="33" s="1"/>
  <c r="AL190" i="33" s="1"/>
  <c r="AL191" i="33" s="1"/>
  <c r="AL192" i="33" s="1"/>
  <c r="AL193" i="33" s="1"/>
  <c r="AL194" i="33" s="1"/>
  <c r="AL195" i="33" s="1"/>
  <c r="AL196" i="33" s="1"/>
  <c r="AL197" i="33" s="1"/>
  <c r="AL198" i="33" s="1"/>
  <c r="AL199" i="33" s="1"/>
  <c r="AL200" i="33" s="1"/>
  <c r="AL201" i="33" s="1"/>
  <c r="AL202" i="33" s="1"/>
  <c r="AL203" i="33" s="1"/>
  <c r="AL204" i="33" s="1"/>
  <c r="AL205" i="33" s="1"/>
  <c r="AC21" i="32" l="1"/>
  <c r="AC19" i="32" s="1"/>
  <c r="AM307" i="32" s="1"/>
  <c r="AM208" i="32" s="1"/>
  <c r="AM209" i="32" s="1"/>
  <c r="AM210" i="32" s="1"/>
  <c r="AM211" i="32" s="1"/>
  <c r="AM212" i="32" s="1"/>
  <c r="AM213" i="32" s="1"/>
  <c r="AM214" i="32" s="1"/>
  <c r="AM215" i="32" s="1"/>
  <c r="AM216" i="32" s="1"/>
  <c r="AM217" i="32" s="1"/>
  <c r="AM218" i="32" s="1"/>
  <c r="AM219" i="32" s="1"/>
  <c r="AM220" i="32" s="1"/>
  <c r="AM221" i="32" s="1"/>
  <c r="AM222" i="32" s="1"/>
  <c r="AM223" i="32" s="1"/>
  <c r="AM224" i="32" s="1"/>
  <c r="AM225" i="32" s="1"/>
  <c r="AM226" i="32" s="1"/>
  <c r="AM227" i="32" s="1"/>
  <c r="AM228" i="32" s="1"/>
  <c r="AM229" i="32" s="1"/>
  <c r="AM230" i="32" s="1"/>
  <c r="AM231" i="32" s="1"/>
  <c r="AM232" i="32" s="1"/>
  <c r="AM233" i="32" s="1"/>
  <c r="AM234" i="32" s="1"/>
  <c r="AM235" i="32" s="1"/>
  <c r="AM236" i="32" s="1"/>
  <c r="AM237" i="32" s="1"/>
  <c r="AM238" i="32" s="1"/>
  <c r="AM239" i="32" s="1"/>
  <c r="AM240" i="32" s="1"/>
  <c r="AM241" i="32" s="1"/>
  <c r="AM242" i="32" s="1"/>
  <c r="AM243" i="32" s="1"/>
  <c r="AM244" i="32" s="1"/>
  <c r="AM245" i="32" s="1"/>
  <c r="AM246" i="32" s="1"/>
  <c r="AM247" i="32" s="1"/>
  <c r="AM248" i="32" s="1"/>
  <c r="AM249" i="32" s="1"/>
  <c r="AM250" i="32" s="1"/>
  <c r="AM251" i="32" s="1"/>
  <c r="AM252" i="32" s="1"/>
  <c r="AM253" i="32" s="1"/>
  <c r="AM254" i="32" s="1"/>
  <c r="AM255" i="32" s="1"/>
  <c r="AM256" i="32" s="1"/>
  <c r="AM257" i="32" s="1"/>
  <c r="AM258" i="32" s="1"/>
  <c r="AM259" i="32" s="1"/>
  <c r="AM260" i="32" s="1"/>
  <c r="AM261" i="32" s="1"/>
  <c r="AM262" i="32" s="1"/>
  <c r="AM263" i="32" s="1"/>
  <c r="AM264" i="32" s="1"/>
  <c r="AM265" i="32" s="1"/>
  <c r="AM266" i="32" s="1"/>
  <c r="AM267" i="32" s="1"/>
  <c r="AM268" i="32" s="1"/>
  <c r="AM269" i="32" s="1"/>
  <c r="AM270" i="32" s="1"/>
  <c r="AM271" i="32" s="1"/>
  <c r="AM272" i="32" s="1"/>
  <c r="AM273" i="32" s="1"/>
  <c r="AM274" i="32" s="1"/>
  <c r="AM275" i="32" s="1"/>
  <c r="AM276" i="32" s="1"/>
  <c r="AM277" i="32" s="1"/>
  <c r="AM278" i="32" s="1"/>
  <c r="AM279" i="32" s="1"/>
  <c r="AM280" i="32" s="1"/>
  <c r="AM281" i="32" s="1"/>
  <c r="AM282" i="32" s="1"/>
  <c r="AM283" i="32" s="1"/>
  <c r="AM284" i="32" s="1"/>
  <c r="AM285" i="32" s="1"/>
  <c r="AM286" i="32" s="1"/>
  <c r="AM287" i="32" s="1"/>
  <c r="AM288" i="32" s="1"/>
  <c r="AM289" i="32" s="1"/>
  <c r="AM290" i="32" s="1"/>
  <c r="AM291" i="32" s="1"/>
  <c r="AM292" i="32" s="1"/>
  <c r="AM293" i="32" s="1"/>
  <c r="AM294" i="32" s="1"/>
  <c r="AM295" i="32" s="1"/>
  <c r="AM296" i="32" s="1"/>
  <c r="AM297" i="32" s="1"/>
  <c r="AM298" i="32" s="1"/>
  <c r="AM299" i="32" s="1"/>
  <c r="AM300" i="32" s="1"/>
  <c r="AM301" i="32" s="1"/>
  <c r="AM302" i="32" s="1"/>
  <c r="AM303" i="32" s="1"/>
  <c r="AM304" i="32" s="1"/>
  <c r="AM305" i="32" s="1"/>
  <c r="AM306" i="32" s="1"/>
  <c r="AF17" i="32"/>
  <c r="AB17" i="32"/>
  <c r="AJ408" i="32" s="1"/>
  <c r="AJ309" i="32" s="1"/>
  <c r="AJ310" i="32" s="1"/>
  <c r="AJ311" i="32" s="1"/>
  <c r="AJ312" i="32" s="1"/>
  <c r="AJ313" i="32" s="1"/>
  <c r="AJ314" i="32" s="1"/>
  <c r="AJ315" i="32" s="1"/>
  <c r="AJ316" i="32" s="1"/>
  <c r="AJ317" i="32" s="1"/>
  <c r="AJ318" i="32" s="1"/>
  <c r="AJ319" i="32" s="1"/>
  <c r="AJ320" i="32" s="1"/>
  <c r="AJ321" i="32" s="1"/>
  <c r="AJ322" i="32" s="1"/>
  <c r="AJ323" i="32" s="1"/>
  <c r="AJ324" i="32" s="1"/>
  <c r="AJ325" i="32" s="1"/>
  <c r="AJ326" i="32" s="1"/>
  <c r="AJ327" i="32" s="1"/>
  <c r="AJ328" i="32" s="1"/>
  <c r="AJ329" i="32" s="1"/>
  <c r="AJ330" i="32" s="1"/>
  <c r="AJ331" i="32" s="1"/>
  <c r="AJ332" i="32" s="1"/>
  <c r="AJ333" i="32" s="1"/>
  <c r="AJ334" i="32" s="1"/>
  <c r="AJ335" i="32" s="1"/>
  <c r="AJ336" i="32" s="1"/>
  <c r="AJ337" i="32" s="1"/>
  <c r="AJ338" i="32" s="1"/>
  <c r="AJ339" i="32" s="1"/>
  <c r="AJ340" i="32" s="1"/>
  <c r="AJ341" i="32" s="1"/>
  <c r="AJ342" i="32" s="1"/>
  <c r="AJ343" i="32" s="1"/>
  <c r="AJ344" i="32" s="1"/>
  <c r="AJ345" i="32" s="1"/>
  <c r="AJ346" i="32" s="1"/>
  <c r="AJ347" i="32" s="1"/>
  <c r="AJ348" i="32" s="1"/>
  <c r="AJ349" i="32" s="1"/>
  <c r="AJ350" i="32" s="1"/>
  <c r="AJ351" i="32" s="1"/>
  <c r="AJ352" i="32" s="1"/>
  <c r="AJ353" i="32" s="1"/>
  <c r="AJ354" i="32" s="1"/>
  <c r="AJ355" i="32" s="1"/>
  <c r="AJ356" i="32" s="1"/>
  <c r="AJ357" i="32" s="1"/>
  <c r="AJ358" i="32" s="1"/>
  <c r="AJ359" i="32" s="1"/>
  <c r="AJ360" i="32" s="1"/>
  <c r="AJ361" i="32" s="1"/>
  <c r="AJ362" i="32" s="1"/>
  <c r="AJ363" i="32" s="1"/>
  <c r="AJ364" i="32" s="1"/>
  <c r="AJ365" i="32" s="1"/>
  <c r="AJ366" i="32" s="1"/>
  <c r="AJ367" i="32" s="1"/>
  <c r="AJ368" i="32" s="1"/>
  <c r="AJ369" i="32" s="1"/>
  <c r="AJ370" i="32" s="1"/>
  <c r="AJ371" i="32" s="1"/>
  <c r="AJ372" i="32" s="1"/>
  <c r="AJ373" i="32" s="1"/>
  <c r="AJ374" i="32" s="1"/>
  <c r="AJ375" i="32" s="1"/>
  <c r="AJ376" i="32" s="1"/>
  <c r="AJ377" i="32" s="1"/>
  <c r="AJ378" i="32" s="1"/>
  <c r="AJ379" i="32" s="1"/>
  <c r="AJ380" i="32" s="1"/>
  <c r="AJ381" i="32" s="1"/>
  <c r="AJ382" i="32" s="1"/>
  <c r="AJ383" i="32" s="1"/>
  <c r="AJ384" i="32" s="1"/>
  <c r="AJ385" i="32" s="1"/>
  <c r="AJ386" i="32" s="1"/>
  <c r="AJ387" i="32" s="1"/>
  <c r="AJ388" i="32" s="1"/>
  <c r="AJ389" i="32" s="1"/>
  <c r="AJ390" i="32" s="1"/>
  <c r="AJ391" i="32" s="1"/>
  <c r="AJ392" i="32" s="1"/>
  <c r="AJ393" i="32" s="1"/>
  <c r="AJ394" i="32" s="1"/>
  <c r="AJ395" i="32" s="1"/>
  <c r="AJ396" i="32" s="1"/>
  <c r="AJ397" i="32" s="1"/>
  <c r="AJ398" i="32" s="1"/>
  <c r="AJ399" i="32" s="1"/>
  <c r="AJ400" i="32" s="1"/>
  <c r="AJ401" i="32" s="1"/>
  <c r="AJ402" i="32" s="1"/>
  <c r="AJ403" i="32" s="1"/>
  <c r="AJ404" i="32" s="1"/>
  <c r="AJ405" i="32" s="1"/>
  <c r="AJ406" i="32" s="1"/>
  <c r="AJ407" i="32" s="1"/>
  <c r="AF17" i="30"/>
  <c r="AB17" i="30"/>
  <c r="AJ408" i="30" s="1"/>
  <c r="AJ309" i="30" s="1"/>
  <c r="AJ310" i="30" s="1"/>
  <c r="AJ311" i="30" s="1"/>
  <c r="AJ312" i="30" s="1"/>
  <c r="AJ313" i="30" s="1"/>
  <c r="AJ314" i="30" s="1"/>
  <c r="AJ315" i="30" s="1"/>
  <c r="AJ316" i="30" s="1"/>
  <c r="AJ317" i="30" s="1"/>
  <c r="AJ318" i="30" s="1"/>
  <c r="AJ319" i="30" s="1"/>
  <c r="AJ320" i="30" s="1"/>
  <c r="AJ321" i="30" s="1"/>
  <c r="AJ322" i="30" s="1"/>
  <c r="AJ323" i="30" s="1"/>
  <c r="AJ324" i="30" s="1"/>
  <c r="AJ325" i="30" s="1"/>
  <c r="AJ326" i="30" s="1"/>
  <c r="AJ327" i="30" s="1"/>
  <c r="AJ328" i="30" s="1"/>
  <c r="AJ329" i="30" s="1"/>
  <c r="AJ330" i="30" s="1"/>
  <c r="AJ331" i="30" s="1"/>
  <c r="AJ332" i="30" s="1"/>
  <c r="AJ333" i="30" s="1"/>
  <c r="AJ334" i="30" s="1"/>
  <c r="AJ335" i="30" s="1"/>
  <c r="AJ336" i="30" s="1"/>
  <c r="AJ337" i="30" s="1"/>
  <c r="AJ338" i="30" s="1"/>
  <c r="AJ339" i="30" s="1"/>
  <c r="AJ340" i="30" s="1"/>
  <c r="AJ341" i="30" s="1"/>
  <c r="AJ342" i="30" s="1"/>
  <c r="AJ343" i="30" s="1"/>
  <c r="AJ344" i="30" s="1"/>
  <c r="AJ345" i="30" s="1"/>
  <c r="AJ346" i="30" s="1"/>
  <c r="AJ347" i="30" s="1"/>
  <c r="AJ348" i="30" s="1"/>
  <c r="AJ349" i="30" s="1"/>
  <c r="AJ350" i="30" s="1"/>
  <c r="AJ351" i="30" s="1"/>
  <c r="AJ352" i="30" s="1"/>
  <c r="AJ353" i="30" s="1"/>
  <c r="AJ354" i="30" s="1"/>
  <c r="AJ355" i="30" s="1"/>
  <c r="AJ356" i="30" s="1"/>
  <c r="AJ357" i="30" s="1"/>
  <c r="AJ358" i="30" s="1"/>
  <c r="AJ359" i="30" s="1"/>
  <c r="AJ360" i="30" s="1"/>
  <c r="AJ361" i="30" s="1"/>
  <c r="AJ362" i="30" s="1"/>
  <c r="AJ363" i="30" s="1"/>
  <c r="AJ364" i="30" s="1"/>
  <c r="AJ365" i="30" s="1"/>
  <c r="AJ366" i="30" s="1"/>
  <c r="AJ367" i="30" s="1"/>
  <c r="AJ368" i="30" s="1"/>
  <c r="AJ369" i="30" s="1"/>
  <c r="AJ370" i="30" s="1"/>
  <c r="AJ371" i="30" s="1"/>
  <c r="AJ372" i="30" s="1"/>
  <c r="AJ373" i="30" s="1"/>
  <c r="AJ374" i="30" s="1"/>
  <c r="AJ375" i="30" s="1"/>
  <c r="AJ376" i="30" s="1"/>
  <c r="AJ377" i="30" s="1"/>
  <c r="AJ378" i="30" s="1"/>
  <c r="AJ379" i="30" s="1"/>
  <c r="AJ380" i="30" s="1"/>
  <c r="AJ381" i="30" s="1"/>
  <c r="AJ382" i="30" s="1"/>
  <c r="AJ383" i="30" s="1"/>
  <c r="AJ384" i="30" s="1"/>
  <c r="AJ385" i="30" s="1"/>
  <c r="AJ386" i="30" s="1"/>
  <c r="AJ387" i="30" s="1"/>
  <c r="AJ388" i="30" s="1"/>
  <c r="AJ389" i="30" s="1"/>
  <c r="AJ390" i="30" s="1"/>
  <c r="AJ391" i="30" s="1"/>
  <c r="AJ392" i="30" s="1"/>
  <c r="AJ393" i="30" s="1"/>
  <c r="AJ394" i="30" s="1"/>
  <c r="AJ395" i="30" s="1"/>
  <c r="AJ396" i="30" s="1"/>
  <c r="AJ397" i="30" s="1"/>
  <c r="AJ398" i="30" s="1"/>
  <c r="AJ399" i="30" s="1"/>
  <c r="AJ400" i="30" s="1"/>
  <c r="AJ401" i="30" s="1"/>
  <c r="AJ402" i="30" s="1"/>
  <c r="AJ403" i="30" s="1"/>
  <c r="AJ404" i="30" s="1"/>
  <c r="AJ405" i="30" s="1"/>
  <c r="AJ406" i="30" s="1"/>
  <c r="AJ407" i="30" s="1"/>
  <c r="AC21" i="30"/>
  <c r="AC19" i="30" s="1"/>
  <c r="AM307" i="30" s="1"/>
  <c r="AM208" i="30" s="1"/>
  <c r="AM209" i="30" s="1"/>
  <c r="AM210" i="30" s="1"/>
  <c r="AM211" i="30" s="1"/>
  <c r="AM212" i="30" s="1"/>
  <c r="AM213" i="30" s="1"/>
  <c r="AM214" i="30" s="1"/>
  <c r="AM215" i="30" s="1"/>
  <c r="AM216" i="30" s="1"/>
  <c r="AM217" i="30" s="1"/>
  <c r="AM218" i="30" s="1"/>
  <c r="AM219" i="30" s="1"/>
  <c r="AM220" i="30" s="1"/>
  <c r="AM221" i="30" s="1"/>
  <c r="AM222" i="30" s="1"/>
  <c r="AM223" i="30" s="1"/>
  <c r="AM224" i="30" s="1"/>
  <c r="AM225" i="30" s="1"/>
  <c r="AM226" i="30" s="1"/>
  <c r="AM227" i="30" s="1"/>
  <c r="AM228" i="30" s="1"/>
  <c r="AM229" i="30" s="1"/>
  <c r="AM230" i="30" s="1"/>
  <c r="AM231" i="30" s="1"/>
  <c r="AM232" i="30" s="1"/>
  <c r="AM233" i="30" s="1"/>
  <c r="AM234" i="30" s="1"/>
  <c r="AM235" i="30" s="1"/>
  <c r="AM236" i="30" s="1"/>
  <c r="AM237" i="30" s="1"/>
  <c r="AM238" i="30" s="1"/>
  <c r="AM239" i="30" s="1"/>
  <c r="AM240" i="30" s="1"/>
  <c r="AM241" i="30" s="1"/>
  <c r="AM242" i="30" s="1"/>
  <c r="AM243" i="30" s="1"/>
  <c r="AM244" i="30" s="1"/>
  <c r="AM245" i="30" s="1"/>
  <c r="AM246" i="30" s="1"/>
  <c r="AM247" i="30" s="1"/>
  <c r="AM248" i="30" s="1"/>
  <c r="AM249" i="30" s="1"/>
  <c r="AM250" i="30" s="1"/>
  <c r="AM251" i="30" s="1"/>
  <c r="AM252" i="30" s="1"/>
  <c r="AM253" i="30" s="1"/>
  <c r="AM254" i="30" s="1"/>
  <c r="AM255" i="30" s="1"/>
  <c r="AM256" i="30" s="1"/>
  <c r="AM257" i="30" s="1"/>
  <c r="AM258" i="30" s="1"/>
  <c r="AM259" i="30" s="1"/>
  <c r="AM260" i="30" s="1"/>
  <c r="AM261" i="30" s="1"/>
  <c r="AM262" i="30" s="1"/>
  <c r="AM263" i="30" s="1"/>
  <c r="AM264" i="30" s="1"/>
  <c r="AM265" i="30" s="1"/>
  <c r="AM266" i="30" s="1"/>
  <c r="AM267" i="30" s="1"/>
  <c r="AM268" i="30" s="1"/>
  <c r="AM269" i="30" s="1"/>
  <c r="AM270" i="30" s="1"/>
  <c r="AM271" i="30" s="1"/>
  <c r="AM272" i="30" s="1"/>
  <c r="AM273" i="30" s="1"/>
  <c r="AM274" i="30" s="1"/>
  <c r="AM275" i="30" s="1"/>
  <c r="AM276" i="30" s="1"/>
  <c r="AM277" i="30" s="1"/>
  <c r="AM278" i="30" s="1"/>
  <c r="AM279" i="30" s="1"/>
  <c r="AM280" i="30" s="1"/>
  <c r="AM281" i="30" s="1"/>
  <c r="AM282" i="30" s="1"/>
  <c r="AM283" i="30" s="1"/>
  <c r="AM284" i="30" s="1"/>
  <c r="AM285" i="30" s="1"/>
  <c r="AM286" i="30" s="1"/>
  <c r="AM287" i="30" s="1"/>
  <c r="AM288" i="30" s="1"/>
  <c r="AM289" i="30" s="1"/>
  <c r="AM290" i="30" s="1"/>
  <c r="AM291" i="30" s="1"/>
  <c r="AM292" i="30" s="1"/>
  <c r="AM293" i="30" s="1"/>
  <c r="AM294" i="30" s="1"/>
  <c r="AM295" i="30" s="1"/>
  <c r="AM296" i="30" s="1"/>
  <c r="AM297" i="30" s="1"/>
  <c r="AM298" i="30" s="1"/>
  <c r="AM299" i="30" s="1"/>
  <c r="AM300" i="30" s="1"/>
  <c r="AM301" i="30" s="1"/>
  <c r="AM302" i="30" s="1"/>
  <c r="AM303" i="30" s="1"/>
  <c r="AM304" i="30" s="1"/>
  <c r="AM305" i="30" s="1"/>
  <c r="AM306" i="30" s="1"/>
  <c r="AF17" i="33"/>
  <c r="AC21" i="33"/>
  <c r="AC19" i="33" s="1"/>
  <c r="AM307" i="33" s="1"/>
  <c r="AM208" i="33" s="1"/>
  <c r="AM209" i="33" s="1"/>
  <c r="AM210" i="33" s="1"/>
  <c r="AM211" i="33" s="1"/>
  <c r="AM212" i="33" s="1"/>
  <c r="AM213" i="33" s="1"/>
  <c r="AM214" i="33" s="1"/>
  <c r="AM215" i="33" s="1"/>
  <c r="AM216" i="33" s="1"/>
  <c r="AM217" i="33" s="1"/>
  <c r="AM218" i="33" s="1"/>
  <c r="AM219" i="33" s="1"/>
  <c r="AM220" i="33" s="1"/>
  <c r="AM221" i="33" s="1"/>
  <c r="AM222" i="33" s="1"/>
  <c r="AM223" i="33" s="1"/>
  <c r="AM224" i="33" s="1"/>
  <c r="AM225" i="33" s="1"/>
  <c r="AM226" i="33" s="1"/>
  <c r="AM227" i="33" s="1"/>
  <c r="AM228" i="33" s="1"/>
  <c r="AM229" i="33" s="1"/>
  <c r="AM230" i="33" s="1"/>
  <c r="AM231" i="33" s="1"/>
  <c r="AM232" i="33" s="1"/>
  <c r="AM233" i="33" s="1"/>
  <c r="AM234" i="33" s="1"/>
  <c r="AM235" i="33" s="1"/>
  <c r="AM236" i="33" s="1"/>
  <c r="AM237" i="33" s="1"/>
  <c r="AM238" i="33" s="1"/>
  <c r="AM239" i="33" s="1"/>
  <c r="AM240" i="33" s="1"/>
  <c r="AM241" i="33" s="1"/>
  <c r="AM242" i="33" s="1"/>
  <c r="AM243" i="33" s="1"/>
  <c r="AM244" i="33" s="1"/>
  <c r="AM245" i="33" s="1"/>
  <c r="AM246" i="33" s="1"/>
  <c r="AM247" i="33" s="1"/>
  <c r="AM248" i="33" s="1"/>
  <c r="AM249" i="33" s="1"/>
  <c r="AM250" i="33" s="1"/>
  <c r="AM251" i="33" s="1"/>
  <c r="AM252" i="33" s="1"/>
  <c r="AM253" i="33" s="1"/>
  <c r="AM254" i="33" s="1"/>
  <c r="AM255" i="33" s="1"/>
  <c r="AM256" i="33" s="1"/>
  <c r="AM257" i="33" s="1"/>
  <c r="AM258" i="33" s="1"/>
  <c r="AM259" i="33" s="1"/>
  <c r="AM260" i="33" s="1"/>
  <c r="AM261" i="33" s="1"/>
  <c r="AM262" i="33" s="1"/>
  <c r="AM263" i="33" s="1"/>
  <c r="AM264" i="33" s="1"/>
  <c r="AM265" i="33" s="1"/>
  <c r="AM266" i="33" s="1"/>
  <c r="AM267" i="33" s="1"/>
  <c r="AM268" i="33" s="1"/>
  <c r="AM269" i="33" s="1"/>
  <c r="AM270" i="33" s="1"/>
  <c r="AM271" i="33" s="1"/>
  <c r="AM272" i="33" s="1"/>
  <c r="AM273" i="33" s="1"/>
  <c r="AM274" i="33" s="1"/>
  <c r="AM275" i="33" s="1"/>
  <c r="AM276" i="33" s="1"/>
  <c r="AM277" i="33" s="1"/>
  <c r="AM278" i="33" s="1"/>
  <c r="AM279" i="33" s="1"/>
  <c r="AM280" i="33" s="1"/>
  <c r="AM281" i="33" s="1"/>
  <c r="AM282" i="33" s="1"/>
  <c r="AM283" i="33" s="1"/>
  <c r="AM284" i="33" s="1"/>
  <c r="AM285" i="33" s="1"/>
  <c r="AM286" i="33" s="1"/>
  <c r="AM287" i="33" s="1"/>
  <c r="AM288" i="33" s="1"/>
  <c r="AM289" i="33" s="1"/>
  <c r="AM290" i="33" s="1"/>
  <c r="AM291" i="33" s="1"/>
  <c r="AM292" i="33" s="1"/>
  <c r="AM293" i="33" s="1"/>
  <c r="AM294" i="33" s="1"/>
  <c r="AM295" i="33" s="1"/>
  <c r="AM296" i="33" s="1"/>
  <c r="AM297" i="33" s="1"/>
  <c r="AM298" i="33" s="1"/>
  <c r="AM299" i="33" s="1"/>
  <c r="AM300" i="33" s="1"/>
  <c r="AM301" i="33" s="1"/>
  <c r="AM302" i="33" s="1"/>
  <c r="AM303" i="33" s="1"/>
  <c r="AM304" i="33" s="1"/>
  <c r="AM305" i="33" s="1"/>
  <c r="AM306" i="33" s="1"/>
  <c r="AB17" i="33"/>
  <c r="AJ408" i="33" s="1"/>
  <c r="AJ309" i="33" s="1"/>
  <c r="AJ310" i="33" s="1"/>
  <c r="AJ311" i="33" s="1"/>
  <c r="AJ312" i="33" s="1"/>
  <c r="AJ313" i="33" s="1"/>
  <c r="AJ314" i="33" s="1"/>
  <c r="AJ315" i="33" s="1"/>
  <c r="AJ316" i="33" s="1"/>
  <c r="AJ317" i="33" s="1"/>
  <c r="AJ318" i="33" s="1"/>
  <c r="AJ319" i="33" s="1"/>
  <c r="AJ320" i="33" s="1"/>
  <c r="AJ321" i="33" s="1"/>
  <c r="AJ322" i="33" s="1"/>
  <c r="AJ323" i="33" s="1"/>
  <c r="AJ324" i="33" s="1"/>
  <c r="AJ325" i="33" s="1"/>
  <c r="AJ326" i="33" s="1"/>
  <c r="AJ327" i="33" s="1"/>
  <c r="AJ328" i="33" s="1"/>
  <c r="AJ329" i="33" s="1"/>
  <c r="AJ330" i="33" s="1"/>
  <c r="AJ331" i="33" s="1"/>
  <c r="AJ332" i="33" s="1"/>
  <c r="AJ333" i="33" s="1"/>
  <c r="AJ334" i="33" s="1"/>
  <c r="AJ335" i="33" s="1"/>
  <c r="AJ336" i="33" s="1"/>
  <c r="AJ337" i="33" s="1"/>
  <c r="AJ338" i="33" s="1"/>
  <c r="AJ339" i="33" s="1"/>
  <c r="AJ340" i="33" s="1"/>
  <c r="AJ341" i="33" s="1"/>
  <c r="AJ342" i="33" s="1"/>
  <c r="AJ343" i="33" s="1"/>
  <c r="AJ344" i="33" s="1"/>
  <c r="AJ345" i="33" s="1"/>
  <c r="AJ346" i="33" s="1"/>
  <c r="AJ347" i="33" s="1"/>
  <c r="AJ348" i="33" s="1"/>
  <c r="AJ349" i="33" s="1"/>
  <c r="AJ350" i="33" s="1"/>
  <c r="AJ351" i="33" s="1"/>
  <c r="AJ352" i="33" s="1"/>
  <c r="AJ353" i="33" s="1"/>
  <c r="AJ354" i="33" s="1"/>
  <c r="AJ355" i="33" s="1"/>
  <c r="AJ356" i="33" s="1"/>
  <c r="AJ357" i="33" s="1"/>
  <c r="AJ358" i="33" s="1"/>
  <c r="AJ359" i="33" s="1"/>
  <c r="AJ360" i="33" s="1"/>
  <c r="AJ361" i="33" s="1"/>
  <c r="AJ362" i="33" s="1"/>
  <c r="AJ363" i="33" s="1"/>
  <c r="AJ364" i="33" s="1"/>
  <c r="AJ365" i="33" s="1"/>
  <c r="AJ366" i="33" s="1"/>
  <c r="AJ367" i="33" s="1"/>
  <c r="AJ368" i="33" s="1"/>
  <c r="AJ369" i="33" s="1"/>
  <c r="AJ370" i="33" s="1"/>
  <c r="AJ371" i="33" s="1"/>
  <c r="AJ372" i="33" s="1"/>
  <c r="AJ373" i="33" s="1"/>
  <c r="AJ374" i="33" s="1"/>
  <c r="AJ375" i="33" s="1"/>
  <c r="AJ376" i="33" s="1"/>
  <c r="AJ377" i="33" s="1"/>
  <c r="AJ378" i="33" s="1"/>
  <c r="AJ379" i="33" s="1"/>
  <c r="AJ380" i="33" s="1"/>
  <c r="AJ381" i="33" s="1"/>
  <c r="AJ382" i="33" s="1"/>
  <c r="AJ383" i="33" s="1"/>
  <c r="AJ384" i="33" s="1"/>
  <c r="AJ385" i="33" s="1"/>
  <c r="AJ386" i="33" s="1"/>
  <c r="AJ387" i="33" s="1"/>
  <c r="AJ388" i="33" s="1"/>
  <c r="AJ389" i="33" s="1"/>
  <c r="AJ390" i="33" s="1"/>
  <c r="AJ391" i="33" s="1"/>
  <c r="AJ392" i="33" s="1"/>
  <c r="AJ393" i="33" s="1"/>
  <c r="AJ394" i="33" s="1"/>
  <c r="AJ395" i="33" s="1"/>
  <c r="AJ396" i="33" s="1"/>
  <c r="AJ397" i="33" s="1"/>
  <c r="AJ398" i="33" s="1"/>
  <c r="AJ399" i="33" s="1"/>
  <c r="AJ400" i="33" s="1"/>
  <c r="AJ401" i="33" s="1"/>
  <c r="AJ402" i="33" s="1"/>
  <c r="AJ403" i="33" s="1"/>
  <c r="AJ404" i="33" s="1"/>
  <c r="AJ405" i="33" s="1"/>
  <c r="AJ406" i="33" s="1"/>
  <c r="AJ407" i="33" s="1"/>
</calcChain>
</file>

<file path=xl/sharedStrings.xml><?xml version="1.0" encoding="utf-8"?>
<sst xmlns="http://schemas.openxmlformats.org/spreadsheetml/2006/main" count="4286" uniqueCount="633">
  <si>
    <t>DESIGN MODULE - SCBF Gusset Design</t>
  </si>
  <si>
    <t>TYPICAL BRACED FRAME DESIGN INFORMATION</t>
  </si>
  <si>
    <t>Frame Height:</t>
  </si>
  <si>
    <t>Gusset Plate Fy:</t>
  </si>
  <si>
    <t>Floor Thickness:</t>
  </si>
  <si>
    <t>Weld Size Brace to Gusset:</t>
  </si>
  <si>
    <t>Gusset Thickness:</t>
  </si>
  <si>
    <t>Corner Snip:</t>
  </si>
  <si>
    <t>Measured from Top of Slab:</t>
  </si>
  <si>
    <t>No</t>
  </si>
  <si>
    <t>Beam Size Above:</t>
  </si>
  <si>
    <t>W10X26</t>
  </si>
  <si>
    <t>Beam Size Below:</t>
  </si>
  <si>
    <t>BasePlate</t>
  </si>
  <si>
    <t>Column Size:</t>
  </si>
  <si>
    <t>W12X106</t>
  </si>
  <si>
    <t>Brace Size:</t>
  </si>
  <si>
    <t>HSS8X8X1/2</t>
  </si>
  <si>
    <t>Brace Grade:</t>
  </si>
  <si>
    <t>A500 Gr C</t>
  </si>
  <si>
    <t>BRACED FRAME GUSSET SUMMARY SCHEDULE</t>
  </si>
  <si>
    <t>FRAME ID</t>
  </si>
  <si>
    <t>GUSSET MARK</t>
  </si>
  <si>
    <t>LENGTH</t>
  </si>
  <si>
    <t>HEIGHT</t>
  </si>
  <si>
    <t>BEAM</t>
  </si>
  <si>
    <t>COLUMN</t>
  </si>
  <si>
    <t>BRACE</t>
  </si>
  <si>
    <t>STATUS</t>
  </si>
  <si>
    <t>BF1</t>
  </si>
  <si>
    <t>W8X40</t>
  </si>
  <si>
    <t>W10X68</t>
  </si>
  <si>
    <t>HSS5X5X1/2</t>
  </si>
  <si>
    <t>BF2</t>
  </si>
  <si>
    <t>BF3</t>
  </si>
  <si>
    <t>W12X45</t>
  </si>
  <si>
    <t>BF4</t>
  </si>
  <si>
    <t>HSS3X3X3/8</t>
  </si>
  <si>
    <t>BF5</t>
  </si>
  <si>
    <t>W14X132</t>
  </si>
  <si>
    <t>BF6</t>
  </si>
  <si>
    <t>BF7</t>
  </si>
  <si>
    <t>BF8</t>
  </si>
  <si>
    <t>DESIGN MODULE - SCBF Gusset Plate</t>
  </si>
  <si>
    <t>Steel Gusset Plate Geometry and Modeling Information</t>
  </si>
  <si>
    <t>Mark</t>
  </si>
  <si>
    <t>Frame</t>
  </si>
  <si>
    <t>Gusset Thickness</t>
  </si>
  <si>
    <t>Angle from Horizontal</t>
  </si>
  <si>
    <t>Brace Information</t>
  </si>
  <si>
    <t>Length Along Beam</t>
  </si>
  <si>
    <t>Length Along Column</t>
  </si>
  <si>
    <t>Comment</t>
  </si>
  <si>
    <t>Brace Weld Length</t>
  </si>
  <si>
    <t>Brace Width</t>
  </si>
  <si>
    <t>Steel Gusset Plate Connection Schedule</t>
  </si>
  <si>
    <t>Geometry + Welding Information</t>
  </si>
  <si>
    <t>Cover Plate Info</t>
  </si>
  <si>
    <t>W1 Size</t>
  </si>
  <si>
    <t>L1 Length</t>
  </si>
  <si>
    <t>W2 Size</t>
  </si>
  <si>
    <t>L2 Length</t>
  </si>
  <si>
    <t>W3 Size</t>
  </si>
  <si>
    <t>Plate Size</t>
  </si>
  <si>
    <t>Weld</t>
  </si>
  <si>
    <t>SCBF GUSSET DESIGN</t>
  </si>
  <si>
    <t>Data and Program Calculations</t>
  </si>
  <si>
    <t>Code Reference or Sub-title</t>
  </si>
  <si>
    <t>Centerline</t>
  </si>
  <si>
    <t>Yield</t>
  </si>
  <si>
    <t>Col</t>
  </si>
  <si>
    <t>Beam</t>
  </si>
  <si>
    <t>Gusset1</t>
  </si>
  <si>
    <t>Gusset2</t>
  </si>
  <si>
    <t>Gusset3</t>
  </si>
  <si>
    <t>Gusset4</t>
  </si>
  <si>
    <t>Gusset5</t>
  </si>
  <si>
    <t>Angle Omega:</t>
  </si>
  <si>
    <t>X</t>
  </si>
  <si>
    <t>Y</t>
  </si>
  <si>
    <t>GENERAL CRITERIA</t>
  </si>
  <si>
    <t>GEOMETRY VARIABLES</t>
  </si>
  <si>
    <t>GRAPH</t>
  </si>
  <si>
    <t>TAN()</t>
  </si>
  <si>
    <t>Story Height:</t>
  </si>
  <si>
    <t>a:</t>
  </si>
  <si>
    <t>BETA:</t>
  </si>
  <si>
    <t>POINT</t>
  </si>
  <si>
    <t>SIN()</t>
  </si>
  <si>
    <t>Beam Size:</t>
  </si>
  <si>
    <t>Bay Length:</t>
  </si>
  <si>
    <t>b:</t>
  </si>
  <si>
    <t>COS()</t>
  </si>
  <si>
    <t>Frame Length:</t>
  </si>
  <si>
    <t>BtoG Weld Size:</t>
  </si>
  <si>
    <t>/16</t>
  </si>
  <si>
    <t>c:</t>
  </si>
  <si>
    <t>d:</t>
  </si>
  <si>
    <t>Angle Alpha:</t>
  </si>
  <si>
    <t>Gusset Overshoot:</t>
  </si>
  <si>
    <t>&lt;--Office Standard</t>
  </si>
  <si>
    <t>e:</t>
  </si>
  <si>
    <t>Gusset Fy:</t>
  </si>
  <si>
    <t>f:</t>
  </si>
  <si>
    <t>g:</t>
  </si>
  <si>
    <t>ORIGIN</t>
  </si>
  <si>
    <t>ANALYSIS AND CALCULATIONS</t>
  </si>
  <si>
    <t>h:</t>
  </si>
  <si>
    <t>END</t>
  </si>
  <si>
    <t>l:</t>
  </si>
  <si>
    <t>FLOOR GRAPH</t>
  </si>
  <si>
    <t>Frame Geometry (Work-Point to Work-Point)</t>
  </si>
  <si>
    <t>m:</t>
  </si>
  <si>
    <t xml:space="preserve">POINT </t>
  </si>
  <si>
    <t>Depth:</t>
  </si>
  <si>
    <t>User Defined?:</t>
  </si>
  <si>
    <t>n:</t>
  </si>
  <si>
    <t>s:</t>
  </si>
  <si>
    <t>Brace Length:</t>
  </si>
  <si>
    <t>Area:</t>
  </si>
  <si>
    <t>Fy:</t>
  </si>
  <si>
    <t>Ry:</t>
  </si>
  <si>
    <t xml:space="preserve">     </t>
  </si>
  <si>
    <t>Angle from Horz:</t>
  </si>
  <si>
    <t>&lt;-min</t>
  </si>
  <si>
    <t>u:</t>
  </si>
  <si>
    <t>Angle from Vert:</t>
  </si>
  <si>
    <t>Brace Pu:</t>
  </si>
  <si>
    <t>RyFyAg</t>
  </si>
  <si>
    <t>v:</t>
  </si>
  <si>
    <t>w:</t>
  </si>
  <si>
    <t>MAX</t>
  </si>
  <si>
    <t>Gusset Plate Geometry</t>
  </si>
  <si>
    <t>Story Calculation Data</t>
  </si>
  <si>
    <t>x:</t>
  </si>
  <si>
    <t>Brace on Gusset:</t>
  </si>
  <si>
    <t>Length of brace on gusset</t>
  </si>
  <si>
    <t>w</t>
  </si>
  <si>
    <t>x</t>
  </si>
  <si>
    <t>Length along Beam:</t>
  </si>
  <si>
    <t>Max weld size:</t>
  </si>
  <si>
    <t>TO COL j:</t>
  </si>
  <si>
    <t>TO COL</t>
  </si>
  <si>
    <t>Length along Column:</t>
  </si>
  <si>
    <t>Capacity:</t>
  </si>
  <si>
    <t>per inch</t>
  </si>
  <si>
    <t>TO BEAM i:</t>
  </si>
  <si>
    <t>TO BEAM</t>
  </si>
  <si>
    <t>Min Length:</t>
  </si>
  <si>
    <t>4-sides</t>
  </si>
  <si>
    <t>Angle From Horiz:</t>
  </si>
  <si>
    <t>q:</t>
  </si>
  <si>
    <t>r:</t>
  </si>
  <si>
    <t>DESIGN OUTPUT</t>
  </si>
  <si>
    <t>dy:</t>
  </si>
  <si>
    <t>Member Properties</t>
  </si>
  <si>
    <t>dx:</t>
  </si>
  <si>
    <t>Uniform Force Method</t>
  </si>
  <si>
    <t>Brace:</t>
  </si>
  <si>
    <t>Ry</t>
  </si>
  <si>
    <t>Fy</t>
  </si>
  <si>
    <t>HSS Brace Type:</t>
  </si>
  <si>
    <t>End of Gusset:</t>
  </si>
  <si>
    <t>Yield line Length:</t>
  </si>
  <si>
    <t>ec:</t>
  </si>
  <si>
    <t>Max Brace Force, Pu</t>
  </si>
  <si>
    <t>A500 Gr B</t>
  </si>
  <si>
    <t>Break line length:</t>
  </si>
  <si>
    <t>eb:</t>
  </si>
  <si>
    <t>Vub:</t>
  </si>
  <si>
    <t>V= Vertical Force</t>
  </si>
  <si>
    <t>Range</t>
  </si>
  <si>
    <t>Hub:</t>
  </si>
  <si>
    <t>H= Horizontal Force</t>
  </si>
  <si>
    <t>A1065</t>
  </si>
  <si>
    <t>WF</t>
  </si>
  <si>
    <t>Break one side:</t>
  </si>
  <si>
    <t>Vuc:</t>
  </si>
  <si>
    <t>b= Beam Side</t>
  </si>
  <si>
    <t>HSS</t>
  </si>
  <si>
    <t>Huc:</t>
  </si>
  <si>
    <t>c= Column Side</t>
  </si>
  <si>
    <t>HSSR</t>
  </si>
  <si>
    <t>Welding of Gusset Connection</t>
  </si>
  <si>
    <t>Gusset Design</t>
  </si>
  <si>
    <t>Use:</t>
  </si>
  <si>
    <t>Weld to Beam Size:</t>
  </si>
  <si>
    <t>Weld to Column Size:</t>
  </si>
  <si>
    <t>Buckling Capacity:</t>
  </si>
  <si>
    <t>Interaction for Vub:</t>
  </si>
  <si>
    <t>Interaction for Vuc:</t>
  </si>
  <si>
    <t>Yielding Capacity:</t>
  </si>
  <si>
    <t>Expected Brace Strengths, F2.3:</t>
  </si>
  <si>
    <t>Square HSS</t>
  </si>
  <si>
    <t>Interaction for Hub:</t>
  </si>
  <si>
    <t>Interaction for Huc:</t>
  </si>
  <si>
    <t>Block Shear Capacity:</t>
  </si>
  <si>
    <t>Pt:</t>
  </si>
  <si>
    <t>expected strength in tension (RyFyAg)</t>
  </si>
  <si>
    <t>Round HSS</t>
  </si>
  <si>
    <t>Total Interaction:</t>
  </si>
  <si>
    <t>Lc/r:</t>
  </si>
  <si>
    <t>bound:</t>
  </si>
  <si>
    <t>Fcre:</t>
  </si>
  <si>
    <t>Fe:</t>
  </si>
  <si>
    <t>Pc:</t>
  </si>
  <si>
    <t>expected strength in compression</t>
  </si>
  <si>
    <t>expected post-buckling strength in compression</t>
  </si>
  <si>
    <t>Uniform Force Method Gusset Connection Calculations</t>
  </si>
  <si>
    <t>corner snip:</t>
  </si>
  <si>
    <t>in.</t>
  </si>
  <si>
    <t>alpha bar:</t>
  </si>
  <si>
    <t>beta bar:</t>
  </si>
  <si>
    <t>alpha:</t>
  </si>
  <si>
    <t>θ:</t>
  </si>
  <si>
    <t>from vertical</t>
  </si>
  <si>
    <t>beta:</t>
  </si>
  <si>
    <t xml:space="preserve"> </t>
  </si>
  <si>
    <t>k:</t>
  </si>
  <si>
    <t>V=vertical; H=horizontal</t>
  </si>
  <si>
    <t>k':</t>
  </si>
  <si>
    <t>D:</t>
  </si>
  <si>
    <t>Weld Design Connections fr gusset to structure</t>
  </si>
  <si>
    <t>Weld to Beam:</t>
  </si>
  <si>
    <t>Weld to Column:</t>
  </si>
  <si>
    <t>Interaction:</t>
  </si>
  <si>
    <t>Gusset Buckling Capacity</t>
  </si>
  <si>
    <t>L1</t>
  </si>
  <si>
    <t>K</t>
  </si>
  <si>
    <t>user defined</t>
  </si>
  <si>
    <t>Fu:</t>
  </si>
  <si>
    <t>tgp:</t>
  </si>
  <si>
    <t>4.71(E/Fy)^.5</t>
  </si>
  <si>
    <t>Fcr:</t>
  </si>
  <si>
    <t>phiPn:</t>
  </si>
  <si>
    <t>Gusset Yielding Capacity</t>
  </si>
  <si>
    <t>phi Pn:</t>
  </si>
  <si>
    <t>Block Shear Capacity</t>
  </si>
  <si>
    <t>phi Rn:</t>
  </si>
  <si>
    <t>Path 1</t>
  </si>
  <si>
    <t>Path 2</t>
  </si>
  <si>
    <t>Name</t>
  </si>
  <si>
    <t>A</t>
  </si>
  <si>
    <t>D</t>
  </si>
  <si>
    <t>Width-to-
Thickness Ratio</t>
  </si>
  <si>
    <t>Ix</t>
  </si>
  <si>
    <t>Iy</t>
  </si>
  <si>
    <t>I</t>
  </si>
  <si>
    <t>rx</t>
  </si>
  <si>
    <t>ry</t>
  </si>
  <si>
    <t>r</t>
  </si>
  <si>
    <t>W44X335</t>
  </si>
  <si>
    <t>W44X290</t>
  </si>
  <si>
    <t>W44X262</t>
  </si>
  <si>
    <t>W44X230</t>
  </si>
  <si>
    <t>W40X655</t>
  </si>
  <si>
    <t>W40X593</t>
  </si>
  <si>
    <t>W40X503</t>
  </si>
  <si>
    <t>W40X431</t>
  </si>
  <si>
    <t>W40X397</t>
  </si>
  <si>
    <t>W40X372</t>
  </si>
  <si>
    <t>W40X362</t>
  </si>
  <si>
    <t>W40X324</t>
  </si>
  <si>
    <t>W40X297</t>
  </si>
  <si>
    <t>W40X277</t>
  </si>
  <si>
    <t>W40X249</t>
  </si>
  <si>
    <t>W40X215</t>
  </si>
  <si>
    <t>W40X199</t>
  </si>
  <si>
    <t>W40X392</t>
  </si>
  <si>
    <t>W40X331</t>
  </si>
  <si>
    <t>W40X327</t>
  </si>
  <si>
    <t>W40X294</t>
  </si>
  <si>
    <t>W40X278</t>
  </si>
  <si>
    <t>W40X264</t>
  </si>
  <si>
    <t>W40X235</t>
  </si>
  <si>
    <t>W40X211</t>
  </si>
  <si>
    <t>W40X183</t>
  </si>
  <si>
    <t>W40X167</t>
  </si>
  <si>
    <t>W40X149</t>
  </si>
  <si>
    <t>W36X925</t>
  </si>
  <si>
    <t>W36X853</t>
  </si>
  <si>
    <t>W36X802</t>
  </si>
  <si>
    <t>W36X723</t>
  </si>
  <si>
    <t>W36X652</t>
  </si>
  <si>
    <t>W36X529</t>
  </si>
  <si>
    <t>W36X487</t>
  </si>
  <si>
    <t>W36X441</t>
  </si>
  <si>
    <t>W36X395</t>
  </si>
  <si>
    <t>W36X361</t>
  </si>
  <si>
    <t>W36X330</t>
  </si>
  <si>
    <t>W36X302</t>
  </si>
  <si>
    <t>W36X282</t>
  </si>
  <si>
    <t>W36X262</t>
  </si>
  <si>
    <t>W36X247</t>
  </si>
  <si>
    <t>W36X231</t>
  </si>
  <si>
    <t>W36X256</t>
  </si>
  <si>
    <t>W36X232</t>
  </si>
  <si>
    <t>W36X210</t>
  </si>
  <si>
    <t>W36X194</t>
  </si>
  <si>
    <t>W36X182</t>
  </si>
  <si>
    <t>W36X170</t>
  </si>
  <si>
    <t>W36X160</t>
  </si>
  <si>
    <t>W36X150</t>
  </si>
  <si>
    <t>W36X135</t>
  </si>
  <si>
    <t>W33X387</t>
  </si>
  <si>
    <t>W33X354</t>
  </si>
  <si>
    <t>W33X318</t>
  </si>
  <si>
    <t>W33X291</t>
  </si>
  <si>
    <t>W33X263</t>
  </si>
  <si>
    <t>W33X241</t>
  </si>
  <si>
    <t>W33X221</t>
  </si>
  <si>
    <t>W33X201</t>
  </si>
  <si>
    <t>W33X169</t>
  </si>
  <si>
    <t>W33X152</t>
  </si>
  <si>
    <t>W33X141</t>
  </si>
  <si>
    <t>W33X130</t>
  </si>
  <si>
    <t>W33X118</t>
  </si>
  <si>
    <t>W30X391</t>
  </si>
  <si>
    <t>W30X357</t>
  </si>
  <si>
    <t>W30X326</t>
  </si>
  <si>
    <t>W30X292</t>
  </si>
  <si>
    <t>W30X261</t>
  </si>
  <si>
    <t>W30X235</t>
  </si>
  <si>
    <t>W30X211</t>
  </si>
  <si>
    <t>W30X191</t>
  </si>
  <si>
    <t>W30X173</t>
  </si>
  <si>
    <t>W30X148</t>
  </si>
  <si>
    <t>W30X132</t>
  </si>
  <si>
    <t>W30X124</t>
  </si>
  <si>
    <t>W30X116</t>
  </si>
  <si>
    <t>W30X108</t>
  </si>
  <si>
    <t>W30X99</t>
  </si>
  <si>
    <t>W30X90</t>
  </si>
  <si>
    <t>W27X539</t>
  </si>
  <si>
    <t>W27X368</t>
  </si>
  <si>
    <t>W27X336</t>
  </si>
  <si>
    <t>W27X307</t>
  </si>
  <si>
    <t>W27X281</t>
  </si>
  <si>
    <t>W27X258</t>
  </si>
  <si>
    <t>W27X235</t>
  </si>
  <si>
    <t>W27X217</t>
  </si>
  <si>
    <t>W27X194</t>
  </si>
  <si>
    <t>W27X178</t>
  </si>
  <si>
    <t>W27X161</t>
  </si>
  <si>
    <t>W27X146</t>
  </si>
  <si>
    <t>W27X129</t>
  </si>
  <si>
    <t>W27X114</t>
  </si>
  <si>
    <t>W27X102</t>
  </si>
  <si>
    <t>W27X94</t>
  </si>
  <si>
    <t>W27X84</t>
  </si>
  <si>
    <t>W24X370</t>
  </si>
  <si>
    <t>W24X335</t>
  </si>
  <si>
    <t>W24X306</t>
  </si>
  <si>
    <t>W24X279</t>
  </si>
  <si>
    <t>W24X250</t>
  </si>
  <si>
    <t>W24X229</t>
  </si>
  <si>
    <t>W24X207</t>
  </si>
  <si>
    <t>W24X192</t>
  </si>
  <si>
    <t>W24X176</t>
  </si>
  <si>
    <t>W24X162</t>
  </si>
  <si>
    <t>W24X146</t>
  </si>
  <si>
    <t>W24X131</t>
  </si>
  <si>
    <t>W24X117</t>
  </si>
  <si>
    <t>W24X104</t>
  </si>
  <si>
    <t>W24X103</t>
  </si>
  <si>
    <t>W24X94</t>
  </si>
  <si>
    <t>W24X84</t>
  </si>
  <si>
    <t>W24X76</t>
  </si>
  <si>
    <t>W24X68</t>
  </si>
  <si>
    <t>W24X62</t>
  </si>
  <si>
    <t>W24X55</t>
  </si>
  <si>
    <t>W21X275</t>
  </si>
  <si>
    <t>W21X248</t>
  </si>
  <si>
    <t>W21X223</t>
  </si>
  <si>
    <t>W21X201</t>
  </si>
  <si>
    <t>W21X182</t>
  </si>
  <si>
    <t>W21X166</t>
  </si>
  <si>
    <t>W21X147</t>
  </si>
  <si>
    <t>W21X132</t>
  </si>
  <si>
    <t>W21X122</t>
  </si>
  <si>
    <t>W21X111</t>
  </si>
  <si>
    <t>W21X101</t>
  </si>
  <si>
    <t>W21X93</t>
  </si>
  <si>
    <t>W21X83</t>
  </si>
  <si>
    <t>W21X73</t>
  </si>
  <si>
    <t>W21X68</t>
  </si>
  <si>
    <t>W21X62</t>
  </si>
  <si>
    <t>W21X55</t>
  </si>
  <si>
    <t>W21X57</t>
  </si>
  <si>
    <t>W21X50</t>
  </si>
  <si>
    <t>W21X44</t>
  </si>
  <si>
    <t>W18X311</t>
  </si>
  <si>
    <t>W18X283</t>
  </si>
  <si>
    <t>W18X258</t>
  </si>
  <si>
    <t>W18X234</t>
  </si>
  <si>
    <t>W18X211</t>
  </si>
  <si>
    <t>W18X192</t>
  </si>
  <si>
    <t>W18X175</t>
  </si>
  <si>
    <t>W18X158</t>
  </si>
  <si>
    <t>W18X143</t>
  </si>
  <si>
    <t>W18X130</t>
  </si>
  <si>
    <t>W18X119</t>
  </si>
  <si>
    <t>W18X106</t>
  </si>
  <si>
    <t>W18X97</t>
  </si>
  <si>
    <t>W18X86</t>
  </si>
  <si>
    <t>W18X76</t>
  </si>
  <si>
    <t>W18X71</t>
  </si>
  <si>
    <t>W18X65</t>
  </si>
  <si>
    <t>W18X60</t>
  </si>
  <si>
    <t>W18X55</t>
  </si>
  <si>
    <t>W18X50</t>
  </si>
  <si>
    <t>W18X46</t>
  </si>
  <si>
    <t>W18X40</t>
  </si>
  <si>
    <t>W18X35</t>
  </si>
  <si>
    <t>W16X100</t>
  </si>
  <si>
    <t>W16X89</t>
  </si>
  <si>
    <t>W16X77</t>
  </si>
  <si>
    <t>W16X67</t>
  </si>
  <si>
    <t>W16X57</t>
  </si>
  <si>
    <t>W16X50</t>
  </si>
  <si>
    <t>W16X45</t>
  </si>
  <si>
    <t>W16X40</t>
  </si>
  <si>
    <t>W16X36</t>
  </si>
  <si>
    <t>W16X31</t>
  </si>
  <si>
    <t>W16X26</t>
  </si>
  <si>
    <t>W14X873</t>
  </si>
  <si>
    <t>W14X808</t>
  </si>
  <si>
    <t>W14X730</t>
  </si>
  <si>
    <t>W14X665</t>
  </si>
  <si>
    <t>W14X605</t>
  </si>
  <si>
    <t>W14X550</t>
  </si>
  <si>
    <t>W14X500</t>
  </si>
  <si>
    <t>W14X455</t>
  </si>
  <si>
    <t>W14X426</t>
  </si>
  <si>
    <t>W14X398</t>
  </si>
  <si>
    <t>W14X370</t>
  </si>
  <si>
    <t>W14X342</t>
  </si>
  <si>
    <t>W14X311</t>
  </si>
  <si>
    <t>W14X283</t>
  </si>
  <si>
    <t>W14X257</t>
  </si>
  <si>
    <t>W14X233</t>
  </si>
  <si>
    <t>W14X211</t>
  </si>
  <si>
    <t>W14X193</t>
  </si>
  <si>
    <t>W14X176</t>
  </si>
  <si>
    <t>W14X159</t>
  </si>
  <si>
    <t>W14X145</t>
  </si>
  <si>
    <t>W14X120</t>
  </si>
  <si>
    <t>W14X109</t>
  </si>
  <si>
    <t>W14X82</t>
  </si>
  <si>
    <t>W14X74</t>
  </si>
  <si>
    <t>W14X68</t>
  </si>
  <si>
    <t>W14X61</t>
  </si>
  <si>
    <t>W14X53</t>
  </si>
  <si>
    <t>W14X48</t>
  </si>
  <si>
    <t>W14X43</t>
  </si>
  <si>
    <t>W14X38</t>
  </si>
  <si>
    <t>W14X34</t>
  </si>
  <si>
    <t>W14X30</t>
  </si>
  <si>
    <t>W14X26</t>
  </si>
  <si>
    <t>W14X22</t>
  </si>
  <si>
    <t>W12X336</t>
  </si>
  <si>
    <t>W12X305</t>
  </si>
  <si>
    <t>W12X279</t>
  </si>
  <si>
    <t>W12X252</t>
  </si>
  <si>
    <t>W12X230</t>
  </si>
  <si>
    <t>W12X210</t>
  </si>
  <si>
    <t>W12X190</t>
  </si>
  <si>
    <t>W12X170</t>
  </si>
  <si>
    <t>W12X152</t>
  </si>
  <si>
    <t>W12X136</t>
  </si>
  <si>
    <t>W12X120</t>
  </si>
  <si>
    <t>W12X96</t>
  </si>
  <si>
    <t>W12X87</t>
  </si>
  <si>
    <t>W12X79</t>
  </si>
  <si>
    <t>W12X72</t>
  </si>
  <si>
    <t>W12X58</t>
  </si>
  <si>
    <t>W12X53</t>
  </si>
  <si>
    <t>W12X50</t>
  </si>
  <si>
    <t>W12X40</t>
  </si>
  <si>
    <t>W12X35</t>
  </si>
  <si>
    <t>W12X30</t>
  </si>
  <si>
    <t>W12X26</t>
  </si>
  <si>
    <t>W12X22</t>
  </si>
  <si>
    <t>W12X19</t>
  </si>
  <si>
    <t>W12X16</t>
  </si>
  <si>
    <t>W12X14</t>
  </si>
  <si>
    <t>W10X112</t>
  </si>
  <si>
    <t>W10X100</t>
  </si>
  <si>
    <t>W10X88</t>
  </si>
  <si>
    <t>W10X77</t>
  </si>
  <si>
    <t>W10X60</t>
  </si>
  <si>
    <t>W10X54</t>
  </si>
  <si>
    <t>W10X49</t>
  </si>
  <si>
    <t>W10X45</t>
  </si>
  <si>
    <t>W10X39</t>
  </si>
  <si>
    <t>W10X33</t>
  </si>
  <si>
    <t>W10X30</t>
  </si>
  <si>
    <t>W10X22</t>
  </si>
  <si>
    <t>W10X19</t>
  </si>
  <si>
    <t>W10X17</t>
  </si>
  <si>
    <t>W10X15</t>
  </si>
  <si>
    <t>W8X67</t>
  </si>
  <si>
    <t>W8X58</t>
  </si>
  <si>
    <t>W8X48</t>
  </si>
  <si>
    <t>W8X35</t>
  </si>
  <si>
    <t>W8X28</t>
  </si>
  <si>
    <t>W8X24</t>
  </si>
  <si>
    <t>W8X21</t>
  </si>
  <si>
    <t>W8X18</t>
  </si>
  <si>
    <t>W8X15</t>
  </si>
  <si>
    <t>W8X13</t>
  </si>
  <si>
    <t>W6X25</t>
  </si>
  <si>
    <t>W6X20</t>
  </si>
  <si>
    <t>W6X16</t>
  </si>
  <si>
    <t>W6X12</t>
  </si>
  <si>
    <t>W6X9</t>
  </si>
  <si>
    <t>W5X19</t>
  </si>
  <si>
    <t>W5X16</t>
  </si>
  <si>
    <t>W4X13</t>
  </si>
  <si>
    <t>HSS14X14X7/8</t>
  </si>
  <si>
    <t>HSS12X12X3/4</t>
  </si>
  <si>
    <t>HSS10X10X3/4</t>
  </si>
  <si>
    <t>HSS10X10X5/8</t>
  </si>
  <si>
    <t>HSS9X9X5/8</t>
  </si>
  <si>
    <t>HSS8X8X5/8</t>
  </si>
  <si>
    <t>HSS7X7X5/8</t>
  </si>
  <si>
    <t>HSS7X7X1/2</t>
  </si>
  <si>
    <t>HSS6X6X5/8</t>
  </si>
  <si>
    <t>HSS6X6X1/2</t>
  </si>
  <si>
    <t>HSS6X6X3/8</t>
  </si>
  <si>
    <t>HSS5-1/2X5-1/2X3/8</t>
  </si>
  <si>
    <t>HSS5X5X3/8</t>
  </si>
  <si>
    <t>HSS5X5X5/16</t>
  </si>
  <si>
    <t>HSS4-1/2X4-1/2X1/2</t>
  </si>
  <si>
    <t>HSS4-1/2X4-1/2X3/8</t>
  </si>
  <si>
    <t>HSS4-1/2X4-1/2X5/16</t>
  </si>
  <si>
    <t>HSS4X4X1/2</t>
  </si>
  <si>
    <t>HSS4X4X3/8</t>
  </si>
  <si>
    <t>HSS4X4X5/16</t>
  </si>
  <si>
    <t>HSS4X4X1/4</t>
  </si>
  <si>
    <t>HSS3-1/2X3-1/2X3/8</t>
  </si>
  <si>
    <t>HSS3-1/2X3-1/2X5/16</t>
  </si>
  <si>
    <t>HSS3-1/2X3-1/2X1/4</t>
  </si>
  <si>
    <t>HSS3X3X5/16</t>
  </si>
  <si>
    <t>HSS3X3X1/4</t>
  </si>
  <si>
    <t>HSS3X3X3/16</t>
  </si>
  <si>
    <t>HSS2-1/2X2-1/2X5/16</t>
  </si>
  <si>
    <t>HSS2-1/2X2-1/2X1/4</t>
  </si>
  <si>
    <t>HSS2-1/2X2-1/2X3/16</t>
  </si>
  <si>
    <t>HSS2-1/4X2-1/4X1/4</t>
  </si>
  <si>
    <t>HSS2-1/4X2-1/4X3/16</t>
  </si>
  <si>
    <t>HSS2X2X1/4</t>
  </si>
  <si>
    <t>HSS2X2X3/16</t>
  </si>
  <si>
    <t>HSS14.000X0.625</t>
  </si>
  <si>
    <t>HSS10.750X0.500</t>
  </si>
  <si>
    <t>HSS10.000X0.625</t>
  </si>
  <si>
    <t>HSS10.000X0.500</t>
  </si>
  <si>
    <t>HSS9.625X0.500</t>
  </si>
  <si>
    <t>HSS8.625X0.625</t>
  </si>
  <si>
    <t>HSS8.625X0.500</t>
  </si>
  <si>
    <t>HSS8.625X0.375</t>
  </si>
  <si>
    <t>HSS7.625X0.375</t>
  </si>
  <si>
    <t>HSS7.625X0.328</t>
  </si>
  <si>
    <t>HSS7.500X0.500</t>
  </si>
  <si>
    <t>HSS7.500X0.375</t>
  </si>
  <si>
    <t>HSS7.500X0.312</t>
  </si>
  <si>
    <t>HSS7.000X0.500</t>
  </si>
  <si>
    <t>HSS7.000X0.375</t>
  </si>
  <si>
    <t>HSS7.000X0.312</t>
  </si>
  <si>
    <t>HSS6.875X0.500</t>
  </si>
  <si>
    <t>HSS6.875X0.375</t>
  </si>
  <si>
    <t>HSS6.875X0.312</t>
  </si>
  <si>
    <t>HSS6.625X0.500</t>
  </si>
  <si>
    <t>HSS6.625X0.432</t>
  </si>
  <si>
    <t>HSS6.625X0.375</t>
  </si>
  <si>
    <t>HSS6.625X0.312</t>
  </si>
  <si>
    <t>HSS6.625X0.280</t>
  </si>
  <si>
    <t>HSS6.000X0.500</t>
  </si>
  <si>
    <t>HSS6.000X0.375</t>
  </si>
  <si>
    <t>HSS6.000X0.312</t>
  </si>
  <si>
    <t>HSS6.000X0.280</t>
  </si>
  <si>
    <t>HSS6.000X0.250</t>
  </si>
  <si>
    <t>HSS5.563X0.500</t>
  </si>
  <si>
    <t>HSS5.563X0.375</t>
  </si>
  <si>
    <t>HSS5.563X0.258</t>
  </si>
  <si>
    <t>HSS5.500X0.500</t>
  </si>
  <si>
    <t>HSS5.500X0.375</t>
  </si>
  <si>
    <t>HSS5.500X0.258</t>
  </si>
  <si>
    <t>HSS5.000X0.500</t>
  </si>
  <si>
    <t>HSS5.000X0.375</t>
  </si>
  <si>
    <t>HSS5.000X0.312</t>
  </si>
  <si>
    <t>HSS5.000X0.258</t>
  </si>
  <si>
    <t>HSS5.000X0.250</t>
  </si>
  <si>
    <t>HSS4.500X0.375</t>
  </si>
  <si>
    <t>HSS4.500X0.337</t>
  </si>
  <si>
    <t>HSS4.500X0.237</t>
  </si>
  <si>
    <t>HSS4.500X0.188</t>
  </si>
  <si>
    <t>HSS4.000X0.313</t>
  </si>
  <si>
    <t>HSS4.000X0.250</t>
  </si>
  <si>
    <t>HSS4.000X0.237</t>
  </si>
  <si>
    <t>HSS4.000X0.226</t>
  </si>
  <si>
    <t>HSS4.000X0.220</t>
  </si>
  <si>
    <t>HSS4.000X0.188</t>
  </si>
  <si>
    <t>HSS3.500X0.313</t>
  </si>
  <si>
    <t>HSS3.500X0.300</t>
  </si>
  <si>
    <t>HSS3.500X0.250</t>
  </si>
  <si>
    <t>HSS3.500X0.216</t>
  </si>
  <si>
    <t>HSS3.500X0.203</t>
  </si>
  <si>
    <t>HSS3.500X0.188</t>
  </si>
  <si>
    <t>HSS3.000X0.250</t>
  </si>
  <si>
    <t>HSS3.000X0.216</t>
  </si>
  <si>
    <t>HSS3.000X0.203</t>
  </si>
  <si>
    <t>HSS3.000X0.188</t>
  </si>
  <si>
    <t>HSS3.000X0.152</t>
  </si>
  <si>
    <t>HSS3.000X0.134</t>
  </si>
  <si>
    <t>HSS3.000X0.125</t>
  </si>
  <si>
    <t>HSS2.875X0.250</t>
  </si>
  <si>
    <t>HSS2.875X0.203</t>
  </si>
  <si>
    <t>HSS2.875X0.188</t>
  </si>
  <si>
    <t>HSS2.875X0.125</t>
  </si>
  <si>
    <t>HSS2.500X0.250</t>
  </si>
  <si>
    <t>HSS2.500X0.188</t>
  </si>
  <si>
    <t>HSS2.500X0.125</t>
  </si>
  <si>
    <t>HSS2.375X0.250</t>
  </si>
  <si>
    <t>HSS2.375X0.218</t>
  </si>
  <si>
    <t>HSS2.375X0.188</t>
  </si>
  <si>
    <t>HSS2.375X0.154</t>
  </si>
  <si>
    <t>HSS2.375X0.125</t>
  </si>
  <si>
    <t>HSS1.900X0.188</t>
  </si>
  <si>
    <t>HSS1.900X0.145</t>
  </si>
  <si>
    <t>HSS1.900X0.120</t>
  </si>
  <si>
    <t>HSS1.660X0.140</t>
  </si>
  <si>
    <t>Creech DRP Phase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</si>
</sst>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0.00\ &quot;ft&quot;"/>
    <numFmt numFmtId="165" formatCode="0\ &quot;ksi&quot;"/>
    <numFmt numFmtId="166" formatCode="0.00\ &quot;in&quot;"/>
    <numFmt numFmtId="167" formatCode="0\ &quot;/16&quot;"/>
    <numFmt numFmtId="168" formatCode="&quot;#&quot;\ 0"/>
    <numFmt numFmtId="169" formatCode="0\ &quot;plf&quot;"/>
    <numFmt numFmtId="170" formatCode="0.00\ &quot;deg&quot;"/>
    <numFmt numFmtId="171" formatCode="0\ &quot;in&quot;"/>
    <numFmt numFmtId="172" formatCode="0.000"/>
    <numFmt numFmtId="173" formatCode="0.0"/>
    <numFmt numFmtId="174" formatCode="&quot;=&quot;\ 0\ &quot;kips&quot;"/>
    <numFmt numFmtId="175" formatCode="0.000&quot; x Pu&quot;"/>
    <numFmt numFmtId="176" formatCode="0&quot;/16&quot;"/>
    <numFmt numFmtId="177" formatCode="0\ &quot;k&quot;"/>
    <numFmt numFmtId="178" formatCode="0.0\ &quot;k&quot;"/>
    <numFmt numFmtId="179" formatCode="0.0000"/>
  </numFmts>
  <fonts count="28">
    <font>
      <sz val="10"/>
      <color rgb="FF000000"/>
      <name val="Arial"/>
    </font>
    <font>
      <sz val="9"/>
      <name val="Arial"/>
    </font>
    <font>
      <sz val="12"/>
      <name val="Arial"/>
    </font>
    <font>
      <sz val="10"/>
      <name val="Arial"/>
    </font>
    <font>
      <b/>
      <u/>
      <sz val="9"/>
      <name val="Arial"/>
    </font>
    <font>
      <sz val="9"/>
      <color rgb="FF4A86E8"/>
      <name val="Arial"/>
    </font>
    <font>
      <b/>
      <sz val="9"/>
      <name val="Arial"/>
    </font>
    <font>
      <b/>
      <sz val="9"/>
      <name val="Roboto"/>
    </font>
    <font>
      <sz val="9"/>
      <color rgb="FF38761D"/>
      <name val="Arial"/>
    </font>
    <font>
      <sz val="9"/>
      <color rgb="FF000000"/>
      <name val="Arial"/>
    </font>
    <font>
      <sz val="9"/>
      <color rgb="FF4A86E8"/>
      <name val="Roboto"/>
    </font>
    <font>
      <sz val="7"/>
      <name val="Arial"/>
    </font>
    <font>
      <sz val="8"/>
      <name val="Arial"/>
    </font>
    <font>
      <b/>
      <sz val="12"/>
      <name val="Arial"/>
    </font>
    <font>
      <sz val="18"/>
      <name val="Avian"/>
    </font>
    <font>
      <sz val="10"/>
      <name val="Avian"/>
    </font>
    <font>
      <sz val="8"/>
      <name val="Avian"/>
    </font>
    <font>
      <b/>
      <sz val="9"/>
      <name val="Calibri"/>
    </font>
    <font>
      <sz val="9"/>
      <name val="Calibri"/>
    </font>
    <font>
      <sz val="9"/>
      <color rgb="FF38761D"/>
      <name val="Calibri"/>
    </font>
    <font>
      <b/>
      <sz val="10"/>
      <name val="Arial"/>
    </font>
    <font>
      <u/>
      <sz val="9"/>
      <name val="Calibri"/>
    </font>
    <font>
      <b/>
      <sz val="9"/>
      <color rgb="FFFF0000"/>
      <name val="Calibri"/>
    </font>
    <font>
      <b/>
      <sz val="9"/>
      <color rgb="FFFF0000"/>
      <name val="Arial"/>
    </font>
    <font>
      <sz val="9"/>
      <name val="Noto Sans Symbols"/>
    </font>
    <font>
      <i/>
      <sz val="10"/>
      <name val="Arial"/>
    </font>
    <font>
      <sz val="18"/>
      <name val="Arial"/>
      <family val="2"/>
    </font>
    <font>
      <sz val="9"/>
      <color theme="9" tint="-0.249977111117893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rgb="FF8DB3E2"/>
        <bgColor rgb="FF8DB3E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9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hair">
        <color rgb="FF000000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hair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medium">
        <color rgb="FF000000"/>
      </left>
      <right/>
      <top style="thick">
        <color rgb="FF000000"/>
      </top>
      <bottom/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FFFFF"/>
      </left>
      <right/>
      <top/>
      <bottom/>
      <diagonal/>
    </border>
  </borders>
  <cellStyleXfs count="1">
    <xf numFmtId="0" fontId="0" fillId="0" borderId="0"/>
  </cellStyleXfs>
  <cellXfs count="362">
    <xf numFmtId="0" fontId="0" fillId="0" borderId="0" xfId="0"/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4" fontId="1" fillId="0" borderId="1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164" fontId="5" fillId="0" borderId="6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4" xfId="0" applyNumberFormat="1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4" fontId="1" fillId="0" borderId="2" xfId="0" applyNumberFormat="1" applyFont="1" applyBorder="1" applyAlignment="1">
      <alignment horizontal="right"/>
    </xf>
    <xf numFmtId="0" fontId="1" fillId="0" borderId="9" xfId="0" applyFont="1" applyBorder="1" applyAlignment="1">
      <alignment horizontal="center"/>
    </xf>
    <xf numFmtId="4" fontId="1" fillId="0" borderId="9" xfId="0" applyNumberFormat="1" applyFont="1" applyBorder="1" applyAlignment="1">
      <alignment horizontal="center"/>
    </xf>
    <xf numFmtId="0" fontId="1" fillId="0" borderId="9" xfId="0" applyFont="1" applyBorder="1" applyAlignment="1">
      <alignment horizontal="left"/>
    </xf>
    <xf numFmtId="4" fontId="1" fillId="0" borderId="10" xfId="0" applyNumberFormat="1" applyFont="1" applyBorder="1" applyAlignment="1">
      <alignment horizontal="center"/>
    </xf>
    <xf numFmtId="0" fontId="1" fillId="0" borderId="28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169" fontId="8" fillId="0" borderId="31" xfId="0" applyNumberFormat="1" applyFont="1" applyBorder="1" applyAlignment="1">
      <alignment horizontal="center"/>
    </xf>
    <xf numFmtId="0" fontId="1" fillId="0" borderId="35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169" fontId="8" fillId="0" borderId="38" xfId="0" applyNumberFormat="1" applyFont="1" applyBorder="1" applyAlignment="1">
      <alignment horizontal="center"/>
    </xf>
    <xf numFmtId="0" fontId="1" fillId="0" borderId="42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169" fontId="8" fillId="0" borderId="45" xfId="0" applyNumberFormat="1" applyFont="1" applyBorder="1" applyAlignment="1">
      <alignment horizontal="center"/>
    </xf>
    <xf numFmtId="0" fontId="1" fillId="0" borderId="50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9" fillId="0" borderId="52" xfId="0" applyFont="1" applyBorder="1" applyAlignment="1">
      <alignment horizontal="center" vertical="center"/>
    </xf>
    <xf numFmtId="169" fontId="8" fillId="0" borderId="55" xfId="0" applyNumberFormat="1" applyFont="1" applyBorder="1" applyAlignment="1">
      <alignment horizontal="center"/>
    </xf>
    <xf numFmtId="0" fontId="1" fillId="0" borderId="60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169" fontId="8" fillId="0" borderId="65" xfId="0" applyNumberFormat="1" applyFont="1" applyBorder="1" applyAlignment="1">
      <alignment horizontal="center"/>
    </xf>
    <xf numFmtId="0" fontId="1" fillId="0" borderId="69" xfId="0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9" fillId="0" borderId="71" xfId="0" applyFont="1" applyBorder="1" applyAlignment="1">
      <alignment horizontal="center" vertical="center"/>
    </xf>
    <xf numFmtId="169" fontId="8" fillId="0" borderId="72" xfId="0" applyNumberFormat="1" applyFont="1" applyBorder="1" applyAlignment="1">
      <alignment horizontal="center"/>
    </xf>
    <xf numFmtId="0" fontId="1" fillId="0" borderId="73" xfId="0" applyFont="1" applyBorder="1" applyAlignment="1">
      <alignment horizontal="center" vertical="center"/>
    </xf>
    <xf numFmtId="4" fontId="1" fillId="0" borderId="5" xfId="0" applyNumberFormat="1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4" fontId="12" fillId="0" borderId="4" xfId="0" applyNumberFormat="1" applyFont="1" applyBorder="1" applyAlignment="1">
      <alignment horizontal="right"/>
    </xf>
    <xf numFmtId="4" fontId="12" fillId="0" borderId="4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4" fontId="13" fillId="0" borderId="9" xfId="0" applyNumberFormat="1" applyFont="1" applyBorder="1" applyAlignment="1">
      <alignment horizontal="right"/>
    </xf>
    <xf numFmtId="0" fontId="1" fillId="0" borderId="4" xfId="0" applyFont="1" applyBorder="1" applyAlignment="1">
      <alignment horizontal="center"/>
    </xf>
    <xf numFmtId="4" fontId="6" fillId="0" borderId="80" xfId="0" applyNumberFormat="1" applyFont="1" applyBorder="1" applyAlignment="1">
      <alignment horizontal="center" vertical="center" wrapText="1"/>
    </xf>
    <xf numFmtId="0" fontId="1" fillId="0" borderId="82" xfId="0" applyFont="1" applyBorder="1" applyAlignment="1">
      <alignment horizontal="center"/>
    </xf>
    <xf numFmtId="166" fontId="1" fillId="0" borderId="84" xfId="0" applyNumberFormat="1" applyFont="1" applyBorder="1" applyAlignment="1">
      <alignment horizontal="center"/>
    </xf>
    <xf numFmtId="170" fontId="1" fillId="0" borderId="84" xfId="0" applyNumberFormat="1" applyFont="1" applyBorder="1" applyAlignment="1">
      <alignment horizontal="center"/>
    </xf>
    <xf numFmtId="171" fontId="1" fillId="0" borderId="84" xfId="0" applyNumberFormat="1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166" fontId="1" fillId="0" borderId="87" xfId="0" applyNumberFormat="1" applyFont="1" applyBorder="1" applyAlignment="1">
      <alignment horizontal="center"/>
    </xf>
    <xf numFmtId="170" fontId="1" fillId="0" borderId="87" xfId="0" applyNumberFormat="1" applyFont="1" applyBorder="1" applyAlignment="1">
      <alignment horizontal="center"/>
    </xf>
    <xf numFmtId="171" fontId="1" fillId="0" borderId="87" xfId="0" applyNumberFormat="1" applyFont="1" applyBorder="1" applyAlignment="1">
      <alignment horizontal="center"/>
    </xf>
    <xf numFmtId="171" fontId="1" fillId="0" borderId="88" xfId="0" applyNumberFormat="1" applyFont="1" applyBorder="1" applyAlignment="1">
      <alignment horizontal="center"/>
    </xf>
    <xf numFmtId="0" fontId="1" fillId="0" borderId="61" xfId="0" applyFont="1" applyBorder="1" applyAlignment="1">
      <alignment horizontal="center"/>
    </xf>
    <xf numFmtId="166" fontId="1" fillId="0" borderId="79" xfId="0" applyNumberFormat="1" applyFont="1" applyBorder="1" applyAlignment="1">
      <alignment horizontal="center"/>
    </xf>
    <xf numFmtId="170" fontId="1" fillId="0" borderId="79" xfId="0" applyNumberFormat="1" applyFont="1" applyBorder="1" applyAlignment="1">
      <alignment horizontal="center"/>
    </xf>
    <xf numFmtId="171" fontId="1" fillId="0" borderId="79" xfId="0" applyNumberFormat="1" applyFont="1" applyBorder="1" applyAlignment="1">
      <alignment horizontal="center"/>
    </xf>
    <xf numFmtId="171" fontId="1" fillId="0" borderId="80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" fillId="0" borderId="1" xfId="0" applyFont="1" applyBorder="1"/>
    <xf numFmtId="0" fontId="1" fillId="0" borderId="70" xfId="0" applyFont="1" applyBorder="1" applyAlignment="1">
      <alignment horizontal="center"/>
    </xf>
    <xf numFmtId="166" fontId="1" fillId="0" borderId="94" xfId="0" applyNumberFormat="1" applyFont="1" applyBorder="1" applyAlignment="1">
      <alignment horizontal="center"/>
    </xf>
    <xf numFmtId="170" fontId="1" fillId="0" borderId="94" xfId="0" applyNumberFormat="1" applyFont="1" applyBorder="1" applyAlignment="1">
      <alignment horizontal="center"/>
    </xf>
    <xf numFmtId="171" fontId="1" fillId="0" borderId="94" xfId="0" applyNumberFormat="1" applyFont="1" applyBorder="1" applyAlignment="1">
      <alignment horizontal="center"/>
    </xf>
    <xf numFmtId="171" fontId="1" fillId="0" borderId="95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98" xfId="0" applyNumberFormat="1" applyFon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4" fontId="6" fillId="0" borderId="62" xfId="0" applyNumberFormat="1" applyFont="1" applyBorder="1" applyAlignment="1">
      <alignment horizontal="center"/>
    </xf>
    <xf numFmtId="164" fontId="6" fillId="0" borderId="80" xfId="0" applyNumberFormat="1" applyFont="1" applyBorder="1" applyAlignment="1">
      <alignment horizontal="center"/>
    </xf>
    <xf numFmtId="164" fontId="6" fillId="0" borderId="65" xfId="0" applyNumberFormat="1" applyFont="1" applyBorder="1" applyAlignment="1">
      <alignment horizontal="center"/>
    </xf>
    <xf numFmtId="164" fontId="6" fillId="0" borderId="102" xfId="0" applyNumberFormat="1" applyFont="1" applyBorder="1" applyAlignment="1">
      <alignment horizontal="center"/>
    </xf>
    <xf numFmtId="164" fontId="6" fillId="0" borderId="103" xfId="0" applyNumberFormat="1" applyFont="1" applyBorder="1" applyAlignment="1">
      <alignment horizontal="center"/>
    </xf>
    <xf numFmtId="166" fontId="1" fillId="0" borderId="85" xfId="0" applyNumberFormat="1" applyFont="1" applyBorder="1" applyAlignment="1">
      <alignment horizontal="center"/>
    </xf>
    <xf numFmtId="167" fontId="9" fillId="0" borderId="52" xfId="0" applyNumberFormat="1" applyFont="1" applyBorder="1" applyAlignment="1">
      <alignment horizontal="center"/>
    </xf>
    <xf numFmtId="167" fontId="9" fillId="0" borderId="84" xfId="0" applyNumberFormat="1" applyFont="1" applyBorder="1" applyAlignment="1">
      <alignment horizontal="center"/>
    </xf>
    <xf numFmtId="167" fontId="9" fillId="0" borderId="55" xfId="0" applyNumberFormat="1" applyFont="1" applyBorder="1" applyAlignment="1">
      <alignment horizontal="center"/>
    </xf>
    <xf numFmtId="164" fontId="5" fillId="0" borderId="104" xfId="0" applyNumberFormat="1" applyFont="1" applyBorder="1" applyAlignment="1">
      <alignment horizontal="center"/>
    </xf>
    <xf numFmtId="164" fontId="5" fillId="0" borderId="105" xfId="0" applyNumberFormat="1" applyFont="1" applyBorder="1" applyAlignment="1">
      <alignment horizontal="center"/>
    </xf>
    <xf numFmtId="0" fontId="1" fillId="0" borderId="106" xfId="0" applyFont="1" applyBorder="1" applyAlignment="1">
      <alignment horizontal="center"/>
    </xf>
    <xf numFmtId="166" fontId="1" fillId="0" borderId="89" xfId="0" applyNumberFormat="1" applyFont="1" applyBorder="1" applyAlignment="1">
      <alignment horizontal="center"/>
    </xf>
    <xf numFmtId="167" fontId="9" fillId="0" borderId="37" xfId="0" applyNumberFormat="1" applyFont="1" applyBorder="1" applyAlignment="1">
      <alignment horizontal="center"/>
    </xf>
    <xf numFmtId="167" fontId="9" fillId="0" borderId="88" xfId="0" applyNumberFormat="1" applyFont="1" applyBorder="1" applyAlignment="1">
      <alignment horizontal="center"/>
    </xf>
    <xf numFmtId="167" fontId="9" fillId="0" borderId="38" xfId="0" applyNumberFormat="1" applyFont="1" applyBorder="1" applyAlignment="1">
      <alignment horizontal="center"/>
    </xf>
    <xf numFmtId="164" fontId="5" fillId="0" borderId="107" xfId="0" applyNumberFormat="1" applyFont="1" applyBorder="1" applyAlignment="1">
      <alignment horizontal="center"/>
    </xf>
    <xf numFmtId="164" fontId="5" fillId="0" borderId="108" xfId="0" applyNumberFormat="1" applyFont="1" applyBorder="1" applyAlignment="1">
      <alignment horizontal="center"/>
    </xf>
    <xf numFmtId="0" fontId="1" fillId="0" borderId="109" xfId="0" applyFont="1" applyBorder="1" applyAlignment="1">
      <alignment horizontal="center"/>
    </xf>
    <xf numFmtId="166" fontId="1" fillId="0" borderId="92" xfId="0" applyNumberFormat="1" applyFont="1" applyBorder="1" applyAlignment="1">
      <alignment horizontal="center"/>
    </xf>
    <xf numFmtId="167" fontId="9" fillId="0" borderId="62" xfId="0" applyNumberFormat="1" applyFont="1" applyBorder="1" applyAlignment="1">
      <alignment horizontal="center"/>
    </xf>
    <xf numFmtId="167" fontId="9" fillId="0" borderId="80" xfId="0" applyNumberFormat="1" applyFont="1" applyBorder="1" applyAlignment="1">
      <alignment horizontal="center"/>
    </xf>
    <xf numFmtId="167" fontId="9" fillId="0" borderId="65" xfId="0" applyNumberFormat="1" applyFont="1" applyBorder="1" applyAlignment="1">
      <alignment horizontal="center"/>
    </xf>
    <xf numFmtId="164" fontId="5" fillId="0" borderId="102" xfId="0" applyNumberFormat="1" applyFont="1" applyBorder="1" applyAlignment="1">
      <alignment horizontal="center"/>
    </xf>
    <xf numFmtId="164" fontId="5" fillId="0" borderId="103" xfId="0" applyNumberFormat="1" applyFont="1" applyBorder="1" applyAlignment="1">
      <alignment horizontal="center"/>
    </xf>
    <xf numFmtId="4" fontId="1" fillId="0" borderId="4" xfId="0" applyNumberFormat="1" applyFont="1" applyBorder="1" applyAlignment="1">
      <alignment horizontal="center"/>
    </xf>
    <xf numFmtId="0" fontId="1" fillId="0" borderId="0" xfId="0" applyFont="1" applyAlignment="1">
      <alignment horizontal="left"/>
    </xf>
    <xf numFmtId="0" fontId="5" fillId="0" borderId="102" xfId="0" applyFont="1" applyBorder="1" applyAlignment="1">
      <alignment horizontal="center"/>
    </xf>
    <xf numFmtId="0" fontId="5" fillId="0" borderId="103" xfId="0" applyFont="1" applyBorder="1" applyAlignment="1">
      <alignment horizontal="center"/>
    </xf>
    <xf numFmtId="167" fontId="9" fillId="0" borderId="28" xfId="0" applyNumberFormat="1" applyFont="1" applyBorder="1" applyAlignment="1">
      <alignment horizontal="center"/>
    </xf>
    <xf numFmtId="167" fontId="9" fillId="0" borderId="87" xfId="0" applyNumberFormat="1" applyFont="1" applyBorder="1" applyAlignment="1">
      <alignment horizontal="center"/>
    </xf>
    <xf numFmtId="167" fontId="9" fillId="0" borderId="31" xfId="0" applyNumberFormat="1" applyFont="1" applyBorder="1" applyAlignment="1">
      <alignment horizontal="center"/>
    </xf>
    <xf numFmtId="0" fontId="5" fillId="0" borderId="110" xfId="0" applyFont="1" applyBorder="1" applyAlignment="1">
      <alignment horizontal="center"/>
    </xf>
    <xf numFmtId="0" fontId="5" fillId="0" borderId="107" xfId="0" applyFont="1" applyBorder="1" applyAlignment="1">
      <alignment horizontal="center"/>
    </xf>
    <xf numFmtId="0" fontId="5" fillId="0" borderId="108" xfId="0" applyFont="1" applyBorder="1" applyAlignment="1">
      <alignment horizontal="center"/>
    </xf>
    <xf numFmtId="0" fontId="1" fillId="0" borderId="111" xfId="0" applyFont="1" applyBorder="1" applyAlignment="1">
      <alignment horizontal="center"/>
    </xf>
    <xf numFmtId="166" fontId="1" fillId="0" borderId="96" xfId="0" applyNumberFormat="1" applyFont="1" applyBorder="1" applyAlignment="1">
      <alignment horizontal="center"/>
    </xf>
    <xf numFmtId="167" fontId="9" fillId="0" borderId="71" xfId="0" applyNumberFormat="1" applyFont="1" applyBorder="1" applyAlignment="1">
      <alignment horizontal="center"/>
    </xf>
    <xf numFmtId="167" fontId="9" fillId="0" borderId="95" xfId="0" applyNumberFormat="1" applyFont="1" applyBorder="1" applyAlignment="1">
      <alignment horizontal="center"/>
    </xf>
    <xf numFmtId="167" fontId="9" fillId="0" borderId="72" xfId="0" applyNumberFormat="1" applyFont="1" applyBorder="1" applyAlignment="1">
      <alignment horizontal="center"/>
    </xf>
    <xf numFmtId="0" fontId="5" fillId="0" borderId="112" xfId="0" applyFont="1" applyBorder="1" applyAlignment="1">
      <alignment horizontal="center"/>
    </xf>
    <xf numFmtId="0" fontId="5" fillId="0" borderId="11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4" fontId="12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right"/>
    </xf>
    <xf numFmtId="4" fontId="12" fillId="0" borderId="1" xfId="0" applyNumberFormat="1" applyFont="1" applyBorder="1" applyAlignment="1">
      <alignment horizontal="center"/>
    </xf>
    <xf numFmtId="0" fontId="16" fillId="3" borderId="115" xfId="0" applyFont="1" applyFill="1" applyBorder="1" applyAlignment="1">
      <alignment horizontal="left"/>
    </xf>
    <xf numFmtId="0" fontId="15" fillId="3" borderId="115" xfId="0" applyFont="1" applyFill="1" applyBorder="1"/>
    <xf numFmtId="0" fontId="3" fillId="0" borderId="0" xfId="0" applyFont="1"/>
    <xf numFmtId="0" fontId="17" fillId="0" borderId="117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17" fillId="0" borderId="9" xfId="0" applyFont="1" applyBorder="1" applyAlignment="1">
      <alignment horizontal="left"/>
    </xf>
    <xf numFmtId="4" fontId="6" fillId="0" borderId="1" xfId="0" applyNumberFormat="1" applyFont="1" applyBorder="1" applyAlignment="1">
      <alignment horizontal="center"/>
    </xf>
    <xf numFmtId="0" fontId="18" fillId="2" borderId="1" xfId="0" applyFont="1" applyFill="1" applyBorder="1"/>
    <xf numFmtId="0" fontId="18" fillId="2" borderId="1" xfId="0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center"/>
    </xf>
    <xf numFmtId="170" fontId="18" fillId="2" borderId="1" xfId="0" applyNumberFormat="1" applyFont="1" applyFill="1" applyBorder="1" applyAlignment="1">
      <alignment horizontal="center"/>
    </xf>
    <xf numFmtId="0" fontId="18" fillId="2" borderId="126" xfId="0" applyFont="1" applyFill="1" applyBorder="1"/>
    <xf numFmtId="0" fontId="22" fillId="2" borderId="126" xfId="0" applyFont="1" applyFill="1" applyBorder="1"/>
    <xf numFmtId="166" fontId="18" fillId="2" borderId="1" xfId="0" applyNumberFormat="1" applyFont="1" applyFill="1" applyBorder="1" applyAlignment="1">
      <alignment horizontal="center"/>
    </xf>
    <xf numFmtId="4" fontId="23" fillId="0" borderId="1" xfId="0" applyNumberFormat="1" applyFont="1" applyBorder="1" applyAlignment="1">
      <alignment horizontal="center"/>
    </xf>
    <xf numFmtId="0" fontId="15" fillId="2" borderId="1" xfId="0" applyFont="1" applyFill="1" applyBorder="1"/>
    <xf numFmtId="174" fontId="17" fillId="2" borderId="1" xfId="0" applyNumberFormat="1" applyFont="1" applyFill="1" applyBorder="1" applyAlignment="1">
      <alignment horizontal="left"/>
    </xf>
    <xf numFmtId="175" fontId="18" fillId="2" borderId="1" xfId="0" applyNumberFormat="1" applyFont="1" applyFill="1" applyBorder="1" applyAlignment="1">
      <alignment horizontal="center"/>
    </xf>
    <xf numFmtId="0" fontId="24" fillId="2" borderId="1" xfId="0" applyFont="1" applyFill="1" applyBorder="1" applyAlignment="1">
      <alignment horizontal="right"/>
    </xf>
    <xf numFmtId="2" fontId="18" fillId="2" borderId="1" xfId="0" applyNumberFormat="1" applyFont="1" applyFill="1" applyBorder="1" applyAlignment="1">
      <alignment horizontal="center"/>
    </xf>
    <xf numFmtId="176" fontId="18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horizontal="left"/>
    </xf>
    <xf numFmtId="172" fontId="18" fillId="2" borderId="1" xfId="0" applyNumberFormat="1" applyFont="1" applyFill="1" applyBorder="1" applyAlignment="1">
      <alignment horizontal="center"/>
    </xf>
    <xf numFmtId="172" fontId="17" fillId="2" borderId="1" xfId="0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72" fontId="3" fillId="0" borderId="0" xfId="0" applyNumberFormat="1" applyFont="1"/>
    <xf numFmtId="0" fontId="20" fillId="0" borderId="0" xfId="0" applyFont="1" applyAlignment="1">
      <alignment horizontal="center"/>
    </xf>
    <xf numFmtId="0" fontId="18" fillId="2" borderId="126" xfId="0" applyFont="1" applyFill="1" applyBorder="1" applyAlignment="1">
      <alignment horizontal="right"/>
    </xf>
    <xf numFmtId="0" fontId="15" fillId="2" borderId="126" xfId="0" applyFont="1" applyFill="1" applyBorder="1"/>
    <xf numFmtId="0" fontId="19" fillId="2" borderId="126" xfId="0" applyFont="1" applyFill="1" applyBorder="1"/>
    <xf numFmtId="0" fontId="18" fillId="2" borderId="128" xfId="0" applyFont="1" applyFill="1" applyBorder="1" applyAlignment="1">
      <alignment horizontal="right"/>
    </xf>
    <xf numFmtId="164" fontId="19" fillId="2" borderId="119" xfId="0" applyNumberFormat="1" applyFont="1" applyFill="1" applyBorder="1" applyAlignment="1">
      <alignment horizontal="center"/>
    </xf>
    <xf numFmtId="164" fontId="19" fillId="2" borderId="120" xfId="0" applyNumberFormat="1" applyFont="1" applyFill="1" applyBorder="1" applyAlignment="1">
      <alignment horizontal="center"/>
    </xf>
    <xf numFmtId="166" fontId="19" fillId="2" borderId="120" xfId="0" applyNumberFormat="1" applyFont="1" applyFill="1" applyBorder="1" applyAlignment="1">
      <alignment horizontal="center"/>
    </xf>
    <xf numFmtId="165" fontId="19" fillId="2" borderId="119" xfId="0" applyNumberFormat="1" applyFont="1" applyFill="1" applyBorder="1" applyAlignment="1">
      <alignment horizontal="left"/>
    </xf>
    <xf numFmtId="49" fontId="19" fillId="2" borderId="119" xfId="0" applyNumberFormat="1" applyFont="1" applyFill="1" applyBorder="1" applyAlignment="1">
      <alignment horizontal="center"/>
    </xf>
    <xf numFmtId="167" fontId="19" fillId="2" borderId="120" xfId="0" applyNumberFormat="1" applyFont="1" applyFill="1" applyBorder="1" applyAlignment="1">
      <alignment horizontal="left"/>
    </xf>
    <xf numFmtId="166" fontId="19" fillId="2" borderId="120" xfId="0" applyNumberFormat="1" applyFont="1" applyFill="1" applyBorder="1" applyAlignment="1">
      <alignment horizontal="left"/>
    </xf>
    <xf numFmtId="0" fontId="0" fillId="6" borderId="0" xfId="0" applyFill="1"/>
    <xf numFmtId="0" fontId="3" fillId="6" borderId="0" xfId="0" applyFont="1" applyFill="1"/>
    <xf numFmtId="172" fontId="3" fillId="6" borderId="0" xfId="0" applyNumberFormat="1" applyFont="1" applyFill="1"/>
    <xf numFmtId="0" fontId="26" fillId="0" borderId="1" xfId="0" applyFont="1" applyBorder="1" applyAlignment="1">
      <alignment horizontal="left"/>
    </xf>
    <xf numFmtId="0" fontId="3" fillId="0" borderId="4" xfId="0" applyFont="1" applyBorder="1"/>
    <xf numFmtId="4" fontId="1" fillId="0" borderId="7" xfId="0" applyNumberFormat="1" applyFont="1" applyBorder="1" applyAlignment="1">
      <alignment horizontal="right"/>
    </xf>
    <xf numFmtId="165" fontId="5" fillId="2" borderId="120" xfId="0" applyNumberFormat="1" applyFont="1" applyFill="1" applyBorder="1" applyAlignment="1">
      <alignment horizontal="center"/>
    </xf>
    <xf numFmtId="166" fontId="5" fillId="2" borderId="120" xfId="0" applyNumberFormat="1" applyFont="1" applyFill="1" applyBorder="1" applyAlignment="1">
      <alignment horizontal="center"/>
    </xf>
    <xf numFmtId="167" fontId="5" fillId="0" borderId="120" xfId="0" applyNumberFormat="1" applyFont="1" applyBorder="1" applyAlignment="1">
      <alignment horizontal="center"/>
    </xf>
    <xf numFmtId="49" fontId="5" fillId="2" borderId="119" xfId="0" applyNumberFormat="1" applyFont="1" applyFill="1" applyBorder="1" applyAlignment="1">
      <alignment horizontal="center"/>
    </xf>
    <xf numFmtId="0" fontId="4" fillId="0" borderId="9" xfId="0" applyFont="1" applyBorder="1" applyAlignment="1">
      <alignment horizontal="left"/>
    </xf>
    <xf numFmtId="0" fontId="3" fillId="0" borderId="115" xfId="0" applyFont="1" applyBorder="1"/>
    <xf numFmtId="4" fontId="3" fillId="0" borderId="4" xfId="0" applyNumberFormat="1" applyFont="1" applyBorder="1"/>
    <xf numFmtId="166" fontId="1" fillId="0" borderId="116" xfId="0" applyNumberFormat="1" applyFont="1" applyBorder="1" applyAlignment="1">
      <alignment horizontal="center"/>
    </xf>
    <xf numFmtId="0" fontId="5" fillId="0" borderId="124" xfId="0" applyFont="1" applyBorder="1" applyAlignment="1">
      <alignment horizontal="center"/>
    </xf>
    <xf numFmtId="0" fontId="14" fillId="3" borderId="126" xfId="0" applyFont="1" applyFill="1" applyBorder="1" applyAlignment="1">
      <alignment horizontal="left"/>
    </xf>
    <xf numFmtId="0" fontId="15" fillId="3" borderId="126" xfId="0" applyFont="1" applyFill="1" applyBorder="1"/>
    <xf numFmtId="0" fontId="3" fillId="3" borderId="126" xfId="0" applyFont="1" applyFill="1" applyBorder="1"/>
    <xf numFmtId="0" fontId="3" fillId="3" borderId="114" xfId="0" applyFont="1" applyFill="1" applyBorder="1"/>
    <xf numFmtId="0" fontId="3" fillId="3" borderId="115" xfId="0" applyFont="1" applyFill="1" applyBorder="1"/>
    <xf numFmtId="0" fontId="3" fillId="3" borderId="116" xfId="0" applyFont="1" applyFill="1" applyBorder="1"/>
    <xf numFmtId="0" fontId="3" fillId="3" borderId="126" xfId="0" applyFont="1" applyFill="1" applyBorder="1" applyAlignment="1">
      <alignment horizontal="right"/>
    </xf>
    <xf numFmtId="0" fontId="3" fillId="4" borderId="126" xfId="0" applyFont="1" applyFill="1" applyBorder="1"/>
    <xf numFmtId="0" fontId="3" fillId="0" borderId="118" xfId="0" applyFont="1" applyBorder="1"/>
    <xf numFmtId="4" fontId="3" fillId="0" borderId="118" xfId="0" applyNumberFormat="1" applyFont="1" applyBorder="1"/>
    <xf numFmtId="0" fontId="3" fillId="0" borderId="5" xfId="0" applyFont="1" applyBorder="1"/>
    <xf numFmtId="0" fontId="3" fillId="0" borderId="98" xfId="0" applyFont="1" applyBorder="1"/>
    <xf numFmtId="4" fontId="3" fillId="0" borderId="98" xfId="0" applyNumberFormat="1" applyFont="1" applyBorder="1"/>
    <xf numFmtId="166" fontId="3" fillId="5" borderId="126" xfId="0" applyNumberFormat="1" applyFont="1" applyFill="1" applyBorder="1" applyAlignment="1">
      <alignment horizontal="right"/>
    </xf>
    <xf numFmtId="164" fontId="3" fillId="5" borderId="126" xfId="0" applyNumberFormat="1" applyFont="1" applyFill="1" applyBorder="1"/>
    <xf numFmtId="165" fontId="3" fillId="3" borderId="126" xfId="0" applyNumberFormat="1" applyFont="1" applyFill="1" applyBorder="1"/>
    <xf numFmtId="0" fontId="3" fillId="3" borderId="126" xfId="0" applyFont="1" applyFill="1" applyBorder="1" applyAlignment="1">
      <alignment horizontal="left"/>
    </xf>
    <xf numFmtId="0" fontId="3" fillId="3" borderId="126" xfId="0" applyFont="1" applyFill="1" applyBorder="1" applyAlignment="1">
      <alignment horizontal="center"/>
    </xf>
    <xf numFmtId="0" fontId="20" fillId="3" borderId="126" xfId="0" applyFont="1" applyFill="1" applyBorder="1" applyAlignment="1">
      <alignment horizontal="center"/>
    </xf>
    <xf numFmtId="0" fontId="3" fillId="4" borderId="126" xfId="0" applyFont="1" applyFill="1" applyBorder="1" applyAlignment="1">
      <alignment horizontal="right"/>
    </xf>
    <xf numFmtId="172" fontId="3" fillId="3" borderId="126" xfId="0" applyNumberFormat="1" applyFont="1" applyFill="1" applyBorder="1" applyAlignment="1">
      <alignment horizontal="center"/>
    </xf>
    <xf numFmtId="167" fontId="3" fillId="5" borderId="126" xfId="0" applyNumberFormat="1" applyFont="1" applyFill="1" applyBorder="1"/>
    <xf numFmtId="0" fontId="3" fillId="5" borderId="126" xfId="0" applyFont="1" applyFill="1" applyBorder="1" applyAlignment="1">
      <alignment horizontal="right"/>
    </xf>
    <xf numFmtId="165" fontId="3" fillId="5" borderId="126" xfId="0" applyNumberFormat="1" applyFont="1" applyFill="1" applyBorder="1" applyAlignment="1">
      <alignment horizontal="right"/>
    </xf>
    <xf numFmtId="0" fontId="3" fillId="0" borderId="121" xfId="0" applyFont="1" applyBorder="1"/>
    <xf numFmtId="0" fontId="3" fillId="0" borderId="122" xfId="0" applyFont="1" applyBorder="1"/>
    <xf numFmtId="4" fontId="3" fillId="0" borderId="122" xfId="0" applyNumberFormat="1" applyFont="1" applyBorder="1"/>
    <xf numFmtId="0" fontId="20" fillId="3" borderId="126" xfId="0" applyFont="1" applyFill="1" applyBorder="1" applyAlignment="1">
      <alignment horizontal="right"/>
    </xf>
    <xf numFmtId="4" fontId="3" fillId="0" borderId="123" xfId="0" applyNumberFormat="1" applyFont="1" applyBorder="1"/>
    <xf numFmtId="0" fontId="3" fillId="3" borderId="124" xfId="0" applyFont="1" applyFill="1" applyBorder="1"/>
    <xf numFmtId="0" fontId="3" fillId="3" borderId="125" xfId="0" applyFont="1" applyFill="1" applyBorder="1"/>
    <xf numFmtId="2" fontId="3" fillId="3" borderId="126" xfId="0" applyNumberFormat="1" applyFont="1" applyFill="1" applyBorder="1" applyAlignment="1">
      <alignment horizontal="right"/>
    </xf>
    <xf numFmtId="166" fontId="3" fillId="3" borderId="126" xfId="0" applyNumberFormat="1" applyFont="1" applyFill="1" applyBorder="1" applyAlignment="1">
      <alignment horizontal="center"/>
    </xf>
    <xf numFmtId="173" fontId="3" fillId="3" borderId="126" xfId="0" applyNumberFormat="1" applyFont="1" applyFill="1" applyBorder="1"/>
    <xf numFmtId="166" fontId="3" fillId="3" borderId="126" xfId="0" applyNumberFormat="1" applyFont="1" applyFill="1" applyBorder="1"/>
    <xf numFmtId="165" fontId="3" fillId="3" borderId="126" xfId="0" applyNumberFormat="1" applyFont="1" applyFill="1" applyBorder="1" applyAlignment="1">
      <alignment horizontal="right"/>
    </xf>
    <xf numFmtId="0" fontId="3" fillId="3" borderId="127" xfId="0" applyFont="1" applyFill="1" applyBorder="1"/>
    <xf numFmtId="167" fontId="3" fillId="4" borderId="126" xfId="0" applyNumberFormat="1" applyFont="1" applyFill="1" applyBorder="1"/>
    <xf numFmtId="164" fontId="3" fillId="3" borderId="126" xfId="0" applyNumberFormat="1" applyFont="1" applyFill="1" applyBorder="1"/>
    <xf numFmtId="172" fontId="20" fillId="3" borderId="126" xfId="0" applyNumberFormat="1" applyFont="1" applyFill="1" applyBorder="1" applyAlignment="1">
      <alignment horizontal="center"/>
    </xf>
    <xf numFmtId="0" fontId="20" fillId="3" borderId="126" xfId="0" applyFont="1" applyFill="1" applyBorder="1" applyAlignment="1">
      <alignment horizontal="left"/>
    </xf>
    <xf numFmtId="172" fontId="3" fillId="3" borderId="126" xfId="0" applyNumberFormat="1" applyFont="1" applyFill="1" applyBorder="1"/>
    <xf numFmtId="0" fontId="20" fillId="3" borderId="126" xfId="0" applyFont="1" applyFill="1" applyBorder="1"/>
    <xf numFmtId="172" fontId="20" fillId="3" borderId="126" xfId="0" applyNumberFormat="1" applyFont="1" applyFill="1" applyBorder="1"/>
    <xf numFmtId="2" fontId="3" fillId="3" borderId="126" xfId="0" applyNumberFormat="1" applyFont="1" applyFill="1" applyBorder="1" applyAlignment="1">
      <alignment horizontal="left"/>
    </xf>
    <xf numFmtId="172" fontId="3" fillId="3" borderId="126" xfId="0" applyNumberFormat="1" applyFont="1" applyFill="1" applyBorder="1" applyAlignment="1">
      <alignment horizontal="left"/>
    </xf>
    <xf numFmtId="165" fontId="20" fillId="3" borderId="126" xfId="0" applyNumberFormat="1" applyFont="1" applyFill="1" applyBorder="1"/>
    <xf numFmtId="0" fontId="25" fillId="3" borderId="126" xfId="0" applyFont="1" applyFill="1" applyBorder="1" applyAlignment="1">
      <alignment horizontal="left"/>
    </xf>
    <xf numFmtId="177" fontId="3" fillId="3" borderId="126" xfId="0" applyNumberFormat="1" applyFont="1" applyFill="1" applyBorder="1" applyAlignment="1">
      <alignment horizontal="center"/>
    </xf>
    <xf numFmtId="1" fontId="3" fillId="3" borderId="126" xfId="0" applyNumberFormat="1" applyFont="1" applyFill="1" applyBorder="1"/>
    <xf numFmtId="2" fontId="3" fillId="3" borderId="126" xfId="0" applyNumberFormat="1" applyFont="1" applyFill="1" applyBorder="1" applyAlignment="1">
      <alignment horizontal="center"/>
    </xf>
    <xf numFmtId="4" fontId="3" fillId="0" borderId="0" xfId="0" applyNumberFormat="1" applyFont="1"/>
    <xf numFmtId="2" fontId="3" fillId="3" borderId="126" xfId="0" applyNumberFormat="1" applyFont="1" applyFill="1" applyBorder="1"/>
    <xf numFmtId="0" fontId="3" fillId="3" borderId="115" xfId="0" applyFont="1" applyFill="1" applyBorder="1" applyAlignment="1">
      <alignment horizontal="right"/>
    </xf>
    <xf numFmtId="0" fontId="3" fillId="4" borderId="115" xfId="0" applyFont="1" applyFill="1" applyBorder="1" applyAlignment="1">
      <alignment horizontal="center"/>
    </xf>
    <xf numFmtId="0" fontId="25" fillId="3" borderId="126" xfId="0" applyFont="1" applyFill="1" applyBorder="1"/>
    <xf numFmtId="178" fontId="3" fillId="3" borderId="126" xfId="0" applyNumberFormat="1" applyFont="1" applyFill="1" applyBorder="1"/>
    <xf numFmtId="177" fontId="3" fillId="3" borderId="126" xfId="0" applyNumberFormat="1" applyFont="1" applyFill="1" applyBorder="1"/>
    <xf numFmtId="172" fontId="3" fillId="0" borderId="115" xfId="0" applyNumberFormat="1" applyFont="1" applyBorder="1"/>
    <xf numFmtId="0" fontId="3" fillId="6" borderId="115" xfId="0" applyFont="1" applyFill="1" applyBorder="1"/>
    <xf numFmtId="172" fontId="3" fillId="6" borderId="115" xfId="0" applyNumberFormat="1" applyFont="1" applyFill="1" applyBorder="1"/>
    <xf numFmtId="0" fontId="3" fillId="0" borderId="0" xfId="0" applyFont="1" applyAlignment="1">
      <alignment horizontal="center"/>
    </xf>
    <xf numFmtId="173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179" fontId="3" fillId="0" borderId="0" xfId="0" applyNumberFormat="1" applyFont="1" applyAlignment="1">
      <alignment horizontal="center"/>
    </xf>
    <xf numFmtId="169" fontId="8" fillId="7" borderId="55" xfId="0" applyNumberFormat="1" applyFont="1" applyFill="1" applyBorder="1" applyAlignment="1">
      <alignment horizontal="center"/>
    </xf>
    <xf numFmtId="169" fontId="8" fillId="7" borderId="38" xfId="0" applyNumberFormat="1" applyFont="1" applyFill="1" applyBorder="1" applyAlignment="1">
      <alignment horizontal="center"/>
    </xf>
    <xf numFmtId="169" fontId="8" fillId="7" borderId="65" xfId="0" applyNumberFormat="1" applyFont="1" applyFill="1" applyBorder="1" applyAlignment="1">
      <alignment horizontal="center"/>
    </xf>
    <xf numFmtId="169" fontId="8" fillId="7" borderId="31" xfId="0" applyNumberFormat="1" applyFont="1" applyFill="1" applyBorder="1" applyAlignment="1">
      <alignment horizontal="center"/>
    </xf>
    <xf numFmtId="169" fontId="27" fillId="7" borderId="38" xfId="0" applyNumberFormat="1" applyFont="1" applyFill="1" applyBorder="1" applyAlignment="1">
      <alignment horizontal="center"/>
    </xf>
    <xf numFmtId="0" fontId="10" fillId="7" borderId="51" xfId="0" applyFont="1" applyFill="1" applyBorder="1" applyAlignment="1">
      <alignment horizontal="center" vertical="center"/>
    </xf>
    <xf numFmtId="0" fontId="3" fillId="7" borderId="36" xfId="0" applyFont="1" applyFill="1" applyBorder="1"/>
    <xf numFmtId="0" fontId="5" fillId="7" borderId="43" xfId="0" applyFont="1" applyFill="1" applyBorder="1" applyAlignment="1">
      <alignment horizontal="center" vertical="center"/>
    </xf>
    <xf numFmtId="0" fontId="3" fillId="7" borderId="61" xfId="0" applyFont="1" applyFill="1" applyBorder="1"/>
    <xf numFmtId="164" fontId="5" fillId="0" borderId="44" xfId="0" applyNumberFormat="1" applyFont="1" applyBorder="1" applyAlignment="1">
      <alignment horizontal="center" vertical="center"/>
    </xf>
    <xf numFmtId="164" fontId="5" fillId="0" borderId="63" xfId="0" applyNumberFormat="1" applyFont="1" applyBorder="1" applyAlignment="1">
      <alignment horizontal="center" vertical="center"/>
    </xf>
    <xf numFmtId="164" fontId="8" fillId="0" borderId="45" xfId="0" applyNumberFormat="1" applyFont="1" applyBorder="1" applyAlignment="1">
      <alignment horizontal="center" vertical="center"/>
    </xf>
    <xf numFmtId="164" fontId="8" fillId="0" borderId="64" xfId="0" applyNumberFormat="1" applyFont="1" applyBorder="1" applyAlignment="1">
      <alignment horizontal="center" vertical="center"/>
    </xf>
    <xf numFmtId="164" fontId="5" fillId="0" borderId="53" xfId="0" applyNumberFormat="1" applyFont="1" applyBorder="1" applyAlignment="1">
      <alignment horizontal="center" vertical="center"/>
    </xf>
    <xf numFmtId="0" fontId="3" fillId="0" borderId="28" xfId="0" applyFont="1" applyBorder="1"/>
    <xf numFmtId="164" fontId="8" fillId="0" borderId="54" xfId="0" applyNumberFormat="1" applyFont="1" applyBorder="1" applyAlignment="1">
      <alignment horizontal="center" vertical="center"/>
    </xf>
    <xf numFmtId="0" fontId="3" fillId="0" borderId="31" xfId="0" applyFont="1" applyBorder="1"/>
    <xf numFmtId="168" fontId="8" fillId="2" borderId="46" xfId="0" applyNumberFormat="1" applyFont="1" applyFill="1" applyBorder="1" applyAlignment="1">
      <alignment horizontal="left" vertical="center"/>
    </xf>
    <xf numFmtId="0" fontId="3" fillId="0" borderId="47" xfId="0" applyFont="1" applyBorder="1"/>
    <xf numFmtId="0" fontId="3" fillId="0" borderId="66" xfId="0" applyFont="1" applyBorder="1"/>
    <xf numFmtId="0" fontId="3" fillId="0" borderId="67" xfId="0" applyFont="1" applyBorder="1"/>
    <xf numFmtId="168" fontId="8" fillId="2" borderId="49" xfId="0" applyNumberFormat="1" applyFont="1" applyFill="1" applyBorder="1" applyAlignment="1">
      <alignment horizontal="left" vertical="center"/>
    </xf>
    <xf numFmtId="168" fontId="8" fillId="2" borderId="66" xfId="0" applyNumberFormat="1" applyFont="1" applyFill="1" applyBorder="1" applyAlignment="1">
      <alignment horizontal="left" vertical="center"/>
    </xf>
    <xf numFmtId="168" fontId="8" fillId="2" borderId="68" xfId="0" applyNumberFormat="1" applyFont="1" applyFill="1" applyBorder="1" applyAlignment="1">
      <alignment horizontal="left" vertical="center"/>
    </xf>
    <xf numFmtId="168" fontId="8" fillId="2" borderId="32" xfId="0" applyNumberFormat="1" applyFont="1" applyFill="1" applyBorder="1" applyAlignment="1">
      <alignment horizontal="left" vertical="center"/>
    </xf>
    <xf numFmtId="0" fontId="3" fillId="0" borderId="33" xfId="0" applyFont="1" applyBorder="1"/>
    <xf numFmtId="0" fontId="3" fillId="0" borderId="39" xfId="0" applyFont="1" applyBorder="1"/>
    <xf numFmtId="0" fontId="3" fillId="0" borderId="40" xfId="0" applyFont="1" applyBorder="1"/>
    <xf numFmtId="168" fontId="8" fillId="2" borderId="56" xfId="0" applyNumberFormat="1" applyFont="1" applyFill="1" applyBorder="1" applyAlignment="1">
      <alignment horizontal="left" vertical="center"/>
    </xf>
    <xf numFmtId="168" fontId="8" fillId="2" borderId="59" xfId="0" applyNumberFormat="1" applyFont="1" applyFill="1" applyBorder="1" applyAlignment="1">
      <alignment horizontal="left" vertical="center"/>
    </xf>
    <xf numFmtId="168" fontId="8" fillId="2" borderId="39" xfId="0" applyNumberFormat="1" applyFont="1" applyFill="1" applyBorder="1" applyAlignment="1">
      <alignment horizontal="left" vertical="center"/>
    </xf>
    <xf numFmtId="168" fontId="8" fillId="2" borderId="41" xfId="0" applyNumberFormat="1" applyFont="1" applyFill="1" applyBorder="1" applyAlignment="1">
      <alignment horizontal="left" vertical="center"/>
    </xf>
    <xf numFmtId="168" fontId="8" fillId="7" borderId="46" xfId="0" applyNumberFormat="1" applyFont="1" applyFill="1" applyBorder="1" applyAlignment="1">
      <alignment horizontal="left" vertical="center"/>
    </xf>
    <xf numFmtId="0" fontId="3" fillId="7" borderId="47" xfId="0" applyFont="1" applyFill="1" applyBorder="1"/>
    <xf numFmtId="0" fontId="3" fillId="7" borderId="20" xfId="0" applyFont="1" applyFill="1" applyBorder="1"/>
    <xf numFmtId="0" fontId="3" fillId="7" borderId="23" xfId="0" applyFont="1" applyFill="1" applyBorder="1"/>
    <xf numFmtId="168" fontId="8" fillId="2" borderId="20" xfId="0" applyNumberFormat="1" applyFont="1" applyFill="1" applyBorder="1" applyAlignment="1">
      <alignment horizontal="left" vertical="center"/>
    </xf>
    <xf numFmtId="168" fontId="8" fillId="2" borderId="25" xfId="0" applyNumberFormat="1" applyFont="1" applyFill="1" applyBorder="1" applyAlignment="1">
      <alignment horizontal="left" vertical="center"/>
    </xf>
    <xf numFmtId="0" fontId="10" fillId="7" borderId="43" xfId="0" applyFont="1" applyFill="1" applyBorder="1" applyAlignment="1">
      <alignment horizontal="center" vertical="center"/>
    </xf>
    <xf numFmtId="0" fontId="3" fillId="7" borderId="70" xfId="0" applyFont="1" applyFill="1" applyBorder="1"/>
    <xf numFmtId="164" fontId="5" fillId="0" borderId="21" xfId="0" applyNumberFormat="1" applyFont="1" applyBorder="1" applyAlignment="1">
      <alignment horizontal="center" vertical="center"/>
    </xf>
    <xf numFmtId="0" fontId="3" fillId="0" borderId="22" xfId="0" applyFont="1" applyBorder="1"/>
    <xf numFmtId="0" fontId="3" fillId="0" borderId="64" xfId="0" applyFont="1" applyBorder="1"/>
    <xf numFmtId="0" fontId="10" fillId="7" borderId="27" xfId="0" applyFont="1" applyFill="1" applyBorder="1" applyAlignment="1">
      <alignment horizontal="center" vertical="center"/>
    </xf>
    <xf numFmtId="168" fontId="8" fillId="2" borderId="47" xfId="0" applyNumberFormat="1" applyFont="1" applyFill="1" applyBorder="1" applyAlignment="1">
      <alignment horizontal="left" vertical="center"/>
    </xf>
    <xf numFmtId="168" fontId="8" fillId="2" borderId="67" xfId="0" applyNumberFormat="1" applyFont="1" applyFill="1" applyBorder="1" applyAlignment="1">
      <alignment horizontal="left" vertical="center"/>
    </xf>
    <xf numFmtId="0" fontId="3" fillId="0" borderId="57" xfId="0" applyFont="1" applyBorder="1"/>
    <xf numFmtId="0" fontId="6" fillId="0" borderId="12" xfId="0" applyFont="1" applyBorder="1" applyAlignment="1">
      <alignment horizontal="center" vertical="center" wrapText="1"/>
    </xf>
    <xf numFmtId="0" fontId="3" fillId="0" borderId="20" xfId="0" applyFont="1" applyBorder="1"/>
    <xf numFmtId="0" fontId="6" fillId="0" borderId="13" xfId="0" applyFont="1" applyBorder="1" applyAlignment="1">
      <alignment horizontal="center" vertical="center"/>
    </xf>
    <xf numFmtId="0" fontId="3" fillId="0" borderId="21" xfId="0" applyFont="1" applyBorder="1"/>
    <xf numFmtId="164" fontId="5" fillId="0" borderId="29" xfId="0" applyNumberFormat="1" applyFont="1" applyBorder="1" applyAlignment="1">
      <alignment horizontal="center" vertical="center"/>
    </xf>
    <xf numFmtId="164" fontId="8" fillId="0" borderId="30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3" fillId="0" borderId="26" xfId="0" applyFont="1" applyBorder="1"/>
    <xf numFmtId="168" fontId="8" fillId="2" borderId="0" xfId="0" applyNumberFormat="1" applyFont="1" applyFill="1" applyAlignment="1">
      <alignment horizontal="left" vertical="center"/>
    </xf>
    <xf numFmtId="0" fontId="3" fillId="0" borderId="34" xfId="0" applyFont="1" applyBorder="1"/>
    <xf numFmtId="0" fontId="3" fillId="0" borderId="115" xfId="0" applyFont="1" applyBorder="1"/>
    <xf numFmtId="0" fontId="3" fillId="0" borderId="41" xfId="0" applyFont="1" applyBorder="1"/>
    <xf numFmtId="168" fontId="8" fillId="2" borderId="58" xfId="0" applyNumberFormat="1" applyFont="1" applyFill="1" applyBorder="1" applyAlignment="1">
      <alignment horizontal="left" vertical="center"/>
    </xf>
    <xf numFmtId="0" fontId="3" fillId="0" borderId="59" xfId="0" applyFont="1" applyBorder="1"/>
    <xf numFmtId="168" fontId="5" fillId="2" borderId="119" xfId="0" applyNumberFormat="1" applyFont="1" applyFill="1" applyBorder="1" applyAlignment="1">
      <alignment horizontal="left"/>
    </xf>
    <xf numFmtId="0" fontId="3" fillId="0" borderId="8" xfId="0" applyFont="1" applyBorder="1"/>
    <xf numFmtId="0" fontId="6" fillId="0" borderId="11" xfId="0" applyFont="1" applyBorder="1" applyAlignment="1">
      <alignment horizontal="center" vertical="center"/>
    </xf>
    <xf numFmtId="0" fontId="3" fillId="0" borderId="19" xfId="0" applyFont="1" applyBorder="1"/>
    <xf numFmtId="168" fontId="8" fillId="2" borderId="48" xfId="0" applyNumberFormat="1" applyFont="1" applyFill="1" applyBorder="1" applyAlignment="1">
      <alignment horizontal="left" vertical="center"/>
    </xf>
    <xf numFmtId="0" fontId="3" fillId="0" borderId="49" xfId="0" applyFont="1" applyBorder="1"/>
    <xf numFmtId="0" fontId="6" fillId="0" borderId="1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3" fillId="0" borderId="15" xfId="0" applyFont="1" applyBorder="1"/>
    <xf numFmtId="0" fontId="3" fillId="0" borderId="23" xfId="0" applyFont="1" applyBorder="1"/>
    <xf numFmtId="4" fontId="6" fillId="0" borderId="12" xfId="0" applyNumberFormat="1" applyFont="1" applyBorder="1" applyAlignment="1">
      <alignment horizontal="center" vertical="center"/>
    </xf>
    <xf numFmtId="4" fontId="6" fillId="0" borderId="16" xfId="0" applyNumberFormat="1" applyFont="1" applyBorder="1" applyAlignment="1">
      <alignment horizontal="center" vertical="center"/>
    </xf>
    <xf numFmtId="0" fontId="3" fillId="0" borderId="17" xfId="0" applyFont="1" applyBorder="1"/>
    <xf numFmtId="0" fontId="3" fillId="0" borderId="24" xfId="0" applyFont="1" applyBorder="1"/>
    <xf numFmtId="0" fontId="3" fillId="0" borderId="25" xfId="0" applyFont="1" applyBorder="1"/>
    <xf numFmtId="0" fontId="5" fillId="7" borderId="27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/>
    </xf>
    <xf numFmtId="0" fontId="3" fillId="0" borderId="3" xfId="0" applyFont="1" applyBorder="1"/>
    <xf numFmtId="0" fontId="3" fillId="0" borderId="4" xfId="0" applyFont="1" applyBorder="1"/>
    <xf numFmtId="0" fontId="3" fillId="0" borderId="119" xfId="0" applyFont="1" applyBorder="1"/>
    <xf numFmtId="0" fontId="1" fillId="0" borderId="83" xfId="0" applyFont="1" applyBorder="1" applyAlignment="1">
      <alignment horizontal="center" vertical="center"/>
    </xf>
    <xf numFmtId="0" fontId="3" fillId="0" borderId="87" xfId="0" applyFont="1" applyBorder="1"/>
    <xf numFmtId="0" fontId="1" fillId="0" borderId="91" xfId="0" applyFont="1" applyBorder="1" applyAlignment="1">
      <alignment horizontal="center" vertical="center"/>
    </xf>
    <xf numFmtId="0" fontId="3" fillId="0" borderId="79" xfId="0" applyFont="1" applyBorder="1"/>
    <xf numFmtId="4" fontId="1" fillId="0" borderId="85" xfId="0" applyNumberFormat="1" applyFont="1" applyBorder="1" applyAlignment="1">
      <alignment horizontal="center" wrapText="1"/>
    </xf>
    <xf numFmtId="0" fontId="3" fillId="0" borderId="86" xfId="0" applyFont="1" applyBorder="1"/>
    <xf numFmtId="4" fontId="1" fillId="0" borderId="89" xfId="0" applyNumberFormat="1" applyFont="1" applyBorder="1" applyAlignment="1">
      <alignment horizontal="center" wrapText="1"/>
    </xf>
    <xf numFmtId="0" fontId="3" fillId="0" borderId="90" xfId="0" applyFont="1" applyBorder="1"/>
    <xf numFmtId="0" fontId="3" fillId="0" borderId="94" xfId="0" applyFont="1" applyBorder="1"/>
    <xf numFmtId="0" fontId="6" fillId="0" borderId="74" xfId="0" applyFont="1" applyBorder="1" applyAlignment="1">
      <alignment horizontal="center" vertical="center"/>
    </xf>
    <xf numFmtId="0" fontId="3" fillId="0" borderId="61" xfId="0" applyFont="1" applyBorder="1"/>
    <xf numFmtId="0" fontId="6" fillId="0" borderId="78" xfId="0" applyFont="1" applyBorder="1" applyAlignment="1">
      <alignment horizontal="center" vertical="center" wrapText="1"/>
    </xf>
    <xf numFmtId="0" fontId="3" fillId="0" borderId="81" xfId="0" applyFont="1" applyBorder="1"/>
    <xf numFmtId="164" fontId="6" fillId="0" borderId="99" xfId="0" applyNumberFormat="1" applyFont="1" applyBorder="1" applyAlignment="1">
      <alignment horizontal="center"/>
    </xf>
    <xf numFmtId="0" fontId="3" fillId="0" borderId="76" xfId="0" applyFont="1" applyBorder="1"/>
    <xf numFmtId="0" fontId="3" fillId="0" borderId="100" xfId="0" applyFont="1" applyBorder="1"/>
    <xf numFmtId="164" fontId="6" fillId="0" borderId="76" xfId="0" applyNumberFormat="1" applyFont="1" applyBorder="1" applyAlignment="1">
      <alignment horizontal="center"/>
    </xf>
    <xf numFmtId="0" fontId="3" fillId="0" borderId="101" xfId="0" applyFont="1" applyBorder="1"/>
    <xf numFmtId="4" fontId="1" fillId="0" borderId="96" xfId="0" applyNumberFormat="1" applyFont="1" applyBorder="1" applyAlignment="1">
      <alignment horizontal="center" wrapText="1"/>
    </xf>
    <xf numFmtId="0" fontId="3" fillId="0" borderId="97" xfId="0" applyFont="1" applyBorder="1"/>
    <xf numFmtId="4" fontId="1" fillId="0" borderId="92" xfId="0" applyNumberFormat="1" applyFont="1" applyBorder="1" applyAlignment="1">
      <alignment horizontal="center" wrapText="1"/>
    </xf>
    <xf numFmtId="0" fontId="3" fillId="0" borderId="93" xfId="0" applyFont="1" applyBorder="1"/>
    <xf numFmtId="0" fontId="6" fillId="0" borderId="75" xfId="0" applyFont="1" applyBorder="1" applyAlignment="1">
      <alignment horizontal="center" vertical="center"/>
    </xf>
    <xf numFmtId="0" fontId="6" fillId="0" borderId="75" xfId="0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3" fillId="0" borderId="77" xfId="0" applyFont="1" applyBorder="1"/>
    <xf numFmtId="4" fontId="6" fillId="0" borderId="75" xfId="0" applyNumberFormat="1" applyFont="1" applyBorder="1" applyAlignment="1">
      <alignment horizontal="center" vertical="center" wrapText="1"/>
    </xf>
    <xf numFmtId="4" fontId="6" fillId="0" borderId="78" xfId="0" applyNumberFormat="1" applyFont="1" applyBorder="1" applyAlignment="1">
      <alignment horizontal="center" vertical="center"/>
    </xf>
    <xf numFmtId="0" fontId="3" fillId="0" borderId="68" xfId="0" applyFont="1" applyBorder="1"/>
    <xf numFmtId="0" fontId="21" fillId="2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left"/>
    </xf>
    <xf numFmtId="169" fontId="19" fillId="2" borderId="119" xfId="0" applyNumberFormat="1" applyFont="1" applyFill="1" applyBorder="1"/>
    <xf numFmtId="168" fontId="19" fillId="2" borderId="120" xfId="0" applyNumberFormat="1" applyFont="1" applyFill="1" applyBorder="1"/>
    <xf numFmtId="0" fontId="3" fillId="0" borderId="120" xfId="0" applyFont="1" applyBorder="1"/>
  </cellXfs>
  <cellStyles count="1">
    <cellStyle name="Normal" xfId="0" builtinId="0"/>
  </cellStyles>
  <dxfs count="52"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b/>
      </font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ont>
        <color rgb="FF4A86E8"/>
      </font>
      <fill>
        <patternFill patternType="none"/>
      </fill>
    </dxf>
    <dxf>
      <font>
        <color rgb="FF4A86E8"/>
      </font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0.58741462727309102</c:v>
                </c:pt>
                <c:pt idx="2">
                  <c:v>1.174829254546182</c:v>
                </c:pt>
                <c:pt idx="3">
                  <c:v>1.7622438818192729</c:v>
                </c:pt>
                <c:pt idx="4">
                  <c:v>2.3496585090923641</c:v>
                </c:pt>
                <c:pt idx="5">
                  <c:v>2.9370731363654552</c:v>
                </c:pt>
                <c:pt idx="6">
                  <c:v>3.5244877636385463</c:v>
                </c:pt>
                <c:pt idx="7">
                  <c:v>4.111902390911637</c:v>
                </c:pt>
                <c:pt idx="9">
                  <c:v>4.6993170181847281</c:v>
                </c:pt>
                <c:pt idx="10">
                  <c:v>5.2867316454578193</c:v>
                </c:pt>
                <c:pt idx="11">
                  <c:v>5.8741462727309104</c:v>
                </c:pt>
                <c:pt idx="12">
                  <c:v>6.4615609000040015</c:v>
                </c:pt>
                <c:pt idx="13">
                  <c:v>7.0489755272770926</c:v>
                </c:pt>
                <c:pt idx="14">
                  <c:v>7.6363901545501838</c:v>
                </c:pt>
                <c:pt idx="15">
                  <c:v>8.223804781823274</c:v>
                </c:pt>
                <c:pt idx="16">
                  <c:v>8.8112194090963651</c:v>
                </c:pt>
                <c:pt idx="17">
                  <c:v>9.3986340363694563</c:v>
                </c:pt>
                <c:pt idx="18">
                  <c:v>9.9860486636425474</c:v>
                </c:pt>
                <c:pt idx="19">
                  <c:v>10.573463290915639</c:v>
                </c:pt>
                <c:pt idx="20">
                  <c:v>11.16087791818873</c:v>
                </c:pt>
                <c:pt idx="21">
                  <c:v>11.748292545461821</c:v>
                </c:pt>
                <c:pt idx="22">
                  <c:v>12.335707172734912</c:v>
                </c:pt>
                <c:pt idx="23">
                  <c:v>12.923121800008003</c:v>
                </c:pt>
                <c:pt idx="24">
                  <c:v>13.510536427281094</c:v>
                </c:pt>
                <c:pt idx="25">
                  <c:v>14.097951054554185</c:v>
                </c:pt>
                <c:pt idx="26">
                  <c:v>14.685365681827276</c:v>
                </c:pt>
                <c:pt idx="27">
                  <c:v>15.272780309100368</c:v>
                </c:pt>
                <c:pt idx="28">
                  <c:v>15.860194936373459</c:v>
                </c:pt>
                <c:pt idx="29">
                  <c:v>16.447609563646548</c:v>
                </c:pt>
                <c:pt idx="30">
                  <c:v>17.035024190919639</c:v>
                </c:pt>
                <c:pt idx="31">
                  <c:v>17.62243881819273</c:v>
                </c:pt>
                <c:pt idx="32">
                  <c:v>18.209853445465821</c:v>
                </c:pt>
                <c:pt idx="33">
                  <c:v>18.797268072738913</c:v>
                </c:pt>
                <c:pt idx="34">
                  <c:v>19.384682700012004</c:v>
                </c:pt>
                <c:pt idx="35">
                  <c:v>19.972097327285095</c:v>
                </c:pt>
                <c:pt idx="36">
                  <c:v>20.559511954558186</c:v>
                </c:pt>
                <c:pt idx="37">
                  <c:v>21.146926581831277</c:v>
                </c:pt>
                <c:pt idx="38">
                  <c:v>21.734341209104368</c:v>
                </c:pt>
                <c:pt idx="39">
                  <c:v>22.321755836377459</c:v>
                </c:pt>
                <c:pt idx="40">
                  <c:v>22.90917046365055</c:v>
                </c:pt>
                <c:pt idx="41">
                  <c:v>23.496585090923642</c:v>
                </c:pt>
                <c:pt idx="42">
                  <c:v>24.083999718196733</c:v>
                </c:pt>
                <c:pt idx="43">
                  <c:v>24.671414345469824</c:v>
                </c:pt>
                <c:pt idx="44">
                  <c:v>25.258828972742915</c:v>
                </c:pt>
                <c:pt idx="45">
                  <c:v>25.846243600016006</c:v>
                </c:pt>
                <c:pt idx="46">
                  <c:v>26.433658227289097</c:v>
                </c:pt>
                <c:pt idx="47">
                  <c:v>27.021072854562188</c:v>
                </c:pt>
                <c:pt idx="48">
                  <c:v>27.608487481835279</c:v>
                </c:pt>
                <c:pt idx="49">
                  <c:v>28.195902109108371</c:v>
                </c:pt>
                <c:pt idx="50">
                  <c:v>28.783316736381462</c:v>
                </c:pt>
                <c:pt idx="51">
                  <c:v>29.370731363654553</c:v>
                </c:pt>
                <c:pt idx="52">
                  <c:v>29.958145990927644</c:v>
                </c:pt>
                <c:pt idx="53">
                  <c:v>30.545560618200735</c:v>
                </c:pt>
                <c:pt idx="54">
                  <c:v>31.132975245473826</c:v>
                </c:pt>
                <c:pt idx="55">
                  <c:v>31.720389872746917</c:v>
                </c:pt>
                <c:pt idx="56">
                  <c:v>32.307804500020005</c:v>
                </c:pt>
                <c:pt idx="57">
                  <c:v>32.895219127293096</c:v>
                </c:pt>
                <c:pt idx="58">
                  <c:v>33.482633754566187</c:v>
                </c:pt>
                <c:pt idx="59">
                  <c:v>34.070048381839278</c:v>
                </c:pt>
                <c:pt idx="60">
                  <c:v>34.657463009112369</c:v>
                </c:pt>
                <c:pt idx="61">
                  <c:v>35.244877636385461</c:v>
                </c:pt>
                <c:pt idx="62">
                  <c:v>35.832292263658552</c:v>
                </c:pt>
                <c:pt idx="63">
                  <c:v>36.419706890931643</c:v>
                </c:pt>
                <c:pt idx="64">
                  <c:v>37.007121518204734</c:v>
                </c:pt>
                <c:pt idx="65">
                  <c:v>37.594536145477825</c:v>
                </c:pt>
                <c:pt idx="66">
                  <c:v>38.181950772750916</c:v>
                </c:pt>
                <c:pt idx="67">
                  <c:v>38.769365400024007</c:v>
                </c:pt>
                <c:pt idx="68">
                  <c:v>39.356780027297098</c:v>
                </c:pt>
                <c:pt idx="69">
                  <c:v>39.94419465457019</c:v>
                </c:pt>
                <c:pt idx="70">
                  <c:v>40.531609281843281</c:v>
                </c:pt>
                <c:pt idx="71">
                  <c:v>41.119023909116372</c:v>
                </c:pt>
                <c:pt idx="72">
                  <c:v>41.706438536389463</c:v>
                </c:pt>
                <c:pt idx="73">
                  <c:v>42.293853163662554</c:v>
                </c:pt>
                <c:pt idx="74">
                  <c:v>42.881267790935645</c:v>
                </c:pt>
                <c:pt idx="75">
                  <c:v>43.468682418208736</c:v>
                </c:pt>
                <c:pt idx="76">
                  <c:v>44.056097045481827</c:v>
                </c:pt>
                <c:pt idx="77">
                  <c:v>44.643511672754919</c:v>
                </c:pt>
                <c:pt idx="78">
                  <c:v>45.23092630002801</c:v>
                </c:pt>
                <c:pt idx="79">
                  <c:v>45.818340927301101</c:v>
                </c:pt>
                <c:pt idx="80">
                  <c:v>46.405755554574192</c:v>
                </c:pt>
                <c:pt idx="81">
                  <c:v>46.993170181847283</c:v>
                </c:pt>
                <c:pt idx="82">
                  <c:v>47.580584809120374</c:v>
                </c:pt>
                <c:pt idx="83">
                  <c:v>48.167999436393465</c:v>
                </c:pt>
                <c:pt idx="84">
                  <c:v>48.755414063666557</c:v>
                </c:pt>
                <c:pt idx="85">
                  <c:v>49.342828690939648</c:v>
                </c:pt>
                <c:pt idx="86">
                  <c:v>49.930243318212739</c:v>
                </c:pt>
                <c:pt idx="87">
                  <c:v>50.51765794548583</c:v>
                </c:pt>
                <c:pt idx="88">
                  <c:v>51.105072572758921</c:v>
                </c:pt>
                <c:pt idx="89">
                  <c:v>51.692487200032012</c:v>
                </c:pt>
                <c:pt idx="90">
                  <c:v>52.279901827305103</c:v>
                </c:pt>
                <c:pt idx="91">
                  <c:v>52.867316454578194</c:v>
                </c:pt>
                <c:pt idx="92">
                  <c:v>53.454731081851286</c:v>
                </c:pt>
                <c:pt idx="93">
                  <c:v>54.042145709124377</c:v>
                </c:pt>
                <c:pt idx="94">
                  <c:v>54.629560336397468</c:v>
                </c:pt>
                <c:pt idx="95">
                  <c:v>55.216974963670559</c:v>
                </c:pt>
                <c:pt idx="96">
                  <c:v>55.80438959094365</c:v>
                </c:pt>
                <c:pt idx="97">
                  <c:v>56.391804218216741</c:v>
                </c:pt>
                <c:pt idx="98">
                  <c:v>56.979218845489832</c:v>
                </c:pt>
                <c:pt idx="99">
                  <c:v>57.566633472762923</c:v>
                </c:pt>
                <c:pt idx="100">
                  <c:v>58.154048100036015</c:v>
                </c:pt>
                <c:pt idx="101">
                  <c:v>58.741462727309099</c:v>
                </c:pt>
              </c:numCache>
            </c:numRef>
          </c:xVal>
          <c:yVal>
            <c:numRef>
              <c:f>'Gusset 1'!$AK$4:$AK$105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0.72486110732149511</c:v>
                </c:pt>
                <c:pt idx="2">
                  <c:v>1.4497222146429902</c:v>
                </c:pt>
                <c:pt idx="3">
                  <c:v>2.1745833219644854</c:v>
                </c:pt>
                <c:pt idx="4">
                  <c:v>2.8994444292859805</c:v>
                </c:pt>
                <c:pt idx="5">
                  <c:v>3.6243055366074755</c:v>
                </c:pt>
                <c:pt idx="6">
                  <c:v>4.3491666439289709</c:v>
                </c:pt>
                <c:pt idx="7">
                  <c:v>5.0740277512504663</c:v>
                </c:pt>
                <c:pt idx="9">
                  <c:v>5.7988888585719618</c:v>
                </c:pt>
                <c:pt idx="10">
                  <c:v>6.5237499658934572</c:v>
                </c:pt>
                <c:pt idx="11">
                  <c:v>7.2486110732149527</c:v>
                </c:pt>
                <c:pt idx="12">
                  <c:v>7.9734721805364481</c:v>
                </c:pt>
                <c:pt idx="13">
                  <c:v>8.6983332878579436</c:v>
                </c:pt>
                <c:pt idx="14">
                  <c:v>9.4231943951794381</c:v>
                </c:pt>
                <c:pt idx="15">
                  <c:v>10.148055502500933</c:v>
                </c:pt>
                <c:pt idx="16">
                  <c:v>10.872916609822427</c:v>
                </c:pt>
                <c:pt idx="17">
                  <c:v>11.597777717143922</c:v>
                </c:pt>
                <c:pt idx="18">
                  <c:v>12.322638824465416</c:v>
                </c:pt>
                <c:pt idx="19">
                  <c:v>13.047499931786911</c:v>
                </c:pt>
                <c:pt idx="20">
                  <c:v>13.772361039108405</c:v>
                </c:pt>
                <c:pt idx="21">
                  <c:v>14.4972221464299</c:v>
                </c:pt>
                <c:pt idx="22">
                  <c:v>15.222083253751395</c:v>
                </c:pt>
                <c:pt idx="23">
                  <c:v>15.946944361072889</c:v>
                </c:pt>
                <c:pt idx="24">
                  <c:v>16.671805468394385</c:v>
                </c:pt>
                <c:pt idx="25">
                  <c:v>17.39666657571588</c:v>
                </c:pt>
                <c:pt idx="26">
                  <c:v>18.121527683037375</c:v>
                </c:pt>
                <c:pt idx="27">
                  <c:v>18.846388790358869</c:v>
                </c:pt>
                <c:pt idx="28">
                  <c:v>19.571249897680364</c:v>
                </c:pt>
                <c:pt idx="29">
                  <c:v>20.296111005001858</c:v>
                </c:pt>
                <c:pt idx="30">
                  <c:v>21.020972112323353</c:v>
                </c:pt>
                <c:pt idx="31">
                  <c:v>21.745833219644847</c:v>
                </c:pt>
                <c:pt idx="32">
                  <c:v>22.470694326966342</c:v>
                </c:pt>
                <c:pt idx="33">
                  <c:v>23.195555434287837</c:v>
                </c:pt>
                <c:pt idx="34">
                  <c:v>23.920416541609331</c:v>
                </c:pt>
                <c:pt idx="35">
                  <c:v>24.645277648930826</c:v>
                </c:pt>
                <c:pt idx="36">
                  <c:v>25.37013875625232</c:v>
                </c:pt>
                <c:pt idx="37">
                  <c:v>26.094999863573815</c:v>
                </c:pt>
                <c:pt idx="38">
                  <c:v>26.819860970895309</c:v>
                </c:pt>
                <c:pt idx="39">
                  <c:v>27.544722078216804</c:v>
                </c:pt>
                <c:pt idx="40">
                  <c:v>28.269583185538298</c:v>
                </c:pt>
                <c:pt idx="41">
                  <c:v>28.994444292859793</c:v>
                </c:pt>
                <c:pt idx="42">
                  <c:v>29.719305400181288</c:v>
                </c:pt>
                <c:pt idx="43">
                  <c:v>30.444166507502782</c:v>
                </c:pt>
                <c:pt idx="44">
                  <c:v>31.169027614824277</c:v>
                </c:pt>
                <c:pt idx="45">
                  <c:v>31.893888722145771</c:v>
                </c:pt>
                <c:pt idx="46">
                  <c:v>32.618749829467269</c:v>
                </c:pt>
                <c:pt idx="47">
                  <c:v>33.343610936788764</c:v>
                </c:pt>
                <c:pt idx="48">
                  <c:v>34.068472044110258</c:v>
                </c:pt>
                <c:pt idx="49">
                  <c:v>34.793333151431753</c:v>
                </c:pt>
                <c:pt idx="50">
                  <c:v>35.518194258753248</c:v>
                </c:pt>
                <c:pt idx="51">
                  <c:v>36.243055366074742</c:v>
                </c:pt>
                <c:pt idx="52">
                  <c:v>36.967916473396237</c:v>
                </c:pt>
                <c:pt idx="53">
                  <c:v>37.692777580717731</c:v>
                </c:pt>
                <c:pt idx="54">
                  <c:v>38.417638688039226</c:v>
                </c:pt>
                <c:pt idx="55">
                  <c:v>39.14249979536072</c:v>
                </c:pt>
                <c:pt idx="56">
                  <c:v>39.867360902682215</c:v>
                </c:pt>
                <c:pt idx="57">
                  <c:v>40.592222010003709</c:v>
                </c:pt>
                <c:pt idx="58">
                  <c:v>41.317083117325204</c:v>
                </c:pt>
                <c:pt idx="59">
                  <c:v>42.041944224646699</c:v>
                </c:pt>
                <c:pt idx="60">
                  <c:v>42.766805331968193</c:v>
                </c:pt>
                <c:pt idx="61">
                  <c:v>43.491666439289688</c:v>
                </c:pt>
                <c:pt idx="62">
                  <c:v>44.216527546611182</c:v>
                </c:pt>
                <c:pt idx="63">
                  <c:v>44.941388653932677</c:v>
                </c:pt>
                <c:pt idx="64">
                  <c:v>45.666249761254171</c:v>
                </c:pt>
                <c:pt idx="65">
                  <c:v>46.391110868575666</c:v>
                </c:pt>
                <c:pt idx="66">
                  <c:v>47.11597197589716</c:v>
                </c:pt>
                <c:pt idx="67">
                  <c:v>47.840833083218655</c:v>
                </c:pt>
                <c:pt idx="68">
                  <c:v>48.56569419054015</c:v>
                </c:pt>
                <c:pt idx="69">
                  <c:v>49.290555297861644</c:v>
                </c:pt>
                <c:pt idx="70">
                  <c:v>50.015416405183139</c:v>
                </c:pt>
                <c:pt idx="71">
                  <c:v>50.740277512504633</c:v>
                </c:pt>
                <c:pt idx="72">
                  <c:v>51.465138619826128</c:v>
                </c:pt>
                <c:pt idx="73">
                  <c:v>52.189999727147622</c:v>
                </c:pt>
                <c:pt idx="74">
                  <c:v>52.914860834469117</c:v>
                </c:pt>
                <c:pt idx="75">
                  <c:v>53.639721941790611</c:v>
                </c:pt>
                <c:pt idx="76">
                  <c:v>54.364583049112106</c:v>
                </c:pt>
                <c:pt idx="77">
                  <c:v>55.089444156433601</c:v>
                </c:pt>
                <c:pt idx="78">
                  <c:v>55.814305263755095</c:v>
                </c:pt>
                <c:pt idx="79">
                  <c:v>56.53916637107659</c:v>
                </c:pt>
                <c:pt idx="80">
                  <c:v>57.264027478398084</c:v>
                </c:pt>
                <c:pt idx="81">
                  <c:v>57.988888585719579</c:v>
                </c:pt>
                <c:pt idx="82">
                  <c:v>58.713749693041073</c:v>
                </c:pt>
                <c:pt idx="83">
                  <c:v>59.438610800362568</c:v>
                </c:pt>
                <c:pt idx="84">
                  <c:v>60.163471907684063</c:v>
                </c:pt>
                <c:pt idx="85">
                  <c:v>60.888333015005557</c:v>
                </c:pt>
                <c:pt idx="86">
                  <c:v>61.613194122327052</c:v>
                </c:pt>
                <c:pt idx="87">
                  <c:v>62.338055229648546</c:v>
                </c:pt>
                <c:pt idx="88">
                  <c:v>63.062916336970041</c:v>
                </c:pt>
                <c:pt idx="89">
                  <c:v>63.787777444291535</c:v>
                </c:pt>
                <c:pt idx="90">
                  <c:v>64.512638551613037</c:v>
                </c:pt>
                <c:pt idx="91">
                  <c:v>65.237499658934539</c:v>
                </c:pt>
                <c:pt idx="92">
                  <c:v>65.96236076625604</c:v>
                </c:pt>
                <c:pt idx="93">
                  <c:v>66.687221873577542</c:v>
                </c:pt>
                <c:pt idx="94">
                  <c:v>67.412082980899044</c:v>
                </c:pt>
                <c:pt idx="95">
                  <c:v>68.136944088220545</c:v>
                </c:pt>
                <c:pt idx="96">
                  <c:v>68.861805195542047</c:v>
                </c:pt>
                <c:pt idx="97">
                  <c:v>69.586666302863549</c:v>
                </c:pt>
                <c:pt idx="98">
                  <c:v>70.31152741018505</c:v>
                </c:pt>
                <c:pt idx="99">
                  <c:v>71.036388517506552</c:v>
                </c:pt>
                <c:pt idx="100">
                  <c:v>71.761249624828054</c:v>
                </c:pt>
                <c:pt idx="101">
                  <c:v>72.486110732149513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F8-C447-AD29-4F68F77C8AB8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1'!$AJ$106:$AJ$206</c:f>
              <c:numCache>
                <c:formatCode>0.000</c:formatCode>
                <c:ptCount val="101"/>
                <c:pt idx="0">
                  <c:v>5.2</c:v>
                </c:pt>
                <c:pt idx="1">
                  <c:v>5.6455062612904525</c:v>
                </c:pt>
                <c:pt idx="2">
                  <c:v>6.0910125225809049</c:v>
                </c:pt>
                <c:pt idx="3">
                  <c:v>6.5365187838713572</c:v>
                </c:pt>
                <c:pt idx="4">
                  <c:v>6.9820250451618096</c:v>
                </c:pt>
                <c:pt idx="5">
                  <c:v>7.4275313064522619</c:v>
                </c:pt>
                <c:pt idx="6">
                  <c:v>7.8730375677427142</c:v>
                </c:pt>
                <c:pt idx="7">
                  <c:v>8.3185438290331675</c:v>
                </c:pt>
                <c:pt idx="8">
                  <c:v>8.7640500903236198</c:v>
                </c:pt>
                <c:pt idx="9">
                  <c:v>9.2095563516140722</c:v>
                </c:pt>
                <c:pt idx="10">
                  <c:v>9.6550626129045245</c:v>
                </c:pt>
                <c:pt idx="11">
                  <c:v>10.100568874194977</c:v>
                </c:pt>
                <c:pt idx="12">
                  <c:v>10.546075135485429</c:v>
                </c:pt>
                <c:pt idx="13">
                  <c:v>10.991581396775882</c:v>
                </c:pt>
                <c:pt idx="14">
                  <c:v>11.437087658066334</c:v>
                </c:pt>
                <c:pt idx="15">
                  <c:v>11.882593919356786</c:v>
                </c:pt>
                <c:pt idx="16">
                  <c:v>12.328100180647239</c:v>
                </c:pt>
                <c:pt idx="17">
                  <c:v>12.773606441937691</c:v>
                </c:pt>
                <c:pt idx="18">
                  <c:v>13.219112703228143</c:v>
                </c:pt>
                <c:pt idx="19">
                  <c:v>13.664618964518596</c:v>
                </c:pt>
                <c:pt idx="20">
                  <c:v>14.110125225809048</c:v>
                </c:pt>
                <c:pt idx="21">
                  <c:v>14.5556314870995</c:v>
                </c:pt>
                <c:pt idx="22">
                  <c:v>15.001137748389953</c:v>
                </c:pt>
                <c:pt idx="23">
                  <c:v>15.446644009680405</c:v>
                </c:pt>
                <c:pt idx="24">
                  <c:v>15.892150270970857</c:v>
                </c:pt>
                <c:pt idx="25">
                  <c:v>16.33765653226131</c:v>
                </c:pt>
                <c:pt idx="26">
                  <c:v>16.783162793551764</c:v>
                </c:pt>
                <c:pt idx="27">
                  <c:v>17.228669054842218</c:v>
                </c:pt>
                <c:pt idx="28">
                  <c:v>17.674175316132672</c:v>
                </c:pt>
                <c:pt idx="29">
                  <c:v>18.119681577423126</c:v>
                </c:pt>
                <c:pt idx="30">
                  <c:v>18.56518783871358</c:v>
                </c:pt>
                <c:pt idx="31">
                  <c:v>19.010694100004034</c:v>
                </c:pt>
                <c:pt idx="32">
                  <c:v>19.456200361294488</c:v>
                </c:pt>
                <c:pt idx="33">
                  <c:v>19.901706622584943</c:v>
                </c:pt>
                <c:pt idx="34">
                  <c:v>20.347212883875397</c:v>
                </c:pt>
                <c:pt idx="35">
                  <c:v>20.792719145165851</c:v>
                </c:pt>
                <c:pt idx="36">
                  <c:v>21.238225406456305</c:v>
                </c:pt>
                <c:pt idx="37">
                  <c:v>21.683731667746759</c:v>
                </c:pt>
                <c:pt idx="38">
                  <c:v>22.129237929037213</c:v>
                </c:pt>
                <c:pt idx="39">
                  <c:v>22.574744190327667</c:v>
                </c:pt>
                <c:pt idx="40">
                  <c:v>23.020250451618121</c:v>
                </c:pt>
                <c:pt idx="41">
                  <c:v>23.465756712908576</c:v>
                </c:pt>
                <c:pt idx="42">
                  <c:v>23.91126297419903</c:v>
                </c:pt>
                <c:pt idx="43">
                  <c:v>24.356769235489484</c:v>
                </c:pt>
                <c:pt idx="44">
                  <c:v>24.802275496779938</c:v>
                </c:pt>
                <c:pt idx="45">
                  <c:v>25.247781758070392</c:v>
                </c:pt>
                <c:pt idx="46">
                  <c:v>25.693288019360846</c:v>
                </c:pt>
                <c:pt idx="47">
                  <c:v>26.1387942806513</c:v>
                </c:pt>
                <c:pt idx="48">
                  <c:v>26.584300541941754</c:v>
                </c:pt>
                <c:pt idx="49">
                  <c:v>27.029806803232209</c:v>
                </c:pt>
                <c:pt idx="50">
                  <c:v>27.475313064522663</c:v>
                </c:pt>
                <c:pt idx="51">
                  <c:v>27.920819325813117</c:v>
                </c:pt>
                <c:pt idx="52">
                  <c:v>28.366325587103571</c:v>
                </c:pt>
                <c:pt idx="53">
                  <c:v>28.811831848394025</c:v>
                </c:pt>
                <c:pt idx="54">
                  <c:v>29.257338109684479</c:v>
                </c:pt>
                <c:pt idx="55">
                  <c:v>29.702844370974933</c:v>
                </c:pt>
                <c:pt idx="56">
                  <c:v>30.148350632265387</c:v>
                </c:pt>
                <c:pt idx="57">
                  <c:v>30.593856893555841</c:v>
                </c:pt>
                <c:pt idx="58">
                  <c:v>31.039363154846296</c:v>
                </c:pt>
                <c:pt idx="59">
                  <c:v>31.48486941613675</c:v>
                </c:pt>
                <c:pt idx="60">
                  <c:v>31.930375677427204</c:v>
                </c:pt>
                <c:pt idx="61">
                  <c:v>32.375881938717654</c:v>
                </c:pt>
                <c:pt idx="62">
                  <c:v>32.821388200008109</c:v>
                </c:pt>
                <c:pt idx="63">
                  <c:v>33.266894461298563</c:v>
                </c:pt>
                <c:pt idx="64">
                  <c:v>33.712400722589017</c:v>
                </c:pt>
                <c:pt idx="65">
                  <c:v>34.157906983879471</c:v>
                </c:pt>
                <c:pt idx="66">
                  <c:v>34.603413245169925</c:v>
                </c:pt>
                <c:pt idx="67">
                  <c:v>35.048919506460379</c:v>
                </c:pt>
                <c:pt idx="68">
                  <c:v>35.494425767750833</c:v>
                </c:pt>
                <c:pt idx="69">
                  <c:v>35.939932029041287</c:v>
                </c:pt>
                <c:pt idx="70">
                  <c:v>36.385438290331741</c:v>
                </c:pt>
                <c:pt idx="71">
                  <c:v>36.830944551622196</c:v>
                </c:pt>
                <c:pt idx="72">
                  <c:v>37.27645081291265</c:v>
                </c:pt>
                <c:pt idx="73">
                  <c:v>37.721957074203104</c:v>
                </c:pt>
                <c:pt idx="74">
                  <c:v>38.167463335493558</c:v>
                </c:pt>
                <c:pt idx="75">
                  <c:v>38.612969596784012</c:v>
                </c:pt>
                <c:pt idx="76">
                  <c:v>39.058475858074466</c:v>
                </c:pt>
                <c:pt idx="77">
                  <c:v>39.50398211936492</c:v>
                </c:pt>
                <c:pt idx="78">
                  <c:v>39.949488380655374</c:v>
                </c:pt>
                <c:pt idx="79">
                  <c:v>40.394994641945829</c:v>
                </c:pt>
                <c:pt idx="80">
                  <c:v>40.840500903236283</c:v>
                </c:pt>
                <c:pt idx="81">
                  <c:v>41.286007164526737</c:v>
                </c:pt>
                <c:pt idx="82">
                  <c:v>41.731513425817191</c:v>
                </c:pt>
                <c:pt idx="83">
                  <c:v>42.177019687107645</c:v>
                </c:pt>
                <c:pt idx="84">
                  <c:v>42.622525948398099</c:v>
                </c:pt>
                <c:pt idx="85">
                  <c:v>43.068032209688553</c:v>
                </c:pt>
                <c:pt idx="86">
                  <c:v>43.513538470979007</c:v>
                </c:pt>
                <c:pt idx="87">
                  <c:v>43.959044732269462</c:v>
                </c:pt>
                <c:pt idx="88">
                  <c:v>44.404550993559916</c:v>
                </c:pt>
                <c:pt idx="89">
                  <c:v>44.85005725485037</c:v>
                </c:pt>
                <c:pt idx="90">
                  <c:v>45.295563516140824</c:v>
                </c:pt>
                <c:pt idx="91">
                  <c:v>45.741069777431278</c:v>
                </c:pt>
                <c:pt idx="92">
                  <c:v>46.186576038721732</c:v>
                </c:pt>
                <c:pt idx="93">
                  <c:v>46.632082300012186</c:v>
                </c:pt>
                <c:pt idx="94">
                  <c:v>47.07758856130264</c:v>
                </c:pt>
                <c:pt idx="95">
                  <c:v>47.523094822593094</c:v>
                </c:pt>
                <c:pt idx="96">
                  <c:v>47.968601083883549</c:v>
                </c:pt>
                <c:pt idx="97">
                  <c:v>48.414107345174003</c:v>
                </c:pt>
                <c:pt idx="98">
                  <c:v>48.859613606464457</c:v>
                </c:pt>
                <c:pt idx="99">
                  <c:v>49.305119867754911</c:v>
                </c:pt>
                <c:pt idx="100">
                  <c:v>49.750626129045258</c:v>
                </c:pt>
              </c:numCache>
            </c:numRef>
          </c:xVal>
          <c:yVal>
            <c:numRef>
              <c:f>'Gusset 1'!$AL$106:$AL$206</c:f>
              <c:numCache>
                <c:formatCode>0.000</c:formatCode>
                <c:ptCount val="101"/>
                <c:pt idx="0">
                  <c:v>51.955656674226418</c:v>
                </c:pt>
                <c:pt idx="1">
                  <c:v>51.594626275739763</c:v>
                </c:pt>
                <c:pt idx="2">
                  <c:v>51.233595877253109</c:v>
                </c:pt>
                <c:pt idx="3">
                  <c:v>50.872565478766454</c:v>
                </c:pt>
                <c:pt idx="4">
                  <c:v>50.511535080279799</c:v>
                </c:pt>
                <c:pt idx="5">
                  <c:v>50.150504681793144</c:v>
                </c:pt>
                <c:pt idx="6">
                  <c:v>49.78947428330649</c:v>
                </c:pt>
                <c:pt idx="7">
                  <c:v>49.428443884819835</c:v>
                </c:pt>
                <c:pt idx="8">
                  <c:v>49.06741348633318</c:v>
                </c:pt>
                <c:pt idx="9">
                  <c:v>48.706383087846525</c:v>
                </c:pt>
                <c:pt idx="10">
                  <c:v>48.345352689359871</c:v>
                </c:pt>
                <c:pt idx="11">
                  <c:v>47.984322290873216</c:v>
                </c:pt>
                <c:pt idx="12">
                  <c:v>47.623291892386561</c:v>
                </c:pt>
                <c:pt idx="13">
                  <c:v>47.262261493899906</c:v>
                </c:pt>
                <c:pt idx="14">
                  <c:v>46.901231095413252</c:v>
                </c:pt>
                <c:pt idx="15">
                  <c:v>46.540200696926597</c:v>
                </c:pt>
                <c:pt idx="16">
                  <c:v>46.179170298439942</c:v>
                </c:pt>
                <c:pt idx="17">
                  <c:v>45.818139899953287</c:v>
                </c:pt>
                <c:pt idx="18">
                  <c:v>45.457109501466633</c:v>
                </c:pt>
                <c:pt idx="19">
                  <c:v>45.096079102979978</c:v>
                </c:pt>
                <c:pt idx="20">
                  <c:v>44.735048704493323</c:v>
                </c:pt>
                <c:pt idx="21">
                  <c:v>44.374018306006668</c:v>
                </c:pt>
                <c:pt idx="22">
                  <c:v>44.012987907520014</c:v>
                </c:pt>
                <c:pt idx="23">
                  <c:v>43.651957509033359</c:v>
                </c:pt>
                <c:pt idx="24">
                  <c:v>43.290927110546704</c:v>
                </c:pt>
                <c:pt idx="25">
                  <c:v>42.929896712060049</c:v>
                </c:pt>
                <c:pt idx="26">
                  <c:v>42.568866313573395</c:v>
                </c:pt>
                <c:pt idx="27">
                  <c:v>42.20783591508674</c:v>
                </c:pt>
                <c:pt idx="28">
                  <c:v>41.846805516600085</c:v>
                </c:pt>
                <c:pt idx="29">
                  <c:v>41.48577511811343</c:v>
                </c:pt>
                <c:pt idx="30">
                  <c:v>41.124744719626776</c:v>
                </c:pt>
                <c:pt idx="31">
                  <c:v>40.763714321140121</c:v>
                </c:pt>
                <c:pt idx="32">
                  <c:v>40.402683922653466</c:v>
                </c:pt>
                <c:pt idx="33">
                  <c:v>40.041653524166811</c:v>
                </c:pt>
                <c:pt idx="34">
                  <c:v>39.680623125680157</c:v>
                </c:pt>
                <c:pt idx="35">
                  <c:v>39.319592727193502</c:v>
                </c:pt>
                <c:pt idx="36">
                  <c:v>38.958562328706847</c:v>
                </c:pt>
                <c:pt idx="37">
                  <c:v>38.597531930220192</c:v>
                </c:pt>
                <c:pt idx="38">
                  <c:v>38.236501531733538</c:v>
                </c:pt>
                <c:pt idx="39">
                  <c:v>37.875471133246883</c:v>
                </c:pt>
                <c:pt idx="40">
                  <c:v>37.514440734760228</c:v>
                </c:pt>
                <c:pt idx="41">
                  <c:v>37.153410336273573</c:v>
                </c:pt>
                <c:pt idx="42">
                  <c:v>36.792379937786919</c:v>
                </c:pt>
                <c:pt idx="43">
                  <c:v>36.431349539300264</c:v>
                </c:pt>
                <c:pt idx="44">
                  <c:v>36.070319140813609</c:v>
                </c:pt>
                <c:pt idx="45">
                  <c:v>35.709288742326954</c:v>
                </c:pt>
                <c:pt idx="46">
                  <c:v>35.3482583438403</c:v>
                </c:pt>
                <c:pt idx="47">
                  <c:v>34.987227945353645</c:v>
                </c:pt>
                <c:pt idx="48">
                  <c:v>34.62619754686699</c:v>
                </c:pt>
                <c:pt idx="49">
                  <c:v>34.265167148380336</c:v>
                </c:pt>
                <c:pt idx="50">
                  <c:v>33.904136749893681</c:v>
                </c:pt>
                <c:pt idx="51">
                  <c:v>33.543106351407026</c:v>
                </c:pt>
                <c:pt idx="52">
                  <c:v>33.182075952920371</c:v>
                </c:pt>
                <c:pt idx="53">
                  <c:v>32.821045554433717</c:v>
                </c:pt>
                <c:pt idx="54">
                  <c:v>32.460015155947062</c:v>
                </c:pt>
                <c:pt idx="55">
                  <c:v>32.098984757460407</c:v>
                </c:pt>
                <c:pt idx="56">
                  <c:v>31.737954358973749</c:v>
                </c:pt>
                <c:pt idx="57">
                  <c:v>31.37692396048709</c:v>
                </c:pt>
                <c:pt idx="58">
                  <c:v>31.015893562000432</c:v>
                </c:pt>
                <c:pt idx="59">
                  <c:v>30.654863163513774</c:v>
                </c:pt>
                <c:pt idx="60">
                  <c:v>30.293832765027116</c:v>
                </c:pt>
                <c:pt idx="61">
                  <c:v>29.932802366540457</c:v>
                </c:pt>
                <c:pt idx="62">
                  <c:v>29.571771968053799</c:v>
                </c:pt>
                <c:pt idx="63">
                  <c:v>29.210741569567141</c:v>
                </c:pt>
                <c:pt idx="64">
                  <c:v>28.849711171080482</c:v>
                </c:pt>
                <c:pt idx="65">
                  <c:v>28.488680772593824</c:v>
                </c:pt>
                <c:pt idx="66">
                  <c:v>28.127650374107166</c:v>
                </c:pt>
                <c:pt idx="67">
                  <c:v>27.766619975620507</c:v>
                </c:pt>
                <c:pt idx="68">
                  <c:v>27.405589577133849</c:v>
                </c:pt>
                <c:pt idx="69">
                  <c:v>27.044559178647191</c:v>
                </c:pt>
                <c:pt idx="70">
                  <c:v>26.683528780160533</c:v>
                </c:pt>
                <c:pt idx="71">
                  <c:v>26.322498381673874</c:v>
                </c:pt>
                <c:pt idx="72">
                  <c:v>25.961467983187216</c:v>
                </c:pt>
                <c:pt idx="73">
                  <c:v>25.600437584700558</c:v>
                </c:pt>
                <c:pt idx="74">
                  <c:v>25.239407186213899</c:v>
                </c:pt>
                <c:pt idx="75">
                  <c:v>24.878376787727241</c:v>
                </c:pt>
                <c:pt idx="76">
                  <c:v>24.517346389240583</c:v>
                </c:pt>
                <c:pt idx="77">
                  <c:v>24.156315990753924</c:v>
                </c:pt>
                <c:pt idx="78">
                  <c:v>23.795285592267266</c:v>
                </c:pt>
                <c:pt idx="79">
                  <c:v>23.434255193780608</c:v>
                </c:pt>
                <c:pt idx="80">
                  <c:v>23.07322479529395</c:v>
                </c:pt>
                <c:pt idx="81">
                  <c:v>22.712194396807291</c:v>
                </c:pt>
                <c:pt idx="82">
                  <c:v>22.351163998320633</c:v>
                </c:pt>
                <c:pt idx="83">
                  <c:v>21.990133599833975</c:v>
                </c:pt>
                <c:pt idx="84">
                  <c:v>21.629103201347316</c:v>
                </c:pt>
                <c:pt idx="85">
                  <c:v>21.268072802860658</c:v>
                </c:pt>
                <c:pt idx="86">
                  <c:v>20.907042404374</c:v>
                </c:pt>
                <c:pt idx="87">
                  <c:v>20.546012005887341</c:v>
                </c:pt>
                <c:pt idx="88">
                  <c:v>20.184981607400683</c:v>
                </c:pt>
                <c:pt idx="89">
                  <c:v>19.823951208914025</c:v>
                </c:pt>
                <c:pt idx="90">
                  <c:v>19.462920810427367</c:v>
                </c:pt>
                <c:pt idx="91">
                  <c:v>19.101890411940708</c:v>
                </c:pt>
                <c:pt idx="92">
                  <c:v>18.74086001345405</c:v>
                </c:pt>
                <c:pt idx="93">
                  <c:v>18.379829614967392</c:v>
                </c:pt>
                <c:pt idx="94">
                  <c:v>18.018799216480733</c:v>
                </c:pt>
                <c:pt idx="95">
                  <c:v>17.657768817994075</c:v>
                </c:pt>
                <c:pt idx="96">
                  <c:v>17.296738419507417</c:v>
                </c:pt>
                <c:pt idx="97">
                  <c:v>16.935708021020758</c:v>
                </c:pt>
                <c:pt idx="98">
                  <c:v>16.5746776225341</c:v>
                </c:pt>
                <c:pt idx="99">
                  <c:v>16.213647224047442</c:v>
                </c:pt>
                <c:pt idx="100" formatCode="General">
                  <c:v>15.852616825560631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F8-C447-AD29-4F68F77C8AB8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1'!$AJ$207:$AJ$307</c:f>
              <c:numCache>
                <c:formatCode>General</c:formatCode>
                <c:ptCount val="101"/>
                <c:pt idx="0">
                  <c:v>5.2</c:v>
                </c:pt>
                <c:pt idx="1">
                  <c:v>5.2</c:v>
                </c:pt>
                <c:pt idx="2">
                  <c:v>5.2</c:v>
                </c:pt>
                <c:pt idx="3">
                  <c:v>5.2</c:v>
                </c:pt>
                <c:pt idx="4">
                  <c:v>5.2</c:v>
                </c:pt>
                <c:pt idx="5">
                  <c:v>5.2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5.2</c:v>
                </c:pt>
                <c:pt idx="13">
                  <c:v>5.2</c:v>
                </c:pt>
                <c:pt idx="14">
                  <c:v>5.2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5.2</c:v>
                </c:pt>
                <c:pt idx="20">
                  <c:v>5.2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5.2</c:v>
                </c:pt>
                <c:pt idx="27">
                  <c:v>5.2</c:v>
                </c:pt>
                <c:pt idx="28">
                  <c:v>5.2</c:v>
                </c:pt>
                <c:pt idx="29">
                  <c:v>5.2</c:v>
                </c:pt>
                <c:pt idx="30">
                  <c:v>5.2</c:v>
                </c:pt>
                <c:pt idx="31">
                  <c:v>5.2</c:v>
                </c:pt>
                <c:pt idx="32">
                  <c:v>5.2</c:v>
                </c:pt>
                <c:pt idx="33">
                  <c:v>5.2</c:v>
                </c:pt>
                <c:pt idx="34">
                  <c:v>5.2</c:v>
                </c:pt>
                <c:pt idx="35">
                  <c:v>5.2</c:v>
                </c:pt>
                <c:pt idx="36">
                  <c:v>5.2</c:v>
                </c:pt>
                <c:pt idx="37">
                  <c:v>5.2</c:v>
                </c:pt>
                <c:pt idx="38">
                  <c:v>5.2</c:v>
                </c:pt>
                <c:pt idx="39">
                  <c:v>5.2</c:v>
                </c:pt>
                <c:pt idx="40">
                  <c:v>5.2</c:v>
                </c:pt>
                <c:pt idx="41">
                  <c:v>5.2</c:v>
                </c:pt>
                <c:pt idx="42">
                  <c:v>5.2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5.2</c:v>
                </c:pt>
                <c:pt idx="47">
                  <c:v>5.2</c:v>
                </c:pt>
                <c:pt idx="48">
                  <c:v>5.2</c:v>
                </c:pt>
                <c:pt idx="49">
                  <c:v>5.2</c:v>
                </c:pt>
                <c:pt idx="50">
                  <c:v>5.2</c:v>
                </c:pt>
                <c:pt idx="51">
                  <c:v>5.2</c:v>
                </c:pt>
                <c:pt idx="52">
                  <c:v>5.2</c:v>
                </c:pt>
                <c:pt idx="53">
                  <c:v>5.2</c:v>
                </c:pt>
                <c:pt idx="54">
                  <c:v>5.2</c:v>
                </c:pt>
                <c:pt idx="55">
                  <c:v>5.2</c:v>
                </c:pt>
                <c:pt idx="56">
                  <c:v>5.2</c:v>
                </c:pt>
                <c:pt idx="57">
                  <c:v>5.2</c:v>
                </c:pt>
                <c:pt idx="58">
                  <c:v>5.2</c:v>
                </c:pt>
                <c:pt idx="59">
                  <c:v>5.2</c:v>
                </c:pt>
                <c:pt idx="60">
                  <c:v>5.2</c:v>
                </c:pt>
                <c:pt idx="61">
                  <c:v>5.2</c:v>
                </c:pt>
                <c:pt idx="62">
                  <c:v>5.2</c:v>
                </c:pt>
                <c:pt idx="63">
                  <c:v>5.2</c:v>
                </c:pt>
                <c:pt idx="64">
                  <c:v>5.2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5.2</c:v>
                </c:pt>
                <c:pt idx="70">
                  <c:v>5.2</c:v>
                </c:pt>
                <c:pt idx="71">
                  <c:v>5.2</c:v>
                </c:pt>
                <c:pt idx="72">
                  <c:v>5.2</c:v>
                </c:pt>
                <c:pt idx="73">
                  <c:v>5.2</c:v>
                </c:pt>
                <c:pt idx="74">
                  <c:v>5.2</c:v>
                </c:pt>
                <c:pt idx="75">
                  <c:v>5.2</c:v>
                </c:pt>
                <c:pt idx="76">
                  <c:v>5.2</c:v>
                </c:pt>
                <c:pt idx="77">
                  <c:v>5.2</c:v>
                </c:pt>
                <c:pt idx="78">
                  <c:v>5.2</c:v>
                </c:pt>
                <c:pt idx="79">
                  <c:v>5.2</c:v>
                </c:pt>
                <c:pt idx="80">
                  <c:v>5.2</c:v>
                </c:pt>
                <c:pt idx="81">
                  <c:v>5.2</c:v>
                </c:pt>
                <c:pt idx="82">
                  <c:v>5.2</c:v>
                </c:pt>
                <c:pt idx="83">
                  <c:v>5.2</c:v>
                </c:pt>
                <c:pt idx="84">
                  <c:v>5.2</c:v>
                </c:pt>
                <c:pt idx="85">
                  <c:v>5.2</c:v>
                </c:pt>
                <c:pt idx="86">
                  <c:v>5.2</c:v>
                </c:pt>
                <c:pt idx="87">
                  <c:v>5.2</c:v>
                </c:pt>
                <c:pt idx="88">
                  <c:v>5.2</c:v>
                </c:pt>
                <c:pt idx="89">
                  <c:v>5.2</c:v>
                </c:pt>
                <c:pt idx="90">
                  <c:v>5.2</c:v>
                </c:pt>
                <c:pt idx="91">
                  <c:v>5.2</c:v>
                </c:pt>
                <c:pt idx="92">
                  <c:v>5.2</c:v>
                </c:pt>
                <c:pt idx="93">
                  <c:v>5.2</c:v>
                </c:pt>
                <c:pt idx="94">
                  <c:v>5.2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</c:v>
                </c:pt>
                <c:pt idx="99">
                  <c:v>5.2</c:v>
                </c:pt>
                <c:pt idx="100">
                  <c:v>5.2</c:v>
                </c:pt>
              </c:numCache>
            </c:numRef>
          </c:xVal>
          <c:yVal>
            <c:numRef>
              <c:f>'Gusset 1'!$AM$207:$AM$307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0.72486110732149511</c:v>
                </c:pt>
                <c:pt idx="2">
                  <c:v>1.4497222146429902</c:v>
                </c:pt>
                <c:pt idx="3">
                  <c:v>2.1745833219644854</c:v>
                </c:pt>
                <c:pt idx="4">
                  <c:v>2.8994444292859805</c:v>
                </c:pt>
                <c:pt idx="5">
                  <c:v>3.6243055366074755</c:v>
                </c:pt>
                <c:pt idx="6">
                  <c:v>4.3491666439289709</c:v>
                </c:pt>
                <c:pt idx="7">
                  <c:v>5.0740277512504663</c:v>
                </c:pt>
                <c:pt idx="8">
                  <c:v>5.7988888585719618</c:v>
                </c:pt>
                <c:pt idx="9">
                  <c:v>6.5237499658934572</c:v>
                </c:pt>
                <c:pt idx="10">
                  <c:v>7.2486110732149527</c:v>
                </c:pt>
                <c:pt idx="11">
                  <c:v>7.9734721805364481</c:v>
                </c:pt>
                <c:pt idx="12">
                  <c:v>8.6983332878579436</c:v>
                </c:pt>
                <c:pt idx="13">
                  <c:v>9.4231943951794381</c:v>
                </c:pt>
                <c:pt idx="14">
                  <c:v>10.148055502500933</c:v>
                </c:pt>
                <c:pt idx="15">
                  <c:v>10.872916609822427</c:v>
                </c:pt>
                <c:pt idx="16">
                  <c:v>11.597777717143922</c:v>
                </c:pt>
                <c:pt idx="17">
                  <c:v>12.322638824465416</c:v>
                </c:pt>
                <c:pt idx="18">
                  <c:v>13.047499931786911</c:v>
                </c:pt>
                <c:pt idx="19">
                  <c:v>13.772361039108405</c:v>
                </c:pt>
                <c:pt idx="20">
                  <c:v>14.4972221464299</c:v>
                </c:pt>
                <c:pt idx="21">
                  <c:v>15.222083253751395</c:v>
                </c:pt>
                <c:pt idx="22">
                  <c:v>15.946944361072889</c:v>
                </c:pt>
                <c:pt idx="23">
                  <c:v>16.671805468394385</c:v>
                </c:pt>
                <c:pt idx="24">
                  <c:v>17.39666657571588</c:v>
                </c:pt>
                <c:pt idx="25">
                  <c:v>18.121527683037375</c:v>
                </c:pt>
                <c:pt idx="26">
                  <c:v>18.846388790358869</c:v>
                </c:pt>
                <c:pt idx="27">
                  <c:v>19.571249897680364</c:v>
                </c:pt>
                <c:pt idx="28">
                  <c:v>20.296111005001858</c:v>
                </c:pt>
                <c:pt idx="29">
                  <c:v>21.020972112323353</c:v>
                </c:pt>
                <c:pt idx="30">
                  <c:v>21.745833219644847</c:v>
                </c:pt>
                <c:pt idx="31">
                  <c:v>22.470694326966342</c:v>
                </c:pt>
                <c:pt idx="32">
                  <c:v>23.195555434287837</c:v>
                </c:pt>
                <c:pt idx="33">
                  <c:v>23.920416541609331</c:v>
                </c:pt>
                <c:pt idx="34">
                  <c:v>24.645277648930826</c:v>
                </c:pt>
                <c:pt idx="35">
                  <c:v>25.37013875625232</c:v>
                </c:pt>
                <c:pt idx="36">
                  <c:v>26.094999863573815</c:v>
                </c:pt>
                <c:pt idx="37">
                  <c:v>26.819860970895309</c:v>
                </c:pt>
                <c:pt idx="38">
                  <c:v>27.544722078216804</c:v>
                </c:pt>
                <c:pt idx="39">
                  <c:v>28.269583185538298</c:v>
                </c:pt>
                <c:pt idx="40">
                  <c:v>28.994444292859793</c:v>
                </c:pt>
                <c:pt idx="41">
                  <c:v>29.719305400181288</c:v>
                </c:pt>
                <c:pt idx="42">
                  <c:v>30.444166507502782</c:v>
                </c:pt>
                <c:pt idx="43">
                  <c:v>31.169027614824277</c:v>
                </c:pt>
                <c:pt idx="44">
                  <c:v>31.893888722145771</c:v>
                </c:pt>
                <c:pt idx="45">
                  <c:v>32.618749829467269</c:v>
                </c:pt>
                <c:pt idx="46">
                  <c:v>33.343610936788764</c:v>
                </c:pt>
                <c:pt idx="47">
                  <c:v>34.068472044110258</c:v>
                </c:pt>
                <c:pt idx="48">
                  <c:v>34.793333151431753</c:v>
                </c:pt>
                <c:pt idx="49">
                  <c:v>35.518194258753248</c:v>
                </c:pt>
                <c:pt idx="50">
                  <c:v>36.243055366074742</c:v>
                </c:pt>
                <c:pt idx="51">
                  <c:v>36.967916473396237</c:v>
                </c:pt>
                <c:pt idx="52">
                  <c:v>37.692777580717731</c:v>
                </c:pt>
                <c:pt idx="53">
                  <c:v>38.417638688039226</c:v>
                </c:pt>
                <c:pt idx="54">
                  <c:v>39.14249979536072</c:v>
                </c:pt>
                <c:pt idx="55">
                  <c:v>39.867360902682215</c:v>
                </c:pt>
                <c:pt idx="56">
                  <c:v>40.592222010003709</c:v>
                </c:pt>
                <c:pt idx="57">
                  <c:v>41.317083117325204</c:v>
                </c:pt>
                <c:pt idx="58">
                  <c:v>42.041944224646699</c:v>
                </c:pt>
                <c:pt idx="59">
                  <c:v>42.766805331968193</c:v>
                </c:pt>
                <c:pt idx="60">
                  <c:v>43.491666439289688</c:v>
                </c:pt>
                <c:pt idx="61">
                  <c:v>44.216527546611182</c:v>
                </c:pt>
                <c:pt idx="62">
                  <c:v>44.941388653932677</c:v>
                </c:pt>
                <c:pt idx="63">
                  <c:v>45.666249761254171</c:v>
                </c:pt>
                <c:pt idx="64">
                  <c:v>46.391110868575666</c:v>
                </c:pt>
                <c:pt idx="65">
                  <c:v>47.11597197589716</c:v>
                </c:pt>
                <c:pt idx="66">
                  <c:v>47.840833083218655</c:v>
                </c:pt>
                <c:pt idx="67">
                  <c:v>48.56569419054015</c:v>
                </c:pt>
                <c:pt idx="68">
                  <c:v>49.290555297861644</c:v>
                </c:pt>
                <c:pt idx="69">
                  <c:v>50.015416405183139</c:v>
                </c:pt>
                <c:pt idx="70">
                  <c:v>50.740277512504633</c:v>
                </c:pt>
                <c:pt idx="71">
                  <c:v>51.465138619826128</c:v>
                </c:pt>
                <c:pt idx="72">
                  <c:v>52.189999727147622</c:v>
                </c:pt>
                <c:pt idx="73">
                  <c:v>52.914860834469117</c:v>
                </c:pt>
                <c:pt idx="74">
                  <c:v>53.639721941790611</c:v>
                </c:pt>
                <c:pt idx="75">
                  <c:v>54.364583049112106</c:v>
                </c:pt>
                <c:pt idx="76">
                  <c:v>55.089444156433601</c:v>
                </c:pt>
                <c:pt idx="77">
                  <c:v>55.814305263755095</c:v>
                </c:pt>
                <c:pt idx="78">
                  <c:v>56.53916637107659</c:v>
                </c:pt>
                <c:pt idx="79">
                  <c:v>57.264027478398084</c:v>
                </c:pt>
                <c:pt idx="80">
                  <c:v>57.988888585719579</c:v>
                </c:pt>
                <c:pt idx="81">
                  <c:v>58.713749693041073</c:v>
                </c:pt>
                <c:pt idx="82">
                  <c:v>59.438610800362568</c:v>
                </c:pt>
                <c:pt idx="83">
                  <c:v>60.163471907684063</c:v>
                </c:pt>
                <c:pt idx="84">
                  <c:v>60.888333015005557</c:v>
                </c:pt>
                <c:pt idx="85">
                  <c:v>61.613194122327052</c:v>
                </c:pt>
                <c:pt idx="86">
                  <c:v>62.338055229648546</c:v>
                </c:pt>
                <c:pt idx="87">
                  <c:v>63.062916336970041</c:v>
                </c:pt>
                <c:pt idx="88">
                  <c:v>63.787777444291535</c:v>
                </c:pt>
                <c:pt idx="89">
                  <c:v>64.512638551613037</c:v>
                </c:pt>
                <c:pt idx="90">
                  <c:v>65.237499658934539</c:v>
                </c:pt>
                <c:pt idx="91">
                  <c:v>65.96236076625604</c:v>
                </c:pt>
                <c:pt idx="92">
                  <c:v>66.687221873577542</c:v>
                </c:pt>
                <c:pt idx="93">
                  <c:v>67.412082980899044</c:v>
                </c:pt>
                <c:pt idx="94">
                  <c:v>68.136944088220545</c:v>
                </c:pt>
                <c:pt idx="95">
                  <c:v>68.861805195542047</c:v>
                </c:pt>
                <c:pt idx="96">
                  <c:v>69.586666302863549</c:v>
                </c:pt>
                <c:pt idx="97">
                  <c:v>70.31152741018505</c:v>
                </c:pt>
                <c:pt idx="98">
                  <c:v>71.036388517506552</c:v>
                </c:pt>
                <c:pt idx="99">
                  <c:v>71.761249624828054</c:v>
                </c:pt>
                <c:pt idx="100">
                  <c:v>72.486110732149513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F8-C447-AD29-4F68F77C8AB8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1'!$AJ$308:$AJ$408</c:f>
              <c:numCache>
                <c:formatCode>General</c:formatCode>
                <c:ptCount val="101"/>
                <c:pt idx="0">
                  <c:v>5.2</c:v>
                </c:pt>
                <c:pt idx="1">
                  <c:v>5.8728611073214951</c:v>
                </c:pt>
                <c:pt idx="2">
                  <c:v>6.5457222146429901</c:v>
                </c:pt>
                <c:pt idx="3">
                  <c:v>7.218583321964485</c:v>
                </c:pt>
                <c:pt idx="4">
                  <c:v>7.89144442928598</c:v>
                </c:pt>
                <c:pt idx="5">
                  <c:v>8.5643055366074758</c:v>
                </c:pt>
                <c:pt idx="6">
                  <c:v>9.2371666439289708</c:v>
                </c:pt>
                <c:pt idx="7">
                  <c:v>9.9100277512504658</c:v>
                </c:pt>
                <c:pt idx="8">
                  <c:v>10.582888858571961</c:v>
                </c:pt>
                <c:pt idx="9">
                  <c:v>11.255749965893456</c:v>
                </c:pt>
                <c:pt idx="10">
                  <c:v>11.928611073214951</c:v>
                </c:pt>
                <c:pt idx="11">
                  <c:v>12.601472180536446</c:v>
                </c:pt>
                <c:pt idx="12">
                  <c:v>13.274333287857941</c:v>
                </c:pt>
                <c:pt idx="13">
                  <c:v>13.947194395179435</c:v>
                </c:pt>
                <c:pt idx="14">
                  <c:v>14.62005550250093</c:v>
                </c:pt>
                <c:pt idx="15">
                  <c:v>15.292916609822425</c:v>
                </c:pt>
                <c:pt idx="16">
                  <c:v>15.96577771714392</c:v>
                </c:pt>
                <c:pt idx="17">
                  <c:v>16.638638824465417</c:v>
                </c:pt>
                <c:pt idx="18">
                  <c:v>17.311499931786912</c:v>
                </c:pt>
                <c:pt idx="19">
                  <c:v>17.984361039108407</c:v>
                </c:pt>
                <c:pt idx="20">
                  <c:v>18.657222146429902</c:v>
                </c:pt>
                <c:pt idx="21">
                  <c:v>19.330083253751397</c:v>
                </c:pt>
                <c:pt idx="22">
                  <c:v>20.002944361072892</c:v>
                </c:pt>
                <c:pt idx="23">
                  <c:v>20.675805468394387</c:v>
                </c:pt>
                <c:pt idx="24">
                  <c:v>21.348666575715882</c:v>
                </c:pt>
                <c:pt idx="25">
                  <c:v>22.021527683037377</c:v>
                </c:pt>
                <c:pt idx="26">
                  <c:v>22.694388790358872</c:v>
                </c:pt>
                <c:pt idx="27">
                  <c:v>23.367249897680367</c:v>
                </c:pt>
                <c:pt idx="28">
                  <c:v>24.040111005001862</c:v>
                </c:pt>
                <c:pt idx="29">
                  <c:v>24.712972112323357</c:v>
                </c:pt>
                <c:pt idx="30">
                  <c:v>25.385833219644852</c:v>
                </c:pt>
                <c:pt idx="31">
                  <c:v>26.058694326966346</c:v>
                </c:pt>
                <c:pt idx="32">
                  <c:v>26.731555434287841</c:v>
                </c:pt>
                <c:pt idx="33">
                  <c:v>27.404416541609336</c:v>
                </c:pt>
                <c:pt idx="34">
                  <c:v>28.077277648930831</c:v>
                </c:pt>
                <c:pt idx="35">
                  <c:v>28.750138756252326</c:v>
                </c:pt>
                <c:pt idx="36">
                  <c:v>29.422999863573821</c:v>
                </c:pt>
                <c:pt idx="37">
                  <c:v>30.095860970895316</c:v>
                </c:pt>
                <c:pt idx="38">
                  <c:v>30.768722078216811</c:v>
                </c:pt>
                <c:pt idx="39">
                  <c:v>31.441583185538306</c:v>
                </c:pt>
                <c:pt idx="40">
                  <c:v>32.114444292859801</c:v>
                </c:pt>
                <c:pt idx="41">
                  <c:v>32.787305400181296</c:v>
                </c:pt>
                <c:pt idx="42">
                  <c:v>33.460166507502791</c:v>
                </c:pt>
                <c:pt idx="43">
                  <c:v>34.133027614824286</c:v>
                </c:pt>
                <c:pt idx="44">
                  <c:v>34.805888722145781</c:v>
                </c:pt>
                <c:pt idx="45">
                  <c:v>35.478749829467276</c:v>
                </c:pt>
                <c:pt idx="46">
                  <c:v>36.151610936788771</c:v>
                </c:pt>
                <c:pt idx="47">
                  <c:v>36.824472044110266</c:v>
                </c:pt>
                <c:pt idx="48">
                  <c:v>37.497333151431761</c:v>
                </c:pt>
                <c:pt idx="49">
                  <c:v>38.170194258753256</c:v>
                </c:pt>
                <c:pt idx="50">
                  <c:v>38.843055366074751</c:v>
                </c:pt>
                <c:pt idx="51">
                  <c:v>39.515916473396246</c:v>
                </c:pt>
                <c:pt idx="52">
                  <c:v>40.188777580717741</c:v>
                </c:pt>
                <c:pt idx="53">
                  <c:v>40.861638688039235</c:v>
                </c:pt>
                <c:pt idx="54">
                  <c:v>41.53449979536073</c:v>
                </c:pt>
                <c:pt idx="55">
                  <c:v>42.207360902682225</c:v>
                </c:pt>
                <c:pt idx="56">
                  <c:v>42.88022201000372</c:v>
                </c:pt>
                <c:pt idx="57">
                  <c:v>43.553083117325215</c:v>
                </c:pt>
                <c:pt idx="58">
                  <c:v>44.22594422464671</c:v>
                </c:pt>
                <c:pt idx="59">
                  <c:v>44.898805331968205</c:v>
                </c:pt>
                <c:pt idx="60">
                  <c:v>45.5716664392897</c:v>
                </c:pt>
                <c:pt idx="61">
                  <c:v>46.244527546611195</c:v>
                </c:pt>
                <c:pt idx="62">
                  <c:v>46.91738865393269</c:v>
                </c:pt>
                <c:pt idx="63">
                  <c:v>47.590249761254185</c:v>
                </c:pt>
                <c:pt idx="64">
                  <c:v>48.26311086857568</c:v>
                </c:pt>
                <c:pt idx="65">
                  <c:v>48.935971975897175</c:v>
                </c:pt>
                <c:pt idx="66">
                  <c:v>49.60883308321867</c:v>
                </c:pt>
                <c:pt idx="67">
                  <c:v>50.281694190540165</c:v>
                </c:pt>
                <c:pt idx="68">
                  <c:v>50.95455529786166</c:v>
                </c:pt>
                <c:pt idx="69">
                  <c:v>51.627416405183155</c:v>
                </c:pt>
                <c:pt idx="70">
                  <c:v>52.30027751250465</c:v>
                </c:pt>
                <c:pt idx="71">
                  <c:v>52.973138619826145</c:v>
                </c:pt>
                <c:pt idx="72">
                  <c:v>53.64599972714764</c:v>
                </c:pt>
                <c:pt idx="73">
                  <c:v>54.318860834469135</c:v>
                </c:pt>
                <c:pt idx="74">
                  <c:v>54.99172194179063</c:v>
                </c:pt>
                <c:pt idx="75">
                  <c:v>55.664583049112125</c:v>
                </c:pt>
                <c:pt idx="76">
                  <c:v>56.337444156433619</c:v>
                </c:pt>
                <c:pt idx="77">
                  <c:v>57.010305263755114</c:v>
                </c:pt>
                <c:pt idx="78">
                  <c:v>57.683166371076609</c:v>
                </c:pt>
                <c:pt idx="79">
                  <c:v>58.356027478398104</c:v>
                </c:pt>
                <c:pt idx="80">
                  <c:v>59.028888585719599</c:v>
                </c:pt>
                <c:pt idx="81">
                  <c:v>59.701749693041094</c:v>
                </c:pt>
                <c:pt idx="82">
                  <c:v>60.374610800362589</c:v>
                </c:pt>
                <c:pt idx="83">
                  <c:v>61.047471907684084</c:v>
                </c:pt>
                <c:pt idx="84">
                  <c:v>61.720333015005579</c:v>
                </c:pt>
                <c:pt idx="85">
                  <c:v>62.393194122327074</c:v>
                </c:pt>
                <c:pt idx="86">
                  <c:v>63.066055229648569</c:v>
                </c:pt>
                <c:pt idx="87">
                  <c:v>63.738916336970064</c:v>
                </c:pt>
                <c:pt idx="88">
                  <c:v>64.411777444291559</c:v>
                </c:pt>
                <c:pt idx="89">
                  <c:v>65.084638551613054</c:v>
                </c:pt>
                <c:pt idx="90">
                  <c:v>65.757499658934549</c:v>
                </c:pt>
                <c:pt idx="91">
                  <c:v>66.430360766256044</c:v>
                </c:pt>
                <c:pt idx="92">
                  <c:v>67.103221873577539</c:v>
                </c:pt>
                <c:pt idx="93">
                  <c:v>67.776082980899034</c:v>
                </c:pt>
                <c:pt idx="94">
                  <c:v>68.448944088220529</c:v>
                </c:pt>
                <c:pt idx="95">
                  <c:v>69.121805195542024</c:v>
                </c:pt>
                <c:pt idx="96">
                  <c:v>69.794666302863519</c:v>
                </c:pt>
                <c:pt idx="97">
                  <c:v>70.467527410185014</c:v>
                </c:pt>
                <c:pt idx="98">
                  <c:v>71.140388517506508</c:v>
                </c:pt>
                <c:pt idx="99">
                  <c:v>71.813249624828003</c:v>
                </c:pt>
                <c:pt idx="100">
                  <c:v>72.486110732149513</c:v>
                </c:pt>
              </c:numCache>
            </c:numRef>
          </c:xVal>
          <c:yVal>
            <c:numRef>
              <c:f>'Gusset 1'!$AN$308:$AN$408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AF8-C447-AD29-4F68F77C8AB8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1'!$AJ$409:$AJ$509</c:f>
              <c:numCache>
                <c:formatCode>General</c:formatCode>
                <c:ptCount val="101"/>
                <c:pt idx="0">
                  <c:v>5.2</c:v>
                </c:pt>
                <c:pt idx="1">
                  <c:v>5.2</c:v>
                </c:pt>
                <c:pt idx="2">
                  <c:v>5.2</c:v>
                </c:pt>
                <c:pt idx="3">
                  <c:v>5.2</c:v>
                </c:pt>
                <c:pt idx="4">
                  <c:v>5.2</c:v>
                </c:pt>
                <c:pt idx="5">
                  <c:v>5.2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5.2</c:v>
                </c:pt>
                <c:pt idx="13">
                  <c:v>5.2</c:v>
                </c:pt>
                <c:pt idx="14">
                  <c:v>5.2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5.2</c:v>
                </c:pt>
                <c:pt idx="20">
                  <c:v>5.2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5.2</c:v>
                </c:pt>
                <c:pt idx="27">
                  <c:v>5.2</c:v>
                </c:pt>
                <c:pt idx="28">
                  <c:v>5.2</c:v>
                </c:pt>
                <c:pt idx="29">
                  <c:v>5.2</c:v>
                </c:pt>
                <c:pt idx="30">
                  <c:v>5.2</c:v>
                </c:pt>
                <c:pt idx="31">
                  <c:v>5.2</c:v>
                </c:pt>
                <c:pt idx="32">
                  <c:v>5.2</c:v>
                </c:pt>
                <c:pt idx="33">
                  <c:v>5.2</c:v>
                </c:pt>
                <c:pt idx="34">
                  <c:v>5.2</c:v>
                </c:pt>
                <c:pt idx="35">
                  <c:v>5.2</c:v>
                </c:pt>
                <c:pt idx="36">
                  <c:v>5.2</c:v>
                </c:pt>
                <c:pt idx="37">
                  <c:v>5.2</c:v>
                </c:pt>
                <c:pt idx="38">
                  <c:v>5.2</c:v>
                </c:pt>
                <c:pt idx="39">
                  <c:v>5.2</c:v>
                </c:pt>
                <c:pt idx="40">
                  <c:v>5.2</c:v>
                </c:pt>
                <c:pt idx="41">
                  <c:v>5.2</c:v>
                </c:pt>
                <c:pt idx="42">
                  <c:v>5.2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5.2</c:v>
                </c:pt>
                <c:pt idx="47">
                  <c:v>5.2</c:v>
                </c:pt>
                <c:pt idx="48">
                  <c:v>5.2</c:v>
                </c:pt>
                <c:pt idx="49">
                  <c:v>5.2</c:v>
                </c:pt>
                <c:pt idx="50">
                  <c:v>5.2</c:v>
                </c:pt>
                <c:pt idx="51">
                  <c:v>5.2</c:v>
                </c:pt>
                <c:pt idx="52">
                  <c:v>5.2</c:v>
                </c:pt>
                <c:pt idx="53">
                  <c:v>5.2</c:v>
                </c:pt>
                <c:pt idx="54">
                  <c:v>5.2</c:v>
                </c:pt>
                <c:pt idx="55">
                  <c:v>5.2</c:v>
                </c:pt>
                <c:pt idx="56">
                  <c:v>5.2</c:v>
                </c:pt>
                <c:pt idx="57">
                  <c:v>5.2</c:v>
                </c:pt>
                <c:pt idx="58">
                  <c:v>5.2</c:v>
                </c:pt>
                <c:pt idx="59">
                  <c:v>5.2</c:v>
                </c:pt>
                <c:pt idx="60">
                  <c:v>5.2</c:v>
                </c:pt>
                <c:pt idx="61">
                  <c:v>5.2</c:v>
                </c:pt>
                <c:pt idx="62">
                  <c:v>5.2</c:v>
                </c:pt>
                <c:pt idx="63">
                  <c:v>5.2</c:v>
                </c:pt>
                <c:pt idx="64">
                  <c:v>5.2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5.2</c:v>
                </c:pt>
                <c:pt idx="70">
                  <c:v>5.2</c:v>
                </c:pt>
                <c:pt idx="71">
                  <c:v>5.2</c:v>
                </c:pt>
                <c:pt idx="72">
                  <c:v>5.2</c:v>
                </c:pt>
                <c:pt idx="73">
                  <c:v>5.2</c:v>
                </c:pt>
                <c:pt idx="74">
                  <c:v>5.2</c:v>
                </c:pt>
                <c:pt idx="75">
                  <c:v>5.2</c:v>
                </c:pt>
                <c:pt idx="76">
                  <c:v>5.2</c:v>
                </c:pt>
                <c:pt idx="77">
                  <c:v>5.2</c:v>
                </c:pt>
                <c:pt idx="78">
                  <c:v>5.2</c:v>
                </c:pt>
                <c:pt idx="79">
                  <c:v>5.2</c:v>
                </c:pt>
                <c:pt idx="80">
                  <c:v>5.2</c:v>
                </c:pt>
                <c:pt idx="81">
                  <c:v>5.2</c:v>
                </c:pt>
                <c:pt idx="82">
                  <c:v>5.2</c:v>
                </c:pt>
                <c:pt idx="83">
                  <c:v>5.2</c:v>
                </c:pt>
                <c:pt idx="84">
                  <c:v>5.2</c:v>
                </c:pt>
                <c:pt idx="85">
                  <c:v>5.2</c:v>
                </c:pt>
                <c:pt idx="86">
                  <c:v>5.2</c:v>
                </c:pt>
                <c:pt idx="87">
                  <c:v>5.2</c:v>
                </c:pt>
                <c:pt idx="88">
                  <c:v>5.2</c:v>
                </c:pt>
                <c:pt idx="89">
                  <c:v>5.2</c:v>
                </c:pt>
                <c:pt idx="90">
                  <c:v>5.2</c:v>
                </c:pt>
                <c:pt idx="91">
                  <c:v>5.2</c:v>
                </c:pt>
                <c:pt idx="92">
                  <c:v>5.2</c:v>
                </c:pt>
                <c:pt idx="93">
                  <c:v>5.2</c:v>
                </c:pt>
                <c:pt idx="94">
                  <c:v>5.2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</c:v>
                </c:pt>
                <c:pt idx="99">
                  <c:v>5.2</c:v>
                </c:pt>
                <c:pt idx="100" formatCode="0.000">
                  <c:v>5.2</c:v>
                </c:pt>
              </c:numCache>
            </c:numRef>
          </c:xVal>
          <c:yVal>
            <c:numRef>
              <c:f>'Gusset 1'!$AO$409:$AO$509</c:f>
              <c:numCache>
                <c:formatCode>0.000</c:formatCode>
                <c:ptCount val="101"/>
                <c:pt idx="0">
                  <c:v>51.955656674226418</c:v>
                </c:pt>
                <c:pt idx="1">
                  <c:v>51.955656674226418</c:v>
                </c:pt>
                <c:pt idx="2">
                  <c:v>51.955656674226418</c:v>
                </c:pt>
                <c:pt idx="3">
                  <c:v>51.955656674226418</c:v>
                </c:pt>
                <c:pt idx="4">
                  <c:v>51.955656674226418</c:v>
                </c:pt>
                <c:pt idx="5">
                  <c:v>51.955656674226418</c:v>
                </c:pt>
                <c:pt idx="6">
                  <c:v>51.955656674226418</c:v>
                </c:pt>
                <c:pt idx="7">
                  <c:v>51.955656674226418</c:v>
                </c:pt>
                <c:pt idx="8">
                  <c:v>51.955656674226418</c:v>
                </c:pt>
                <c:pt idx="9">
                  <c:v>51.955656674226418</c:v>
                </c:pt>
                <c:pt idx="10">
                  <c:v>51.955656674226418</c:v>
                </c:pt>
                <c:pt idx="11">
                  <c:v>51.955656674226418</c:v>
                </c:pt>
                <c:pt idx="12">
                  <c:v>51.955656674226418</c:v>
                </c:pt>
                <c:pt idx="13">
                  <c:v>51.955656674226418</c:v>
                </c:pt>
                <c:pt idx="14">
                  <c:v>51.955656674226418</c:v>
                </c:pt>
                <c:pt idx="15">
                  <c:v>51.955656674226418</c:v>
                </c:pt>
                <c:pt idx="16">
                  <c:v>51.955656674226418</c:v>
                </c:pt>
                <c:pt idx="17">
                  <c:v>51.955656674226418</c:v>
                </c:pt>
                <c:pt idx="18">
                  <c:v>51.955656674226418</c:v>
                </c:pt>
                <c:pt idx="19">
                  <c:v>51.955656674226418</c:v>
                </c:pt>
                <c:pt idx="20">
                  <c:v>51.955656674226418</c:v>
                </c:pt>
                <c:pt idx="21">
                  <c:v>51.955656674226418</c:v>
                </c:pt>
                <c:pt idx="22">
                  <c:v>51.955656674226418</c:v>
                </c:pt>
                <c:pt idx="23">
                  <c:v>51.955656674226418</c:v>
                </c:pt>
                <c:pt idx="24">
                  <c:v>51.955656674226418</c:v>
                </c:pt>
                <c:pt idx="25">
                  <c:v>51.955656674226418</c:v>
                </c:pt>
                <c:pt idx="26">
                  <c:v>51.955656674226418</c:v>
                </c:pt>
                <c:pt idx="27">
                  <c:v>51.955656674226418</c:v>
                </c:pt>
                <c:pt idx="28">
                  <c:v>51.955656674226418</c:v>
                </c:pt>
                <c:pt idx="29">
                  <c:v>51.955656674226418</c:v>
                </c:pt>
                <c:pt idx="30">
                  <c:v>51.955656674226418</c:v>
                </c:pt>
                <c:pt idx="31">
                  <c:v>51.955656674226418</c:v>
                </c:pt>
                <c:pt idx="32">
                  <c:v>51.955656674226418</c:v>
                </c:pt>
                <c:pt idx="33">
                  <c:v>51.955656674226418</c:v>
                </c:pt>
                <c:pt idx="34">
                  <c:v>51.955656674226418</c:v>
                </c:pt>
                <c:pt idx="35">
                  <c:v>51.955656674226418</c:v>
                </c:pt>
                <c:pt idx="36">
                  <c:v>51.955656674226418</c:v>
                </c:pt>
                <c:pt idx="37">
                  <c:v>51.955656674226418</c:v>
                </c:pt>
                <c:pt idx="38">
                  <c:v>51.955656674226418</c:v>
                </c:pt>
                <c:pt idx="39">
                  <c:v>51.955656674226418</c:v>
                </c:pt>
                <c:pt idx="40">
                  <c:v>51.955656674226418</c:v>
                </c:pt>
                <c:pt idx="41">
                  <c:v>51.955656674226418</c:v>
                </c:pt>
                <c:pt idx="42">
                  <c:v>51.955656674226418</c:v>
                </c:pt>
                <c:pt idx="43">
                  <c:v>51.955656674226418</c:v>
                </c:pt>
                <c:pt idx="44">
                  <c:v>51.955656674226418</c:v>
                </c:pt>
                <c:pt idx="45">
                  <c:v>51.955656674226418</c:v>
                </c:pt>
                <c:pt idx="46">
                  <c:v>51.955656674226418</c:v>
                </c:pt>
                <c:pt idx="47">
                  <c:v>51.955656674226418</c:v>
                </c:pt>
                <c:pt idx="48">
                  <c:v>51.955656674226418</c:v>
                </c:pt>
                <c:pt idx="49">
                  <c:v>51.955656674226418</c:v>
                </c:pt>
                <c:pt idx="50">
                  <c:v>51.955656674226418</c:v>
                </c:pt>
                <c:pt idx="51">
                  <c:v>51.955656674226418</c:v>
                </c:pt>
                <c:pt idx="52">
                  <c:v>51.955656674226418</c:v>
                </c:pt>
                <c:pt idx="53">
                  <c:v>51.955656674226418</c:v>
                </c:pt>
                <c:pt idx="54">
                  <c:v>51.955656674226418</c:v>
                </c:pt>
                <c:pt idx="55">
                  <c:v>51.955656674226418</c:v>
                </c:pt>
                <c:pt idx="56">
                  <c:v>51.955656674226418</c:v>
                </c:pt>
                <c:pt idx="57">
                  <c:v>51.955656674226418</c:v>
                </c:pt>
                <c:pt idx="58">
                  <c:v>51.955656674226418</c:v>
                </c:pt>
                <c:pt idx="59">
                  <c:v>51.955656674226418</c:v>
                </c:pt>
                <c:pt idx="60">
                  <c:v>51.955656674226418</c:v>
                </c:pt>
                <c:pt idx="61">
                  <c:v>51.955656674226418</c:v>
                </c:pt>
                <c:pt idx="62">
                  <c:v>51.955656674226418</c:v>
                </c:pt>
                <c:pt idx="63">
                  <c:v>51.955656674226418</c:v>
                </c:pt>
                <c:pt idx="64">
                  <c:v>51.955656674226418</c:v>
                </c:pt>
                <c:pt idx="65">
                  <c:v>51.955656674226418</c:v>
                </c:pt>
                <c:pt idx="66">
                  <c:v>51.955656674226418</c:v>
                </c:pt>
                <c:pt idx="67">
                  <c:v>51.955656674226418</c:v>
                </c:pt>
                <c:pt idx="68">
                  <c:v>51.955656674226418</c:v>
                </c:pt>
                <c:pt idx="69">
                  <c:v>51.955656674226418</c:v>
                </c:pt>
                <c:pt idx="70">
                  <c:v>51.955656674226418</c:v>
                </c:pt>
                <c:pt idx="71">
                  <c:v>51.955656674226418</c:v>
                </c:pt>
                <c:pt idx="72">
                  <c:v>51.955656674226418</c:v>
                </c:pt>
                <c:pt idx="73">
                  <c:v>51.955656674226418</c:v>
                </c:pt>
                <c:pt idx="74">
                  <c:v>51.955656674226418</c:v>
                </c:pt>
                <c:pt idx="75">
                  <c:v>51.955656674226418</c:v>
                </c:pt>
                <c:pt idx="76">
                  <c:v>51.955656674226418</c:v>
                </c:pt>
                <c:pt idx="77">
                  <c:v>51.955656674226418</c:v>
                </c:pt>
                <c:pt idx="78">
                  <c:v>51.955656674226418</c:v>
                </c:pt>
                <c:pt idx="79">
                  <c:v>51.955656674226418</c:v>
                </c:pt>
                <c:pt idx="80">
                  <c:v>51.955656674226418</c:v>
                </c:pt>
                <c:pt idx="81">
                  <c:v>51.955656674226418</c:v>
                </c:pt>
                <c:pt idx="82">
                  <c:v>51.955656674226418</c:v>
                </c:pt>
                <c:pt idx="83">
                  <c:v>51.955656674226418</c:v>
                </c:pt>
                <c:pt idx="84">
                  <c:v>51.955656674226418</c:v>
                </c:pt>
                <c:pt idx="85">
                  <c:v>51.955656674226418</c:v>
                </c:pt>
                <c:pt idx="86">
                  <c:v>51.955656674226418</c:v>
                </c:pt>
                <c:pt idx="87">
                  <c:v>51.955656674226418</c:v>
                </c:pt>
                <c:pt idx="88">
                  <c:v>51.955656674226418</c:v>
                </c:pt>
                <c:pt idx="89">
                  <c:v>51.955656674226418</c:v>
                </c:pt>
                <c:pt idx="90">
                  <c:v>51.955656674226418</c:v>
                </c:pt>
                <c:pt idx="91">
                  <c:v>51.955656674226418</c:v>
                </c:pt>
                <c:pt idx="92">
                  <c:v>51.955656674226418</c:v>
                </c:pt>
                <c:pt idx="93">
                  <c:v>51.955656674226418</c:v>
                </c:pt>
                <c:pt idx="94">
                  <c:v>51.955656674226418</c:v>
                </c:pt>
                <c:pt idx="95">
                  <c:v>51.955656674226418</c:v>
                </c:pt>
                <c:pt idx="96">
                  <c:v>51.955656674226418</c:v>
                </c:pt>
                <c:pt idx="97">
                  <c:v>51.955656674226418</c:v>
                </c:pt>
                <c:pt idx="98">
                  <c:v>51.955656674226418</c:v>
                </c:pt>
                <c:pt idx="99">
                  <c:v>51.955656674226418</c:v>
                </c:pt>
                <c:pt idx="100">
                  <c:v>51.955656674226418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AF8-C447-AD29-4F68F77C8AB8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1'!$AJ$510:$AJ$610</c:f>
              <c:numCache>
                <c:formatCode>0.000</c:formatCode>
                <c:ptCount val="101"/>
                <c:pt idx="0">
                  <c:v>5.2</c:v>
                </c:pt>
                <c:pt idx="1">
                  <c:v>5.6420436452352387</c:v>
                </c:pt>
                <c:pt idx="2">
                  <c:v>6.0840872904704781</c:v>
                </c:pt>
                <c:pt idx="3">
                  <c:v>6.5261309357057176</c:v>
                </c:pt>
                <c:pt idx="4">
                  <c:v>6.968174580940957</c:v>
                </c:pt>
                <c:pt idx="5">
                  <c:v>7.4102182261761964</c:v>
                </c:pt>
                <c:pt idx="6">
                  <c:v>7.8522618714114358</c:v>
                </c:pt>
                <c:pt idx="7">
                  <c:v>8.2943055166466753</c:v>
                </c:pt>
                <c:pt idx="8">
                  <c:v>8.7363491618819147</c:v>
                </c:pt>
                <c:pt idx="9">
                  <c:v>9.1783928071171541</c:v>
                </c:pt>
                <c:pt idx="10">
                  <c:v>9.6204364523523935</c:v>
                </c:pt>
                <c:pt idx="11">
                  <c:v>10.062480097587633</c:v>
                </c:pt>
                <c:pt idx="12">
                  <c:v>10.504523742822872</c:v>
                </c:pt>
                <c:pt idx="13">
                  <c:v>10.946567388058112</c:v>
                </c:pt>
                <c:pt idx="14">
                  <c:v>11.388611033293351</c:v>
                </c:pt>
                <c:pt idx="15">
                  <c:v>11.830654678528591</c:v>
                </c:pt>
                <c:pt idx="16">
                  <c:v>12.27269832376383</c:v>
                </c:pt>
                <c:pt idx="17">
                  <c:v>12.714741968999069</c:v>
                </c:pt>
                <c:pt idx="18">
                  <c:v>13.156785614234309</c:v>
                </c:pt>
                <c:pt idx="19">
                  <c:v>13.598829259469548</c:v>
                </c:pt>
                <c:pt idx="20">
                  <c:v>14.040872904704788</c:v>
                </c:pt>
                <c:pt idx="21">
                  <c:v>14.482916549940027</c:v>
                </c:pt>
                <c:pt idx="22">
                  <c:v>14.924960195175267</c:v>
                </c:pt>
                <c:pt idx="23">
                  <c:v>15.367003840410506</c:v>
                </c:pt>
                <c:pt idx="24">
                  <c:v>15.809047485645745</c:v>
                </c:pt>
                <c:pt idx="25">
                  <c:v>16.251091130880983</c:v>
                </c:pt>
                <c:pt idx="26">
                  <c:v>16.693134776116221</c:v>
                </c:pt>
                <c:pt idx="27">
                  <c:v>17.135178421351458</c:v>
                </c:pt>
                <c:pt idx="28">
                  <c:v>17.577222066586696</c:v>
                </c:pt>
                <c:pt idx="29">
                  <c:v>18.019265711821934</c:v>
                </c:pt>
                <c:pt idx="30">
                  <c:v>18.461309357057171</c:v>
                </c:pt>
                <c:pt idx="31">
                  <c:v>18.903353002292409</c:v>
                </c:pt>
                <c:pt idx="32">
                  <c:v>19.345396647527647</c:v>
                </c:pt>
                <c:pt idx="33">
                  <c:v>19.787440292762884</c:v>
                </c:pt>
                <c:pt idx="34">
                  <c:v>20.229483937998122</c:v>
                </c:pt>
                <c:pt idx="35">
                  <c:v>20.67152758323336</c:v>
                </c:pt>
                <c:pt idx="36">
                  <c:v>21.113571228468597</c:v>
                </c:pt>
                <c:pt idx="37">
                  <c:v>21.555614873703835</c:v>
                </c:pt>
                <c:pt idx="38">
                  <c:v>21.997658518939073</c:v>
                </c:pt>
                <c:pt idx="39">
                  <c:v>22.43970216417431</c:v>
                </c:pt>
                <c:pt idx="40">
                  <c:v>22.881745809409548</c:v>
                </c:pt>
                <c:pt idx="41">
                  <c:v>23.323789454644785</c:v>
                </c:pt>
                <c:pt idx="42">
                  <c:v>23.765833099880023</c:v>
                </c:pt>
                <c:pt idx="43">
                  <c:v>24.207876745115261</c:v>
                </c:pt>
                <c:pt idx="44">
                  <c:v>24.649920390350498</c:v>
                </c:pt>
                <c:pt idx="45">
                  <c:v>25.091964035585736</c:v>
                </c:pt>
                <c:pt idx="46">
                  <c:v>25.534007680820974</c:v>
                </c:pt>
                <c:pt idx="47">
                  <c:v>25.976051326056211</c:v>
                </c:pt>
                <c:pt idx="48">
                  <c:v>26.418094971291449</c:v>
                </c:pt>
                <c:pt idx="49">
                  <c:v>26.860138616526687</c:v>
                </c:pt>
                <c:pt idx="50">
                  <c:v>27.302182261761924</c:v>
                </c:pt>
                <c:pt idx="51">
                  <c:v>27.744225906997162</c:v>
                </c:pt>
                <c:pt idx="52">
                  <c:v>28.1862695522324</c:v>
                </c:pt>
                <c:pt idx="53">
                  <c:v>28.628313197467637</c:v>
                </c:pt>
                <c:pt idx="54">
                  <c:v>29.070356842702875</c:v>
                </c:pt>
                <c:pt idx="55">
                  <c:v>29.512400487938113</c:v>
                </c:pt>
                <c:pt idx="56">
                  <c:v>29.95444413317335</c:v>
                </c:pt>
                <c:pt idx="57">
                  <c:v>30.396487778408588</c:v>
                </c:pt>
                <c:pt idx="58">
                  <c:v>30.838531423643825</c:v>
                </c:pt>
                <c:pt idx="59">
                  <c:v>31.280575068879063</c:v>
                </c:pt>
                <c:pt idx="60">
                  <c:v>31.722618714114301</c:v>
                </c:pt>
                <c:pt idx="61">
                  <c:v>32.164662359349542</c:v>
                </c:pt>
                <c:pt idx="62">
                  <c:v>32.60670600458478</c:v>
                </c:pt>
                <c:pt idx="63">
                  <c:v>33.048749649820017</c:v>
                </c:pt>
                <c:pt idx="64">
                  <c:v>33.490793295055255</c:v>
                </c:pt>
                <c:pt idx="65">
                  <c:v>33.932836940290493</c:v>
                </c:pt>
                <c:pt idx="66">
                  <c:v>34.37488058552573</c:v>
                </c:pt>
                <c:pt idx="67">
                  <c:v>34.816924230760968</c:v>
                </c:pt>
                <c:pt idx="68">
                  <c:v>35.258967875996206</c:v>
                </c:pt>
                <c:pt idx="69">
                  <c:v>35.701011521231443</c:v>
                </c:pt>
                <c:pt idx="70">
                  <c:v>36.143055166466681</c:v>
                </c:pt>
                <c:pt idx="71">
                  <c:v>36.585098811701918</c:v>
                </c:pt>
                <c:pt idx="72">
                  <c:v>37.027142456937156</c:v>
                </c:pt>
                <c:pt idx="73">
                  <c:v>37.469186102172394</c:v>
                </c:pt>
                <c:pt idx="74">
                  <c:v>37.911229747407631</c:v>
                </c:pt>
                <c:pt idx="75">
                  <c:v>38.353273392642869</c:v>
                </c:pt>
                <c:pt idx="76">
                  <c:v>38.795317037878107</c:v>
                </c:pt>
                <c:pt idx="77">
                  <c:v>39.237360683113344</c:v>
                </c:pt>
                <c:pt idx="78">
                  <c:v>39.679404328348582</c:v>
                </c:pt>
                <c:pt idx="79">
                  <c:v>40.12144797358382</c:v>
                </c:pt>
                <c:pt idx="80">
                  <c:v>40.563491618819057</c:v>
                </c:pt>
                <c:pt idx="81">
                  <c:v>41.005535264054295</c:v>
                </c:pt>
                <c:pt idx="82">
                  <c:v>41.447578909289533</c:v>
                </c:pt>
                <c:pt idx="83">
                  <c:v>41.88962255452477</c:v>
                </c:pt>
                <c:pt idx="84">
                  <c:v>42.331666199760008</c:v>
                </c:pt>
                <c:pt idx="85">
                  <c:v>42.773709844995246</c:v>
                </c:pt>
                <c:pt idx="86">
                  <c:v>43.215753490230483</c:v>
                </c:pt>
                <c:pt idx="87">
                  <c:v>43.657797135465721</c:v>
                </c:pt>
                <c:pt idx="88">
                  <c:v>44.099840780700958</c:v>
                </c:pt>
                <c:pt idx="89">
                  <c:v>44.541884425936196</c:v>
                </c:pt>
                <c:pt idx="90">
                  <c:v>44.983928071171434</c:v>
                </c:pt>
                <c:pt idx="91">
                  <c:v>45.425971716406671</c:v>
                </c:pt>
                <c:pt idx="92">
                  <c:v>45.868015361641909</c:v>
                </c:pt>
                <c:pt idx="93">
                  <c:v>46.310059006877147</c:v>
                </c:pt>
                <c:pt idx="94">
                  <c:v>46.752102652112384</c:v>
                </c:pt>
                <c:pt idx="95">
                  <c:v>47.194146297347622</c:v>
                </c:pt>
                <c:pt idx="96">
                  <c:v>47.63618994258286</c:v>
                </c:pt>
                <c:pt idx="97">
                  <c:v>48.078233587818097</c:v>
                </c:pt>
                <c:pt idx="98">
                  <c:v>48.520277233053335</c:v>
                </c:pt>
                <c:pt idx="99">
                  <c:v>48.962320878288573</c:v>
                </c:pt>
                <c:pt idx="100" formatCode="General">
                  <c:v>49.404364523523903</c:v>
                </c:pt>
              </c:numCache>
            </c:numRef>
          </c:xVal>
          <c:yVal>
            <c:numRef>
              <c:f>'Gusset 1'!$AP$510:$AP$610</c:f>
              <c:numCache>
                <c:formatCode>0.000</c:formatCode>
                <c:ptCount val="101"/>
                <c:pt idx="0">
                  <c:v>51.955656674226418</c:v>
                </c:pt>
                <c:pt idx="1">
                  <c:v>52.125158146315826</c:v>
                </c:pt>
                <c:pt idx="2">
                  <c:v>52.294659618405234</c:v>
                </c:pt>
                <c:pt idx="3">
                  <c:v>52.464161090494642</c:v>
                </c:pt>
                <c:pt idx="4">
                  <c:v>52.63366256258405</c:v>
                </c:pt>
                <c:pt idx="5">
                  <c:v>52.803164034673458</c:v>
                </c:pt>
                <c:pt idx="6">
                  <c:v>52.972665506762866</c:v>
                </c:pt>
                <c:pt idx="7">
                  <c:v>53.142166978852273</c:v>
                </c:pt>
                <c:pt idx="8">
                  <c:v>53.311668450941681</c:v>
                </c:pt>
                <c:pt idx="9">
                  <c:v>53.481169923031089</c:v>
                </c:pt>
                <c:pt idx="10">
                  <c:v>53.650671395120497</c:v>
                </c:pt>
                <c:pt idx="11">
                  <c:v>53.820172867209905</c:v>
                </c:pt>
                <c:pt idx="12">
                  <c:v>53.989674339299313</c:v>
                </c:pt>
                <c:pt idx="13">
                  <c:v>54.159175811388721</c:v>
                </c:pt>
                <c:pt idx="14">
                  <c:v>54.328677283478129</c:v>
                </c:pt>
                <c:pt idx="15">
                  <c:v>54.498178755567537</c:v>
                </c:pt>
                <c:pt idx="16">
                  <c:v>54.667680227656945</c:v>
                </c:pt>
                <c:pt idx="17">
                  <c:v>54.837181699746353</c:v>
                </c:pt>
                <c:pt idx="18">
                  <c:v>55.006683171835761</c:v>
                </c:pt>
                <c:pt idx="19">
                  <c:v>55.176184643925168</c:v>
                </c:pt>
                <c:pt idx="20">
                  <c:v>55.345686116014576</c:v>
                </c:pt>
                <c:pt idx="21">
                  <c:v>55.515187588103984</c:v>
                </c:pt>
                <c:pt idx="22">
                  <c:v>55.684689060193392</c:v>
                </c:pt>
                <c:pt idx="23">
                  <c:v>55.8541905322828</c:v>
                </c:pt>
                <c:pt idx="24">
                  <c:v>56.023692004372208</c:v>
                </c:pt>
                <c:pt idx="25">
                  <c:v>56.193193476461616</c:v>
                </c:pt>
                <c:pt idx="26">
                  <c:v>56.362694948551024</c:v>
                </c:pt>
                <c:pt idx="27">
                  <c:v>56.532196420640432</c:v>
                </c:pt>
                <c:pt idx="28">
                  <c:v>56.70169789272984</c:v>
                </c:pt>
                <c:pt idx="29">
                  <c:v>56.871199364819248</c:v>
                </c:pt>
                <c:pt idx="30">
                  <c:v>57.040700836908655</c:v>
                </c:pt>
                <c:pt idx="31">
                  <c:v>57.210202308998063</c:v>
                </c:pt>
                <c:pt idx="32">
                  <c:v>57.379703781087471</c:v>
                </c:pt>
                <c:pt idx="33">
                  <c:v>57.549205253176879</c:v>
                </c:pt>
                <c:pt idx="34">
                  <c:v>57.718706725266287</c:v>
                </c:pt>
                <c:pt idx="35">
                  <c:v>57.888208197355695</c:v>
                </c:pt>
                <c:pt idx="36">
                  <c:v>58.057709669445103</c:v>
                </c:pt>
                <c:pt idx="37">
                  <c:v>58.227211141534511</c:v>
                </c:pt>
                <c:pt idx="38">
                  <c:v>58.396712613623919</c:v>
                </c:pt>
                <c:pt idx="39">
                  <c:v>58.566214085713327</c:v>
                </c:pt>
                <c:pt idx="40">
                  <c:v>58.735715557802735</c:v>
                </c:pt>
                <c:pt idx="41">
                  <c:v>58.905217029892142</c:v>
                </c:pt>
                <c:pt idx="42">
                  <c:v>59.07471850198155</c:v>
                </c:pt>
                <c:pt idx="43">
                  <c:v>59.244219974070958</c:v>
                </c:pt>
                <c:pt idx="44">
                  <c:v>59.413721446160366</c:v>
                </c:pt>
                <c:pt idx="45">
                  <c:v>59.583222918249774</c:v>
                </c:pt>
                <c:pt idx="46">
                  <c:v>59.752724390339182</c:v>
                </c:pt>
                <c:pt idx="47">
                  <c:v>59.92222586242859</c:v>
                </c:pt>
                <c:pt idx="48">
                  <c:v>60.091727334517998</c:v>
                </c:pt>
                <c:pt idx="49">
                  <c:v>60.261228806607406</c:v>
                </c:pt>
                <c:pt idx="50">
                  <c:v>60.430730278696814</c:v>
                </c:pt>
                <c:pt idx="51">
                  <c:v>60.600231750786222</c:v>
                </c:pt>
                <c:pt idx="52">
                  <c:v>60.76973322287563</c:v>
                </c:pt>
                <c:pt idx="53">
                  <c:v>60.939234694965037</c:v>
                </c:pt>
                <c:pt idx="54">
                  <c:v>61.108736167054445</c:v>
                </c:pt>
                <c:pt idx="55">
                  <c:v>61.278237639143853</c:v>
                </c:pt>
                <c:pt idx="56">
                  <c:v>61.447739111233261</c:v>
                </c:pt>
                <c:pt idx="57">
                  <c:v>61.617240583322669</c:v>
                </c:pt>
                <c:pt idx="58">
                  <c:v>61.786742055412077</c:v>
                </c:pt>
                <c:pt idx="59">
                  <c:v>61.956243527501485</c:v>
                </c:pt>
                <c:pt idx="60">
                  <c:v>62.125744999590893</c:v>
                </c:pt>
                <c:pt idx="61">
                  <c:v>62.295246471680301</c:v>
                </c:pt>
                <c:pt idx="62">
                  <c:v>62.464747943769709</c:v>
                </c:pt>
                <c:pt idx="63">
                  <c:v>62.634249415859117</c:v>
                </c:pt>
                <c:pt idx="64">
                  <c:v>62.803750887948524</c:v>
                </c:pt>
                <c:pt idx="65">
                  <c:v>62.973252360037932</c:v>
                </c:pt>
                <c:pt idx="66">
                  <c:v>63.14275383212734</c:v>
                </c:pt>
                <c:pt idx="67">
                  <c:v>63.312255304216748</c:v>
                </c:pt>
                <c:pt idx="68">
                  <c:v>63.481756776306156</c:v>
                </c:pt>
                <c:pt idx="69">
                  <c:v>63.651258248395564</c:v>
                </c:pt>
                <c:pt idx="70">
                  <c:v>63.820759720484972</c:v>
                </c:pt>
                <c:pt idx="71">
                  <c:v>63.99026119257438</c:v>
                </c:pt>
                <c:pt idx="72">
                  <c:v>64.159762664663788</c:v>
                </c:pt>
                <c:pt idx="73">
                  <c:v>64.329264136753196</c:v>
                </c:pt>
                <c:pt idx="74">
                  <c:v>64.498765608842604</c:v>
                </c:pt>
                <c:pt idx="75">
                  <c:v>64.668267080932011</c:v>
                </c:pt>
                <c:pt idx="76">
                  <c:v>64.837768553021419</c:v>
                </c:pt>
                <c:pt idx="77">
                  <c:v>65.007270025110827</c:v>
                </c:pt>
                <c:pt idx="78">
                  <c:v>65.176771497200235</c:v>
                </c:pt>
                <c:pt idx="79">
                  <c:v>65.346272969289643</c:v>
                </c:pt>
                <c:pt idx="80">
                  <c:v>65.515774441379051</c:v>
                </c:pt>
                <c:pt idx="81">
                  <c:v>65.685275913468459</c:v>
                </c:pt>
                <c:pt idx="82">
                  <c:v>65.854777385557867</c:v>
                </c:pt>
                <c:pt idx="83">
                  <c:v>66.024278857647275</c:v>
                </c:pt>
                <c:pt idx="84">
                  <c:v>66.193780329736683</c:v>
                </c:pt>
                <c:pt idx="85">
                  <c:v>66.363281801826091</c:v>
                </c:pt>
                <c:pt idx="86">
                  <c:v>66.532783273915499</c:v>
                </c:pt>
                <c:pt idx="87">
                  <c:v>66.702284746004906</c:v>
                </c:pt>
                <c:pt idx="88">
                  <c:v>66.871786218094314</c:v>
                </c:pt>
                <c:pt idx="89">
                  <c:v>67.041287690183722</c:v>
                </c:pt>
                <c:pt idx="90">
                  <c:v>67.21078916227313</c:v>
                </c:pt>
                <c:pt idx="91">
                  <c:v>67.380290634362538</c:v>
                </c:pt>
                <c:pt idx="92">
                  <c:v>67.549792106451946</c:v>
                </c:pt>
                <c:pt idx="93">
                  <c:v>67.719293578541354</c:v>
                </c:pt>
                <c:pt idx="94">
                  <c:v>67.888795050630762</c:v>
                </c:pt>
                <c:pt idx="95">
                  <c:v>68.05829652272017</c:v>
                </c:pt>
                <c:pt idx="96">
                  <c:v>68.227797994809578</c:v>
                </c:pt>
                <c:pt idx="97">
                  <c:v>68.397299466898986</c:v>
                </c:pt>
                <c:pt idx="98">
                  <c:v>68.566800938988393</c:v>
                </c:pt>
                <c:pt idx="99">
                  <c:v>68.736302411077801</c:v>
                </c:pt>
                <c:pt idx="100" formatCode="General">
                  <c:v>68.905803883166968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AF8-C447-AD29-4F68F77C8AB8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1'!$AJ$611:$AJ$711</c:f>
              <c:numCache>
                <c:formatCode>General</c:formatCode>
                <c:ptCount val="101"/>
                <c:pt idx="0">
                  <c:v>49.404364523523903</c:v>
                </c:pt>
                <c:pt idx="1">
                  <c:v>49.482056381388453</c:v>
                </c:pt>
                <c:pt idx="2">
                  <c:v>49.559748239253004</c:v>
                </c:pt>
                <c:pt idx="3">
                  <c:v>49.637440097117555</c:v>
                </c:pt>
                <c:pt idx="4">
                  <c:v>49.715131954982105</c:v>
                </c:pt>
                <c:pt idx="5">
                  <c:v>49.792823812846656</c:v>
                </c:pt>
                <c:pt idx="6">
                  <c:v>49.870515670711207</c:v>
                </c:pt>
                <c:pt idx="7">
                  <c:v>49.948207528575757</c:v>
                </c:pt>
                <c:pt idx="8">
                  <c:v>50.025899386440308</c:v>
                </c:pt>
                <c:pt idx="9">
                  <c:v>50.103591244304859</c:v>
                </c:pt>
                <c:pt idx="10">
                  <c:v>50.181283102169409</c:v>
                </c:pt>
                <c:pt idx="11">
                  <c:v>50.25897496003396</c:v>
                </c:pt>
                <c:pt idx="12">
                  <c:v>50.336666817898511</c:v>
                </c:pt>
                <c:pt idx="13">
                  <c:v>50.414358675763062</c:v>
                </c:pt>
                <c:pt idx="14">
                  <c:v>50.492050533627612</c:v>
                </c:pt>
                <c:pt idx="15">
                  <c:v>50.569742391492163</c:v>
                </c:pt>
                <c:pt idx="16">
                  <c:v>50.647434249356714</c:v>
                </c:pt>
                <c:pt idx="17">
                  <c:v>50.725126107221264</c:v>
                </c:pt>
                <c:pt idx="18">
                  <c:v>50.802817965085815</c:v>
                </c:pt>
                <c:pt idx="19">
                  <c:v>50.880509822950366</c:v>
                </c:pt>
                <c:pt idx="20">
                  <c:v>50.958201680814916</c:v>
                </c:pt>
                <c:pt idx="21">
                  <c:v>51.035893538679467</c:v>
                </c:pt>
                <c:pt idx="22">
                  <c:v>51.113585396544018</c:v>
                </c:pt>
                <c:pt idx="23">
                  <c:v>51.191277254408568</c:v>
                </c:pt>
                <c:pt idx="24">
                  <c:v>51.268969112273119</c:v>
                </c:pt>
                <c:pt idx="25">
                  <c:v>51.34666097013767</c:v>
                </c:pt>
                <c:pt idx="26">
                  <c:v>51.42435282800222</c:v>
                </c:pt>
                <c:pt idx="27">
                  <c:v>51.502044685866771</c:v>
                </c:pt>
                <c:pt idx="28">
                  <c:v>51.579736543731322</c:v>
                </c:pt>
                <c:pt idx="29">
                  <c:v>51.657428401595872</c:v>
                </c:pt>
                <c:pt idx="30">
                  <c:v>51.735120259460423</c:v>
                </c:pt>
                <c:pt idx="31">
                  <c:v>51.812812117324974</c:v>
                </c:pt>
                <c:pt idx="32">
                  <c:v>51.890503975189525</c:v>
                </c:pt>
                <c:pt idx="33">
                  <c:v>51.968195833054075</c:v>
                </c:pt>
                <c:pt idx="34">
                  <c:v>52.045887690918626</c:v>
                </c:pt>
                <c:pt idx="35">
                  <c:v>52.123579548783177</c:v>
                </c:pt>
                <c:pt idx="36">
                  <c:v>52.201271406647727</c:v>
                </c:pt>
                <c:pt idx="37">
                  <c:v>52.278963264512278</c:v>
                </c:pt>
                <c:pt idx="38">
                  <c:v>52.356655122376829</c:v>
                </c:pt>
                <c:pt idx="39">
                  <c:v>52.434346980241379</c:v>
                </c:pt>
                <c:pt idx="40">
                  <c:v>52.51203883810593</c:v>
                </c:pt>
                <c:pt idx="41">
                  <c:v>52.589730695970481</c:v>
                </c:pt>
                <c:pt idx="42">
                  <c:v>52.667422553835031</c:v>
                </c:pt>
                <c:pt idx="43">
                  <c:v>52.745114411699582</c:v>
                </c:pt>
                <c:pt idx="44">
                  <c:v>52.822806269564133</c:v>
                </c:pt>
                <c:pt idx="45">
                  <c:v>52.900498127428683</c:v>
                </c:pt>
                <c:pt idx="46">
                  <c:v>52.978189985293234</c:v>
                </c:pt>
                <c:pt idx="47">
                  <c:v>53.055881843157785</c:v>
                </c:pt>
                <c:pt idx="48">
                  <c:v>53.133573701022335</c:v>
                </c:pt>
                <c:pt idx="49">
                  <c:v>53.211265558886886</c:v>
                </c:pt>
                <c:pt idx="50">
                  <c:v>53.288957416751437</c:v>
                </c:pt>
                <c:pt idx="51">
                  <c:v>53.366649274615988</c:v>
                </c:pt>
                <c:pt idx="52">
                  <c:v>53.444341132480538</c:v>
                </c:pt>
                <c:pt idx="53">
                  <c:v>53.522032990345089</c:v>
                </c:pt>
                <c:pt idx="54">
                  <c:v>53.59972484820964</c:v>
                </c:pt>
                <c:pt idx="55">
                  <c:v>53.67741670607419</c:v>
                </c:pt>
                <c:pt idx="56">
                  <c:v>53.755108563938741</c:v>
                </c:pt>
                <c:pt idx="57">
                  <c:v>53.832800421803292</c:v>
                </c:pt>
                <c:pt idx="58">
                  <c:v>53.910492279667842</c:v>
                </c:pt>
                <c:pt idx="59">
                  <c:v>53.988184137532393</c:v>
                </c:pt>
                <c:pt idx="60">
                  <c:v>54.065875995396944</c:v>
                </c:pt>
                <c:pt idx="61">
                  <c:v>54.143567853261494</c:v>
                </c:pt>
                <c:pt idx="62">
                  <c:v>54.221259711126045</c:v>
                </c:pt>
                <c:pt idx="63">
                  <c:v>54.298951568990596</c:v>
                </c:pt>
                <c:pt idx="64">
                  <c:v>54.376643426855146</c:v>
                </c:pt>
                <c:pt idx="65">
                  <c:v>54.454335284719697</c:v>
                </c:pt>
                <c:pt idx="66">
                  <c:v>54.532027142584248</c:v>
                </c:pt>
                <c:pt idx="67">
                  <c:v>54.609719000448798</c:v>
                </c:pt>
                <c:pt idx="68">
                  <c:v>54.687410858313349</c:v>
                </c:pt>
                <c:pt idx="69">
                  <c:v>54.7651027161779</c:v>
                </c:pt>
                <c:pt idx="70">
                  <c:v>54.842794574042451</c:v>
                </c:pt>
                <c:pt idx="71">
                  <c:v>54.920486431907001</c:v>
                </c:pt>
                <c:pt idx="72">
                  <c:v>54.998178289771552</c:v>
                </c:pt>
                <c:pt idx="73">
                  <c:v>55.075870147636103</c:v>
                </c:pt>
                <c:pt idx="74">
                  <c:v>55.153562005500653</c:v>
                </c:pt>
                <c:pt idx="75">
                  <c:v>55.231253863365204</c:v>
                </c:pt>
                <c:pt idx="76">
                  <c:v>55.308945721229755</c:v>
                </c:pt>
                <c:pt idx="77">
                  <c:v>55.386637579094305</c:v>
                </c:pt>
                <c:pt idx="78">
                  <c:v>55.464329436958856</c:v>
                </c:pt>
                <c:pt idx="79">
                  <c:v>55.542021294823407</c:v>
                </c:pt>
                <c:pt idx="80">
                  <c:v>55.619713152687957</c:v>
                </c:pt>
                <c:pt idx="81">
                  <c:v>55.697405010552508</c:v>
                </c:pt>
                <c:pt idx="82">
                  <c:v>55.775096868417059</c:v>
                </c:pt>
                <c:pt idx="83">
                  <c:v>55.852788726281609</c:v>
                </c:pt>
                <c:pt idx="84">
                  <c:v>55.93048058414616</c:v>
                </c:pt>
                <c:pt idx="85">
                  <c:v>56.008172442010711</c:v>
                </c:pt>
                <c:pt idx="86">
                  <c:v>56.085864299875261</c:v>
                </c:pt>
                <c:pt idx="87">
                  <c:v>56.163556157739812</c:v>
                </c:pt>
                <c:pt idx="88">
                  <c:v>56.241248015604363</c:v>
                </c:pt>
                <c:pt idx="89">
                  <c:v>56.318939873468914</c:v>
                </c:pt>
                <c:pt idx="90">
                  <c:v>56.396631731333464</c:v>
                </c:pt>
                <c:pt idx="91">
                  <c:v>56.474323589198015</c:v>
                </c:pt>
                <c:pt idx="92">
                  <c:v>56.552015447062566</c:v>
                </c:pt>
                <c:pt idx="93">
                  <c:v>56.629707304927116</c:v>
                </c:pt>
                <c:pt idx="94">
                  <c:v>56.707399162791667</c:v>
                </c:pt>
                <c:pt idx="95">
                  <c:v>56.785091020656218</c:v>
                </c:pt>
                <c:pt idx="96">
                  <c:v>56.862782878520768</c:v>
                </c:pt>
                <c:pt idx="97">
                  <c:v>56.940474736385319</c:v>
                </c:pt>
                <c:pt idx="98">
                  <c:v>57.01816659424987</c:v>
                </c:pt>
                <c:pt idx="99">
                  <c:v>57.09585845211442</c:v>
                </c:pt>
                <c:pt idx="100">
                  <c:v>57.173550309978793</c:v>
                </c:pt>
              </c:numCache>
            </c:numRef>
          </c:xVal>
          <c:yVal>
            <c:numRef>
              <c:f>'Gusset 1'!$AQ$611:$AQ$711</c:f>
              <c:numCache>
                <c:formatCode>General</c:formatCode>
                <c:ptCount val="101"/>
                <c:pt idx="0">
                  <c:v>68.905803883166968</c:v>
                </c:pt>
                <c:pt idx="1">
                  <c:v>68.842843774990797</c:v>
                </c:pt>
                <c:pt idx="2">
                  <c:v>68.779883666814627</c:v>
                </c:pt>
                <c:pt idx="3">
                  <c:v>68.716923558638456</c:v>
                </c:pt>
                <c:pt idx="4">
                  <c:v>68.653963450462285</c:v>
                </c:pt>
                <c:pt idx="5">
                  <c:v>68.591003342286115</c:v>
                </c:pt>
                <c:pt idx="6">
                  <c:v>68.528043234109944</c:v>
                </c:pt>
                <c:pt idx="7">
                  <c:v>68.465083125933774</c:v>
                </c:pt>
                <c:pt idx="8">
                  <c:v>68.402123017757603</c:v>
                </c:pt>
                <c:pt idx="9">
                  <c:v>68.339162909581432</c:v>
                </c:pt>
                <c:pt idx="10">
                  <c:v>68.276202801405262</c:v>
                </c:pt>
                <c:pt idx="11">
                  <c:v>68.213242693229091</c:v>
                </c:pt>
                <c:pt idx="12">
                  <c:v>68.150282585052921</c:v>
                </c:pt>
                <c:pt idx="13">
                  <c:v>68.08732247687675</c:v>
                </c:pt>
                <c:pt idx="14">
                  <c:v>68.024362368700579</c:v>
                </c:pt>
                <c:pt idx="15">
                  <c:v>67.961402260524409</c:v>
                </c:pt>
                <c:pt idx="16">
                  <c:v>67.898442152348238</c:v>
                </c:pt>
                <c:pt idx="17">
                  <c:v>67.835482044172068</c:v>
                </c:pt>
                <c:pt idx="18">
                  <c:v>67.772521935995897</c:v>
                </c:pt>
                <c:pt idx="19">
                  <c:v>67.709561827819726</c:v>
                </c:pt>
                <c:pt idx="20">
                  <c:v>67.646601719643556</c:v>
                </c:pt>
                <c:pt idx="21">
                  <c:v>67.583641611467385</c:v>
                </c:pt>
                <c:pt idx="22">
                  <c:v>67.520681503291215</c:v>
                </c:pt>
                <c:pt idx="23">
                  <c:v>67.457721395115044</c:v>
                </c:pt>
                <c:pt idx="24">
                  <c:v>67.394761286938873</c:v>
                </c:pt>
                <c:pt idx="25">
                  <c:v>67.331801178762703</c:v>
                </c:pt>
                <c:pt idx="26">
                  <c:v>67.268841070586532</c:v>
                </c:pt>
                <c:pt idx="27">
                  <c:v>67.205880962410362</c:v>
                </c:pt>
                <c:pt idx="28">
                  <c:v>67.142920854234191</c:v>
                </c:pt>
                <c:pt idx="29">
                  <c:v>67.079960746058021</c:v>
                </c:pt>
                <c:pt idx="30">
                  <c:v>67.01700063788185</c:v>
                </c:pt>
                <c:pt idx="31">
                  <c:v>66.954040529705679</c:v>
                </c:pt>
                <c:pt idx="32">
                  <c:v>66.891080421529509</c:v>
                </c:pt>
                <c:pt idx="33">
                  <c:v>66.828120313353338</c:v>
                </c:pt>
                <c:pt idx="34">
                  <c:v>66.765160205177168</c:v>
                </c:pt>
                <c:pt idx="35">
                  <c:v>66.702200097000997</c:v>
                </c:pt>
                <c:pt idx="36">
                  <c:v>66.639239988824826</c:v>
                </c:pt>
                <c:pt idx="37">
                  <c:v>66.576279880648656</c:v>
                </c:pt>
                <c:pt idx="38">
                  <c:v>66.513319772472485</c:v>
                </c:pt>
                <c:pt idx="39">
                  <c:v>66.450359664296315</c:v>
                </c:pt>
                <c:pt idx="40">
                  <c:v>66.387399556120144</c:v>
                </c:pt>
                <c:pt idx="41">
                  <c:v>66.324439447943973</c:v>
                </c:pt>
                <c:pt idx="42">
                  <c:v>66.261479339767803</c:v>
                </c:pt>
                <c:pt idx="43">
                  <c:v>66.198519231591632</c:v>
                </c:pt>
                <c:pt idx="44">
                  <c:v>66.135559123415462</c:v>
                </c:pt>
                <c:pt idx="45">
                  <c:v>66.072599015239291</c:v>
                </c:pt>
                <c:pt idx="46">
                  <c:v>66.00963890706312</c:v>
                </c:pt>
                <c:pt idx="47">
                  <c:v>65.94667879888695</c:v>
                </c:pt>
                <c:pt idx="48">
                  <c:v>65.883718690710779</c:v>
                </c:pt>
                <c:pt idx="49">
                  <c:v>65.820758582534609</c:v>
                </c:pt>
                <c:pt idx="50">
                  <c:v>65.757798474358438</c:v>
                </c:pt>
                <c:pt idx="51">
                  <c:v>65.694838366182267</c:v>
                </c:pt>
                <c:pt idx="52">
                  <c:v>65.631878258006097</c:v>
                </c:pt>
                <c:pt idx="53">
                  <c:v>65.568918149829926</c:v>
                </c:pt>
                <c:pt idx="54">
                  <c:v>65.505958041653756</c:v>
                </c:pt>
                <c:pt idx="55">
                  <c:v>65.442997933477585</c:v>
                </c:pt>
                <c:pt idx="56">
                  <c:v>65.380037825301415</c:v>
                </c:pt>
                <c:pt idx="57">
                  <c:v>65.317077717125244</c:v>
                </c:pt>
                <c:pt idx="58">
                  <c:v>65.254117608949073</c:v>
                </c:pt>
                <c:pt idx="59">
                  <c:v>65.191157500772903</c:v>
                </c:pt>
                <c:pt idx="60">
                  <c:v>65.128197392596732</c:v>
                </c:pt>
                <c:pt idx="61">
                  <c:v>65.065237284420562</c:v>
                </c:pt>
                <c:pt idx="62">
                  <c:v>65.002277176244391</c:v>
                </c:pt>
                <c:pt idx="63">
                  <c:v>64.93931706806822</c:v>
                </c:pt>
                <c:pt idx="64">
                  <c:v>64.87635695989205</c:v>
                </c:pt>
                <c:pt idx="65">
                  <c:v>64.813396851715879</c:v>
                </c:pt>
                <c:pt idx="66">
                  <c:v>64.750436743539709</c:v>
                </c:pt>
                <c:pt idx="67">
                  <c:v>64.687476635363538</c:v>
                </c:pt>
                <c:pt idx="68">
                  <c:v>64.624516527187367</c:v>
                </c:pt>
                <c:pt idx="69">
                  <c:v>64.561556419011197</c:v>
                </c:pt>
                <c:pt idx="70">
                  <c:v>64.498596310835026</c:v>
                </c:pt>
                <c:pt idx="71">
                  <c:v>64.435636202658856</c:v>
                </c:pt>
                <c:pt idx="72">
                  <c:v>64.372676094482685</c:v>
                </c:pt>
                <c:pt idx="73">
                  <c:v>64.309715986306514</c:v>
                </c:pt>
                <c:pt idx="74">
                  <c:v>64.246755878130344</c:v>
                </c:pt>
                <c:pt idx="75">
                  <c:v>64.183795769954173</c:v>
                </c:pt>
                <c:pt idx="76">
                  <c:v>64.120835661778003</c:v>
                </c:pt>
                <c:pt idx="77">
                  <c:v>64.057875553601832</c:v>
                </c:pt>
                <c:pt idx="78">
                  <c:v>63.994915445425661</c:v>
                </c:pt>
                <c:pt idx="79">
                  <c:v>63.931955337249491</c:v>
                </c:pt>
                <c:pt idx="80">
                  <c:v>63.86899522907332</c:v>
                </c:pt>
                <c:pt idx="81">
                  <c:v>63.80603512089715</c:v>
                </c:pt>
                <c:pt idx="82">
                  <c:v>63.743075012720979</c:v>
                </c:pt>
                <c:pt idx="83">
                  <c:v>63.680114904544808</c:v>
                </c:pt>
                <c:pt idx="84">
                  <c:v>63.617154796368638</c:v>
                </c:pt>
                <c:pt idx="85">
                  <c:v>63.554194688192467</c:v>
                </c:pt>
                <c:pt idx="86">
                  <c:v>63.491234580016297</c:v>
                </c:pt>
                <c:pt idx="87">
                  <c:v>63.428274471840126</c:v>
                </c:pt>
                <c:pt idx="88">
                  <c:v>63.365314363663956</c:v>
                </c:pt>
                <c:pt idx="89">
                  <c:v>63.302354255487785</c:v>
                </c:pt>
                <c:pt idx="90">
                  <c:v>63.239394147311614</c:v>
                </c:pt>
                <c:pt idx="91">
                  <c:v>63.176434039135444</c:v>
                </c:pt>
                <c:pt idx="92">
                  <c:v>63.113473930959273</c:v>
                </c:pt>
                <c:pt idx="93">
                  <c:v>63.050513822783103</c:v>
                </c:pt>
                <c:pt idx="94">
                  <c:v>62.987553714606932</c:v>
                </c:pt>
                <c:pt idx="95">
                  <c:v>62.924593606430761</c:v>
                </c:pt>
                <c:pt idx="96">
                  <c:v>62.861633498254591</c:v>
                </c:pt>
                <c:pt idx="97">
                  <c:v>62.79867339007842</c:v>
                </c:pt>
                <c:pt idx="98">
                  <c:v>62.73571328190225</c:v>
                </c:pt>
                <c:pt idx="99">
                  <c:v>62.672753173726079</c:v>
                </c:pt>
                <c:pt idx="100">
                  <c:v>62.609793065550214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AF8-C447-AD29-4F68F77C8AB8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1'!$AJ$712:$AJ$812</c:f>
              <c:numCache>
                <c:formatCode>General</c:formatCode>
                <c:ptCount val="101"/>
                <c:pt idx="0">
                  <c:v>57.173550309978793</c:v>
                </c:pt>
                <c:pt idx="1">
                  <c:v>57.099321068169459</c:v>
                </c:pt>
                <c:pt idx="2">
                  <c:v>57.025091826360125</c:v>
                </c:pt>
                <c:pt idx="3">
                  <c:v>56.950862584550791</c:v>
                </c:pt>
                <c:pt idx="4">
                  <c:v>56.876633342741457</c:v>
                </c:pt>
                <c:pt idx="5">
                  <c:v>56.802404100932122</c:v>
                </c:pt>
                <c:pt idx="6">
                  <c:v>56.728174859122788</c:v>
                </c:pt>
                <c:pt idx="7">
                  <c:v>56.653945617313454</c:v>
                </c:pt>
                <c:pt idx="8">
                  <c:v>56.57971637550412</c:v>
                </c:pt>
                <c:pt idx="9">
                  <c:v>56.505487133694785</c:v>
                </c:pt>
                <c:pt idx="10">
                  <c:v>56.431257891885451</c:v>
                </c:pt>
                <c:pt idx="11">
                  <c:v>56.357028650076117</c:v>
                </c:pt>
                <c:pt idx="12">
                  <c:v>56.282799408266783</c:v>
                </c:pt>
                <c:pt idx="13">
                  <c:v>56.208570166457449</c:v>
                </c:pt>
                <c:pt idx="14">
                  <c:v>56.134340924648114</c:v>
                </c:pt>
                <c:pt idx="15">
                  <c:v>56.06011168283878</c:v>
                </c:pt>
                <c:pt idx="16">
                  <c:v>55.985882441029446</c:v>
                </c:pt>
                <c:pt idx="17">
                  <c:v>55.911653199220112</c:v>
                </c:pt>
                <c:pt idx="18">
                  <c:v>55.837423957410778</c:v>
                </c:pt>
                <c:pt idx="19">
                  <c:v>55.763194715601443</c:v>
                </c:pt>
                <c:pt idx="20">
                  <c:v>55.688965473792109</c:v>
                </c:pt>
                <c:pt idx="21">
                  <c:v>55.614736231982775</c:v>
                </c:pt>
                <c:pt idx="22">
                  <c:v>55.540506990173441</c:v>
                </c:pt>
                <c:pt idx="23">
                  <c:v>55.466277748364107</c:v>
                </c:pt>
                <c:pt idx="24">
                  <c:v>55.392048506554772</c:v>
                </c:pt>
                <c:pt idx="25">
                  <c:v>55.317819264745438</c:v>
                </c:pt>
                <c:pt idx="26">
                  <c:v>55.243590022936104</c:v>
                </c:pt>
                <c:pt idx="27">
                  <c:v>55.16936078112677</c:v>
                </c:pt>
                <c:pt idx="28">
                  <c:v>55.095131539317435</c:v>
                </c:pt>
                <c:pt idx="29">
                  <c:v>55.020902297508101</c:v>
                </c:pt>
                <c:pt idx="30">
                  <c:v>54.946673055698767</c:v>
                </c:pt>
                <c:pt idx="31">
                  <c:v>54.872443813889433</c:v>
                </c:pt>
                <c:pt idx="32">
                  <c:v>54.798214572080099</c:v>
                </c:pt>
                <c:pt idx="33">
                  <c:v>54.723985330270764</c:v>
                </c:pt>
                <c:pt idx="34">
                  <c:v>54.64975608846143</c:v>
                </c:pt>
                <c:pt idx="35">
                  <c:v>54.575526846652096</c:v>
                </c:pt>
                <c:pt idx="36">
                  <c:v>54.501297604842762</c:v>
                </c:pt>
                <c:pt idx="37">
                  <c:v>54.427068363033428</c:v>
                </c:pt>
                <c:pt idx="38">
                  <c:v>54.352839121224093</c:v>
                </c:pt>
                <c:pt idx="39">
                  <c:v>54.278609879414759</c:v>
                </c:pt>
                <c:pt idx="40">
                  <c:v>54.204380637605425</c:v>
                </c:pt>
                <c:pt idx="41">
                  <c:v>54.130151395796091</c:v>
                </c:pt>
                <c:pt idx="42">
                  <c:v>54.055922153986756</c:v>
                </c:pt>
                <c:pt idx="43">
                  <c:v>53.981692912177422</c:v>
                </c:pt>
                <c:pt idx="44">
                  <c:v>53.907463670368088</c:v>
                </c:pt>
                <c:pt idx="45">
                  <c:v>53.833234428558754</c:v>
                </c:pt>
                <c:pt idx="46">
                  <c:v>53.75900518674942</c:v>
                </c:pt>
                <c:pt idx="47">
                  <c:v>53.684775944940085</c:v>
                </c:pt>
                <c:pt idx="48">
                  <c:v>53.610546703130751</c:v>
                </c:pt>
                <c:pt idx="49">
                  <c:v>53.536317461321417</c:v>
                </c:pt>
                <c:pt idx="50">
                  <c:v>53.462088219512083</c:v>
                </c:pt>
                <c:pt idx="51">
                  <c:v>53.387858977702749</c:v>
                </c:pt>
                <c:pt idx="52">
                  <c:v>53.313629735893414</c:v>
                </c:pt>
                <c:pt idx="53">
                  <c:v>53.23940049408408</c:v>
                </c:pt>
                <c:pt idx="54">
                  <c:v>53.165171252274746</c:v>
                </c:pt>
                <c:pt idx="55">
                  <c:v>53.090942010465412</c:v>
                </c:pt>
                <c:pt idx="56">
                  <c:v>53.016712768656078</c:v>
                </c:pt>
                <c:pt idx="57">
                  <c:v>52.942483526846743</c:v>
                </c:pt>
                <c:pt idx="58">
                  <c:v>52.868254285037409</c:v>
                </c:pt>
                <c:pt idx="59">
                  <c:v>52.794025043228075</c:v>
                </c:pt>
                <c:pt idx="60">
                  <c:v>52.719795801418741</c:v>
                </c:pt>
                <c:pt idx="61">
                  <c:v>52.645566559609406</c:v>
                </c:pt>
                <c:pt idx="62">
                  <c:v>52.571337317800072</c:v>
                </c:pt>
                <c:pt idx="63">
                  <c:v>52.497108075990738</c:v>
                </c:pt>
                <c:pt idx="64">
                  <c:v>52.422878834181404</c:v>
                </c:pt>
                <c:pt idx="65">
                  <c:v>52.34864959237207</c:v>
                </c:pt>
                <c:pt idx="66">
                  <c:v>52.274420350562735</c:v>
                </c:pt>
                <c:pt idx="67">
                  <c:v>52.200191108753401</c:v>
                </c:pt>
                <c:pt idx="68">
                  <c:v>52.125961866944067</c:v>
                </c:pt>
                <c:pt idx="69">
                  <c:v>52.051732625134733</c:v>
                </c:pt>
                <c:pt idx="70">
                  <c:v>51.977503383325399</c:v>
                </c:pt>
                <c:pt idx="71">
                  <c:v>51.903274141516064</c:v>
                </c:pt>
                <c:pt idx="72">
                  <c:v>51.82904489970673</c:v>
                </c:pt>
                <c:pt idx="73">
                  <c:v>51.754815657897396</c:v>
                </c:pt>
                <c:pt idx="74">
                  <c:v>51.680586416088062</c:v>
                </c:pt>
                <c:pt idx="75">
                  <c:v>51.606357174278727</c:v>
                </c:pt>
                <c:pt idx="76">
                  <c:v>51.532127932469393</c:v>
                </c:pt>
                <c:pt idx="77">
                  <c:v>51.457898690660059</c:v>
                </c:pt>
                <c:pt idx="78">
                  <c:v>51.383669448850725</c:v>
                </c:pt>
                <c:pt idx="79">
                  <c:v>51.309440207041391</c:v>
                </c:pt>
                <c:pt idx="80">
                  <c:v>51.235210965232056</c:v>
                </c:pt>
                <c:pt idx="81">
                  <c:v>51.160981723422722</c:v>
                </c:pt>
                <c:pt idx="82">
                  <c:v>51.086752481613388</c:v>
                </c:pt>
                <c:pt idx="83">
                  <c:v>51.012523239804054</c:v>
                </c:pt>
                <c:pt idx="84">
                  <c:v>50.93829399799472</c:v>
                </c:pt>
                <c:pt idx="85">
                  <c:v>50.864064756185385</c:v>
                </c:pt>
                <c:pt idx="86">
                  <c:v>50.789835514376051</c:v>
                </c:pt>
                <c:pt idx="87">
                  <c:v>50.715606272566717</c:v>
                </c:pt>
                <c:pt idx="88">
                  <c:v>50.641377030757383</c:v>
                </c:pt>
                <c:pt idx="89">
                  <c:v>50.567147788948049</c:v>
                </c:pt>
                <c:pt idx="90">
                  <c:v>50.492918547138714</c:v>
                </c:pt>
                <c:pt idx="91">
                  <c:v>50.41868930532938</c:v>
                </c:pt>
                <c:pt idx="92">
                  <c:v>50.344460063520046</c:v>
                </c:pt>
                <c:pt idx="93">
                  <c:v>50.270230821710712</c:v>
                </c:pt>
                <c:pt idx="94">
                  <c:v>50.196001579901377</c:v>
                </c:pt>
                <c:pt idx="95">
                  <c:v>50.121772338092043</c:v>
                </c:pt>
                <c:pt idx="96">
                  <c:v>50.047543096282709</c:v>
                </c:pt>
                <c:pt idx="97">
                  <c:v>49.973313854473375</c:v>
                </c:pt>
                <c:pt idx="98">
                  <c:v>49.899084612664041</c:v>
                </c:pt>
                <c:pt idx="99">
                  <c:v>49.824855370854706</c:v>
                </c:pt>
                <c:pt idx="100" formatCode="0.000">
                  <c:v>49.750626129045258</c:v>
                </c:pt>
              </c:numCache>
            </c:numRef>
          </c:xVal>
          <c:yVal>
            <c:numRef>
              <c:f>'Gusset 1'!$AR$712:$AR$812</c:f>
              <c:numCache>
                <c:formatCode>General</c:formatCode>
                <c:ptCount val="101"/>
                <c:pt idx="0">
                  <c:v>62.609793065550214</c:v>
                </c:pt>
                <c:pt idx="1">
                  <c:v>62.142221303150315</c:v>
                </c:pt>
                <c:pt idx="2">
                  <c:v>61.674649540750416</c:v>
                </c:pt>
                <c:pt idx="3">
                  <c:v>61.207077778350516</c:v>
                </c:pt>
                <c:pt idx="4">
                  <c:v>60.739506015950617</c:v>
                </c:pt>
                <c:pt idx="5">
                  <c:v>60.271934253550718</c:v>
                </c:pt>
                <c:pt idx="6">
                  <c:v>59.804362491150819</c:v>
                </c:pt>
                <c:pt idx="7">
                  <c:v>59.33679072875092</c:v>
                </c:pt>
                <c:pt idx="8">
                  <c:v>58.869218966351021</c:v>
                </c:pt>
                <c:pt idx="9">
                  <c:v>58.401647203951121</c:v>
                </c:pt>
                <c:pt idx="10">
                  <c:v>57.934075441551222</c:v>
                </c:pt>
                <c:pt idx="11">
                  <c:v>57.466503679151323</c:v>
                </c:pt>
                <c:pt idx="12">
                  <c:v>56.998931916751424</c:v>
                </c:pt>
                <c:pt idx="13">
                  <c:v>56.531360154351525</c:v>
                </c:pt>
                <c:pt idx="14">
                  <c:v>56.063788391951626</c:v>
                </c:pt>
                <c:pt idx="15">
                  <c:v>55.596216629551726</c:v>
                </c:pt>
                <c:pt idx="16">
                  <c:v>55.128644867151827</c:v>
                </c:pt>
                <c:pt idx="17">
                  <c:v>54.661073104751928</c:v>
                </c:pt>
                <c:pt idx="18">
                  <c:v>54.193501342352029</c:v>
                </c:pt>
                <c:pt idx="19">
                  <c:v>53.72592957995213</c:v>
                </c:pt>
                <c:pt idx="20">
                  <c:v>53.258357817552231</c:v>
                </c:pt>
                <c:pt idx="21">
                  <c:v>52.790786055152331</c:v>
                </c:pt>
                <c:pt idx="22">
                  <c:v>52.323214292752432</c:v>
                </c:pt>
                <c:pt idx="23">
                  <c:v>51.855642530352533</c:v>
                </c:pt>
                <c:pt idx="24">
                  <c:v>51.388070767952634</c:v>
                </c:pt>
                <c:pt idx="25">
                  <c:v>50.920499005552735</c:v>
                </c:pt>
                <c:pt idx="26">
                  <c:v>50.452927243152836</c:v>
                </c:pt>
                <c:pt idx="27">
                  <c:v>49.985355480752936</c:v>
                </c:pt>
                <c:pt idx="28">
                  <c:v>49.517783718353037</c:v>
                </c:pt>
                <c:pt idx="29">
                  <c:v>49.050211955953138</c:v>
                </c:pt>
                <c:pt idx="30">
                  <c:v>48.582640193553239</c:v>
                </c:pt>
                <c:pt idx="31">
                  <c:v>48.11506843115334</c:v>
                </c:pt>
                <c:pt idx="32">
                  <c:v>47.64749666875344</c:v>
                </c:pt>
                <c:pt idx="33">
                  <c:v>47.179924906353541</c:v>
                </c:pt>
                <c:pt idx="34">
                  <c:v>46.712353143953642</c:v>
                </c:pt>
                <c:pt idx="35">
                  <c:v>46.244781381553743</c:v>
                </c:pt>
                <c:pt idx="36">
                  <c:v>45.777209619153844</c:v>
                </c:pt>
                <c:pt idx="37">
                  <c:v>45.309637856753945</c:v>
                </c:pt>
                <c:pt idx="38">
                  <c:v>44.842066094354045</c:v>
                </c:pt>
                <c:pt idx="39">
                  <c:v>44.374494331954146</c:v>
                </c:pt>
                <c:pt idx="40">
                  <c:v>43.906922569554247</c:v>
                </c:pt>
                <c:pt idx="41">
                  <c:v>43.439350807154348</c:v>
                </c:pt>
                <c:pt idx="42">
                  <c:v>42.971779044754449</c:v>
                </c:pt>
                <c:pt idx="43">
                  <c:v>42.50420728235455</c:v>
                </c:pt>
                <c:pt idx="44">
                  <c:v>42.03663551995465</c:v>
                </c:pt>
                <c:pt idx="45">
                  <c:v>41.569063757554751</c:v>
                </c:pt>
                <c:pt idx="46">
                  <c:v>41.101491995154852</c:v>
                </c:pt>
                <c:pt idx="47">
                  <c:v>40.633920232754953</c:v>
                </c:pt>
                <c:pt idx="48">
                  <c:v>40.166348470355054</c:v>
                </c:pt>
                <c:pt idx="49">
                  <c:v>39.698776707955155</c:v>
                </c:pt>
                <c:pt idx="50">
                  <c:v>39.231204945555255</c:v>
                </c:pt>
                <c:pt idx="51">
                  <c:v>38.763633183155356</c:v>
                </c:pt>
                <c:pt idx="52">
                  <c:v>38.296061420755457</c:v>
                </c:pt>
                <c:pt idx="53">
                  <c:v>37.828489658355558</c:v>
                </c:pt>
                <c:pt idx="54">
                  <c:v>37.360917895955659</c:v>
                </c:pt>
                <c:pt idx="55">
                  <c:v>36.89334613355576</c:v>
                </c:pt>
                <c:pt idx="56">
                  <c:v>36.42577437115586</c:v>
                </c:pt>
                <c:pt idx="57">
                  <c:v>35.958202608755961</c:v>
                </c:pt>
                <c:pt idx="58">
                  <c:v>35.490630846356062</c:v>
                </c:pt>
                <c:pt idx="59">
                  <c:v>35.023059083956163</c:v>
                </c:pt>
                <c:pt idx="60">
                  <c:v>34.555487321556264</c:v>
                </c:pt>
                <c:pt idx="61">
                  <c:v>34.087915559156365</c:v>
                </c:pt>
                <c:pt idx="62">
                  <c:v>33.620343796756465</c:v>
                </c:pt>
                <c:pt idx="63">
                  <c:v>33.152772034356566</c:v>
                </c:pt>
                <c:pt idx="64">
                  <c:v>32.685200271956667</c:v>
                </c:pt>
                <c:pt idx="65">
                  <c:v>32.217628509556768</c:v>
                </c:pt>
                <c:pt idx="66">
                  <c:v>31.750056747156872</c:v>
                </c:pt>
                <c:pt idx="67">
                  <c:v>31.282484984756977</c:v>
                </c:pt>
                <c:pt idx="68">
                  <c:v>30.814913222357081</c:v>
                </c:pt>
                <c:pt idx="69">
                  <c:v>30.347341459957185</c:v>
                </c:pt>
                <c:pt idx="70">
                  <c:v>29.87976969755729</c:v>
                </c:pt>
                <c:pt idx="71">
                  <c:v>29.412197935157394</c:v>
                </c:pt>
                <c:pt idx="72">
                  <c:v>28.944626172757498</c:v>
                </c:pt>
                <c:pt idx="73">
                  <c:v>28.477054410357603</c:v>
                </c:pt>
                <c:pt idx="74">
                  <c:v>28.009482647957707</c:v>
                </c:pt>
                <c:pt idx="75">
                  <c:v>27.541910885557812</c:v>
                </c:pt>
                <c:pt idx="76">
                  <c:v>27.074339123157916</c:v>
                </c:pt>
                <c:pt idx="77">
                  <c:v>26.60676736075802</c:v>
                </c:pt>
                <c:pt idx="78">
                  <c:v>26.139195598358125</c:v>
                </c:pt>
                <c:pt idx="79">
                  <c:v>25.671623835958229</c:v>
                </c:pt>
                <c:pt idx="80">
                  <c:v>25.204052073558334</c:v>
                </c:pt>
                <c:pt idx="81">
                  <c:v>24.736480311158438</c:v>
                </c:pt>
                <c:pt idx="82">
                  <c:v>24.268908548758542</c:v>
                </c:pt>
                <c:pt idx="83">
                  <c:v>23.801336786358647</c:v>
                </c:pt>
                <c:pt idx="84">
                  <c:v>23.333765023958751</c:v>
                </c:pt>
                <c:pt idx="85">
                  <c:v>22.866193261558855</c:v>
                </c:pt>
                <c:pt idx="86">
                  <c:v>22.39862149915896</c:v>
                </c:pt>
                <c:pt idx="87">
                  <c:v>21.931049736759064</c:v>
                </c:pt>
                <c:pt idx="88">
                  <c:v>21.463477974359169</c:v>
                </c:pt>
                <c:pt idx="89">
                  <c:v>20.995906211959273</c:v>
                </c:pt>
                <c:pt idx="90">
                  <c:v>20.528334449559377</c:v>
                </c:pt>
                <c:pt idx="91">
                  <c:v>20.060762687159482</c:v>
                </c:pt>
                <c:pt idx="92">
                  <c:v>19.593190924759586</c:v>
                </c:pt>
                <c:pt idx="93">
                  <c:v>19.125619162359691</c:v>
                </c:pt>
                <c:pt idx="94">
                  <c:v>18.658047399959795</c:v>
                </c:pt>
                <c:pt idx="95">
                  <c:v>18.190475637559899</c:v>
                </c:pt>
                <c:pt idx="96">
                  <c:v>17.722903875160004</c:v>
                </c:pt>
                <c:pt idx="97">
                  <c:v>17.255332112760108</c:v>
                </c:pt>
                <c:pt idx="98">
                  <c:v>16.787760350360212</c:v>
                </c:pt>
                <c:pt idx="99">
                  <c:v>16.320188587960317</c:v>
                </c:pt>
                <c:pt idx="100">
                  <c:v>15.852616825560631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AF8-C447-AD29-4F68F77C8AB8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1'!$AJ$813:$AJ$913</c:f>
              <c:numCache>
                <c:formatCode>0.000</c:formatCode>
                <c:ptCount val="101"/>
                <c:pt idx="0">
                  <c:v>49.750626129045258</c:v>
                </c:pt>
                <c:pt idx="1">
                  <c:v>49.671187455198272</c:v>
                </c:pt>
                <c:pt idx="2">
                  <c:v>49.591748781351285</c:v>
                </c:pt>
                <c:pt idx="3">
                  <c:v>49.512310107504298</c:v>
                </c:pt>
                <c:pt idx="4">
                  <c:v>49.432871433657311</c:v>
                </c:pt>
                <c:pt idx="5">
                  <c:v>49.353432759810325</c:v>
                </c:pt>
                <c:pt idx="6">
                  <c:v>49.273994085963338</c:v>
                </c:pt>
                <c:pt idx="7">
                  <c:v>49.194555412116351</c:v>
                </c:pt>
                <c:pt idx="8">
                  <c:v>49.115116738269364</c:v>
                </c:pt>
                <c:pt idx="9">
                  <c:v>49.035678064422378</c:v>
                </c:pt>
                <c:pt idx="10">
                  <c:v>48.956239390575391</c:v>
                </c:pt>
                <c:pt idx="11">
                  <c:v>48.876800716728404</c:v>
                </c:pt>
                <c:pt idx="12">
                  <c:v>48.797362042881417</c:v>
                </c:pt>
                <c:pt idx="13">
                  <c:v>48.71792336903443</c:v>
                </c:pt>
                <c:pt idx="14">
                  <c:v>48.638484695187444</c:v>
                </c:pt>
                <c:pt idx="15">
                  <c:v>48.559046021340457</c:v>
                </c:pt>
                <c:pt idx="16">
                  <c:v>48.47960734749347</c:v>
                </c:pt>
                <c:pt idx="17">
                  <c:v>48.400168673646483</c:v>
                </c:pt>
                <c:pt idx="18">
                  <c:v>48.320729999799497</c:v>
                </c:pt>
                <c:pt idx="19">
                  <c:v>48.24129132595251</c:v>
                </c:pt>
                <c:pt idx="20">
                  <c:v>48.161852652105523</c:v>
                </c:pt>
                <c:pt idx="21">
                  <c:v>48.082413978258536</c:v>
                </c:pt>
                <c:pt idx="22">
                  <c:v>48.002975304411549</c:v>
                </c:pt>
                <c:pt idx="23">
                  <c:v>47.923536630564563</c:v>
                </c:pt>
                <c:pt idx="24">
                  <c:v>47.844097956717576</c:v>
                </c:pt>
                <c:pt idx="25">
                  <c:v>47.764659282870589</c:v>
                </c:pt>
                <c:pt idx="26">
                  <c:v>47.685220609023602</c:v>
                </c:pt>
                <c:pt idx="27">
                  <c:v>47.605781935176616</c:v>
                </c:pt>
                <c:pt idx="28">
                  <c:v>47.526343261329629</c:v>
                </c:pt>
                <c:pt idx="29">
                  <c:v>47.446904587482642</c:v>
                </c:pt>
                <c:pt idx="30">
                  <c:v>47.367465913635655</c:v>
                </c:pt>
                <c:pt idx="31">
                  <c:v>47.288027239788669</c:v>
                </c:pt>
                <c:pt idx="32">
                  <c:v>47.208588565941682</c:v>
                </c:pt>
                <c:pt idx="33">
                  <c:v>47.129149892094695</c:v>
                </c:pt>
                <c:pt idx="34">
                  <c:v>47.049711218247708</c:v>
                </c:pt>
                <c:pt idx="35">
                  <c:v>46.970272544400721</c:v>
                </c:pt>
                <c:pt idx="36">
                  <c:v>46.890833870553735</c:v>
                </c:pt>
                <c:pt idx="37">
                  <c:v>46.811395196706748</c:v>
                </c:pt>
                <c:pt idx="38">
                  <c:v>46.731956522859761</c:v>
                </c:pt>
                <c:pt idx="39">
                  <c:v>46.652517849012774</c:v>
                </c:pt>
                <c:pt idx="40">
                  <c:v>46.573079175165788</c:v>
                </c:pt>
                <c:pt idx="41">
                  <c:v>46.493640501318801</c:v>
                </c:pt>
                <c:pt idx="42">
                  <c:v>46.414201827471814</c:v>
                </c:pt>
                <c:pt idx="43">
                  <c:v>46.334763153624827</c:v>
                </c:pt>
                <c:pt idx="44">
                  <c:v>46.25532447977784</c:v>
                </c:pt>
                <c:pt idx="45">
                  <c:v>46.175885805930854</c:v>
                </c:pt>
                <c:pt idx="46">
                  <c:v>46.096447132083867</c:v>
                </c:pt>
                <c:pt idx="47">
                  <c:v>46.01700845823688</c:v>
                </c:pt>
                <c:pt idx="48">
                  <c:v>45.937569784389893</c:v>
                </c:pt>
                <c:pt idx="49">
                  <c:v>45.858131110542907</c:v>
                </c:pt>
                <c:pt idx="50">
                  <c:v>45.77869243669592</c:v>
                </c:pt>
                <c:pt idx="51">
                  <c:v>45.699253762848933</c:v>
                </c:pt>
                <c:pt idx="52">
                  <c:v>45.619815089001946</c:v>
                </c:pt>
                <c:pt idx="53">
                  <c:v>45.540376415154959</c:v>
                </c:pt>
                <c:pt idx="54">
                  <c:v>45.460937741307973</c:v>
                </c:pt>
                <c:pt idx="55">
                  <c:v>45.381499067460986</c:v>
                </c:pt>
                <c:pt idx="56">
                  <c:v>45.302060393613999</c:v>
                </c:pt>
                <c:pt idx="57">
                  <c:v>45.222621719767012</c:v>
                </c:pt>
                <c:pt idx="58">
                  <c:v>45.143183045920026</c:v>
                </c:pt>
                <c:pt idx="59">
                  <c:v>45.063744372073039</c:v>
                </c:pt>
                <c:pt idx="60">
                  <c:v>44.984305698226052</c:v>
                </c:pt>
                <c:pt idx="61">
                  <c:v>44.904867024379065</c:v>
                </c:pt>
                <c:pt idx="62">
                  <c:v>44.825428350532079</c:v>
                </c:pt>
                <c:pt idx="63">
                  <c:v>44.745989676685092</c:v>
                </c:pt>
                <c:pt idx="64">
                  <c:v>44.666551002838105</c:v>
                </c:pt>
                <c:pt idx="65">
                  <c:v>44.587112328991118</c:v>
                </c:pt>
                <c:pt idx="66">
                  <c:v>44.507673655144131</c:v>
                </c:pt>
                <c:pt idx="67">
                  <c:v>44.428234981297145</c:v>
                </c:pt>
                <c:pt idx="68">
                  <c:v>44.348796307450158</c:v>
                </c:pt>
                <c:pt idx="69">
                  <c:v>44.269357633603171</c:v>
                </c:pt>
                <c:pt idx="70">
                  <c:v>44.189918959756184</c:v>
                </c:pt>
                <c:pt idx="71">
                  <c:v>44.110480285909198</c:v>
                </c:pt>
                <c:pt idx="72">
                  <c:v>44.031041612062211</c:v>
                </c:pt>
                <c:pt idx="73">
                  <c:v>43.951602938215224</c:v>
                </c:pt>
                <c:pt idx="74">
                  <c:v>43.872164264368237</c:v>
                </c:pt>
                <c:pt idx="75">
                  <c:v>43.79272559052125</c:v>
                </c:pt>
                <c:pt idx="76">
                  <c:v>43.713286916674264</c:v>
                </c:pt>
                <c:pt idx="77">
                  <c:v>43.633848242827277</c:v>
                </c:pt>
                <c:pt idx="78">
                  <c:v>43.55440956898029</c:v>
                </c:pt>
                <c:pt idx="79">
                  <c:v>43.474970895133303</c:v>
                </c:pt>
                <c:pt idx="80">
                  <c:v>43.395532221286317</c:v>
                </c:pt>
                <c:pt idx="81">
                  <c:v>43.31609354743933</c:v>
                </c:pt>
                <c:pt idx="82">
                  <c:v>43.236654873592343</c:v>
                </c:pt>
                <c:pt idx="83">
                  <c:v>43.157216199745356</c:v>
                </c:pt>
                <c:pt idx="84">
                  <c:v>43.07777752589837</c:v>
                </c:pt>
                <c:pt idx="85">
                  <c:v>42.998338852051383</c:v>
                </c:pt>
                <c:pt idx="86">
                  <c:v>42.918900178204396</c:v>
                </c:pt>
                <c:pt idx="87">
                  <c:v>42.839461504357409</c:v>
                </c:pt>
                <c:pt idx="88">
                  <c:v>42.760022830510422</c:v>
                </c:pt>
                <c:pt idx="89">
                  <c:v>42.680584156663436</c:v>
                </c:pt>
                <c:pt idx="90">
                  <c:v>42.601145482816449</c:v>
                </c:pt>
                <c:pt idx="91">
                  <c:v>42.521706808969462</c:v>
                </c:pt>
                <c:pt idx="92">
                  <c:v>42.442268135122475</c:v>
                </c:pt>
                <c:pt idx="93">
                  <c:v>42.362829461275489</c:v>
                </c:pt>
                <c:pt idx="94">
                  <c:v>42.283390787428502</c:v>
                </c:pt>
                <c:pt idx="95">
                  <c:v>42.203952113581515</c:v>
                </c:pt>
                <c:pt idx="96">
                  <c:v>42.124513439734528</c:v>
                </c:pt>
                <c:pt idx="97">
                  <c:v>42.045074765887541</c:v>
                </c:pt>
                <c:pt idx="98">
                  <c:v>41.965636092040555</c:v>
                </c:pt>
                <c:pt idx="99">
                  <c:v>41.886197418193568</c:v>
                </c:pt>
                <c:pt idx="100">
                  <c:v>41.806758744346808</c:v>
                </c:pt>
              </c:numCache>
            </c:numRef>
          </c:xVal>
          <c:yVal>
            <c:numRef>
              <c:f>'Gusset 1'!$AS$813:$AS$913</c:f>
              <c:numCache>
                <c:formatCode>General</c:formatCode>
                <c:ptCount val="101"/>
                <c:pt idx="0">
                  <c:v>15.852616825560631</c:v>
                </c:pt>
                <c:pt idx="1">
                  <c:v>15.754590657305025</c:v>
                </c:pt>
                <c:pt idx="2">
                  <c:v>15.656564489049419</c:v>
                </c:pt>
                <c:pt idx="3">
                  <c:v>15.558538320793813</c:v>
                </c:pt>
                <c:pt idx="4">
                  <c:v>15.460512152538207</c:v>
                </c:pt>
                <c:pt idx="5">
                  <c:v>15.362485984282602</c:v>
                </c:pt>
                <c:pt idx="6">
                  <c:v>15.264459816026996</c:v>
                </c:pt>
                <c:pt idx="7">
                  <c:v>15.16643364777139</c:v>
                </c:pt>
                <c:pt idx="8">
                  <c:v>15.068407479515784</c:v>
                </c:pt>
                <c:pt idx="9">
                  <c:v>14.970381311260178</c:v>
                </c:pt>
                <c:pt idx="10">
                  <c:v>14.872355143004572</c:v>
                </c:pt>
                <c:pt idx="11">
                  <c:v>14.774328974748967</c:v>
                </c:pt>
                <c:pt idx="12">
                  <c:v>14.676302806493361</c:v>
                </c:pt>
                <c:pt idx="13">
                  <c:v>14.578276638237755</c:v>
                </c:pt>
                <c:pt idx="14">
                  <c:v>14.480250469982149</c:v>
                </c:pt>
                <c:pt idx="15">
                  <c:v>14.382224301726543</c:v>
                </c:pt>
                <c:pt idx="16">
                  <c:v>14.284198133470937</c:v>
                </c:pt>
                <c:pt idx="17">
                  <c:v>14.186171965215332</c:v>
                </c:pt>
                <c:pt idx="18">
                  <c:v>14.088145796959726</c:v>
                </c:pt>
                <c:pt idx="19">
                  <c:v>13.99011962870412</c:v>
                </c:pt>
                <c:pt idx="20">
                  <c:v>13.892093460448514</c:v>
                </c:pt>
                <c:pt idx="21">
                  <c:v>13.794067292192908</c:v>
                </c:pt>
                <c:pt idx="22">
                  <c:v>13.696041123937302</c:v>
                </c:pt>
                <c:pt idx="23">
                  <c:v>13.598014955681696</c:v>
                </c:pt>
                <c:pt idx="24">
                  <c:v>13.499988787426091</c:v>
                </c:pt>
                <c:pt idx="25">
                  <c:v>13.401962619170485</c:v>
                </c:pt>
                <c:pt idx="26">
                  <c:v>13.303936450914879</c:v>
                </c:pt>
                <c:pt idx="27">
                  <c:v>13.205910282659273</c:v>
                </c:pt>
                <c:pt idx="28">
                  <c:v>13.107884114403667</c:v>
                </c:pt>
                <c:pt idx="29">
                  <c:v>13.009857946148061</c:v>
                </c:pt>
                <c:pt idx="30">
                  <c:v>12.911831777892456</c:v>
                </c:pt>
                <c:pt idx="31">
                  <c:v>12.81380560963685</c:v>
                </c:pt>
                <c:pt idx="32">
                  <c:v>12.715779441381244</c:v>
                </c:pt>
                <c:pt idx="33">
                  <c:v>12.617753273125638</c:v>
                </c:pt>
                <c:pt idx="34">
                  <c:v>12.519727104870032</c:v>
                </c:pt>
                <c:pt idx="35">
                  <c:v>12.421700936614426</c:v>
                </c:pt>
                <c:pt idx="36">
                  <c:v>12.323674768358821</c:v>
                </c:pt>
                <c:pt idx="37">
                  <c:v>12.225648600103215</c:v>
                </c:pt>
                <c:pt idx="38">
                  <c:v>12.127622431847609</c:v>
                </c:pt>
                <c:pt idx="39">
                  <c:v>12.029596263592003</c:v>
                </c:pt>
                <c:pt idx="40">
                  <c:v>11.931570095336397</c:v>
                </c:pt>
                <c:pt idx="41">
                  <c:v>11.833543927080791</c:v>
                </c:pt>
                <c:pt idx="42">
                  <c:v>11.735517758825186</c:v>
                </c:pt>
                <c:pt idx="43">
                  <c:v>11.63749159056958</c:v>
                </c:pt>
                <c:pt idx="44">
                  <c:v>11.539465422313974</c:v>
                </c:pt>
                <c:pt idx="45">
                  <c:v>11.441439254058368</c:v>
                </c:pt>
                <c:pt idx="46">
                  <c:v>11.343413085802762</c:v>
                </c:pt>
                <c:pt idx="47">
                  <c:v>11.245386917547156</c:v>
                </c:pt>
                <c:pt idx="48">
                  <c:v>11.147360749291551</c:v>
                </c:pt>
                <c:pt idx="49">
                  <c:v>11.049334581035945</c:v>
                </c:pt>
                <c:pt idx="50">
                  <c:v>10.951308412780339</c:v>
                </c:pt>
                <c:pt idx="51">
                  <c:v>10.853282244524733</c:v>
                </c:pt>
                <c:pt idx="52">
                  <c:v>10.755256076269127</c:v>
                </c:pt>
                <c:pt idx="53">
                  <c:v>10.657229908013521</c:v>
                </c:pt>
                <c:pt idx="54">
                  <c:v>10.559203739757915</c:v>
                </c:pt>
                <c:pt idx="55">
                  <c:v>10.46117757150231</c:v>
                </c:pt>
                <c:pt idx="56">
                  <c:v>10.363151403246704</c:v>
                </c:pt>
                <c:pt idx="57">
                  <c:v>10.265125234991098</c:v>
                </c:pt>
                <c:pt idx="58">
                  <c:v>10.167099066735492</c:v>
                </c:pt>
                <c:pt idx="59">
                  <c:v>10.069072898479886</c:v>
                </c:pt>
                <c:pt idx="60">
                  <c:v>9.9710467302242805</c:v>
                </c:pt>
                <c:pt idx="61">
                  <c:v>9.8730205619686746</c:v>
                </c:pt>
                <c:pt idx="62">
                  <c:v>9.7749943937130688</c:v>
                </c:pt>
                <c:pt idx="63">
                  <c:v>9.6769682254574629</c:v>
                </c:pt>
                <c:pt idx="64">
                  <c:v>9.5789420572018571</c:v>
                </c:pt>
                <c:pt idx="65">
                  <c:v>9.4809158889462513</c:v>
                </c:pt>
                <c:pt idx="66">
                  <c:v>9.3828897206906454</c:v>
                </c:pt>
                <c:pt idx="67">
                  <c:v>9.2848635524350396</c:v>
                </c:pt>
                <c:pt idx="68">
                  <c:v>9.1868373841794337</c:v>
                </c:pt>
                <c:pt idx="69">
                  <c:v>9.0888112159238279</c:v>
                </c:pt>
                <c:pt idx="70">
                  <c:v>8.9907850476682221</c:v>
                </c:pt>
                <c:pt idx="71">
                  <c:v>8.8927588794126162</c:v>
                </c:pt>
                <c:pt idx="72">
                  <c:v>8.7947327111570104</c:v>
                </c:pt>
                <c:pt idx="73">
                  <c:v>8.6967065429014045</c:v>
                </c:pt>
                <c:pt idx="74">
                  <c:v>8.5986803746457987</c:v>
                </c:pt>
                <c:pt idx="75">
                  <c:v>8.5006542063901929</c:v>
                </c:pt>
                <c:pt idx="76">
                  <c:v>8.402628038134587</c:v>
                </c:pt>
                <c:pt idx="77">
                  <c:v>8.3046018698789812</c:v>
                </c:pt>
                <c:pt idx="78">
                  <c:v>8.2065757016233754</c:v>
                </c:pt>
                <c:pt idx="79">
                  <c:v>8.1085495333677695</c:v>
                </c:pt>
                <c:pt idx="80">
                  <c:v>8.0105233651121637</c:v>
                </c:pt>
                <c:pt idx="81">
                  <c:v>7.9124971968565569</c:v>
                </c:pt>
                <c:pt idx="82">
                  <c:v>7.8144710286009502</c:v>
                </c:pt>
                <c:pt idx="83">
                  <c:v>7.7164448603453435</c:v>
                </c:pt>
                <c:pt idx="84">
                  <c:v>7.6184186920897368</c:v>
                </c:pt>
                <c:pt idx="85">
                  <c:v>7.52039252383413</c:v>
                </c:pt>
                <c:pt idx="86">
                  <c:v>7.4223663555785233</c:v>
                </c:pt>
                <c:pt idx="87">
                  <c:v>7.3243401873229166</c:v>
                </c:pt>
                <c:pt idx="88">
                  <c:v>7.2263140190673099</c:v>
                </c:pt>
                <c:pt idx="89">
                  <c:v>7.1282878508117031</c:v>
                </c:pt>
                <c:pt idx="90">
                  <c:v>7.0302616825560964</c:v>
                </c:pt>
                <c:pt idx="91">
                  <c:v>6.9322355143004897</c:v>
                </c:pt>
                <c:pt idx="92">
                  <c:v>6.8342093460448829</c:v>
                </c:pt>
                <c:pt idx="93">
                  <c:v>6.7361831777892762</c:v>
                </c:pt>
                <c:pt idx="94">
                  <c:v>6.6381570095336695</c:v>
                </c:pt>
                <c:pt idx="95">
                  <c:v>6.5401308412780628</c:v>
                </c:pt>
                <c:pt idx="96">
                  <c:v>6.442104673022456</c:v>
                </c:pt>
                <c:pt idx="97">
                  <c:v>6.3440785047668493</c:v>
                </c:pt>
                <c:pt idx="98">
                  <c:v>6.2460523365112426</c:v>
                </c:pt>
                <c:pt idx="99">
                  <c:v>6.1480261682556359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AF8-C447-AD29-4F68F77C8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10'!$AJ$4:$AJ$105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0.51258823689250588</c:v>
                </c:pt>
                <c:pt idx="2">
                  <c:v>1.0251764737850118</c:v>
                </c:pt>
                <c:pt idx="3">
                  <c:v>1.5377647106775176</c:v>
                </c:pt>
                <c:pt idx="4">
                  <c:v>2.0503529475700235</c:v>
                </c:pt>
                <c:pt idx="5">
                  <c:v>2.5629411844625292</c:v>
                </c:pt>
                <c:pt idx="6">
                  <c:v>3.0755294213550348</c:v>
                </c:pt>
                <c:pt idx="7">
                  <c:v>3.5881176582475405</c:v>
                </c:pt>
                <c:pt idx="9">
                  <c:v>4.1007058951400461</c:v>
                </c:pt>
                <c:pt idx="10">
                  <c:v>4.6132941320325518</c:v>
                </c:pt>
                <c:pt idx="11">
                  <c:v>5.1258823689250574</c:v>
                </c:pt>
                <c:pt idx="12">
                  <c:v>5.6384706058175631</c:v>
                </c:pt>
                <c:pt idx="13">
                  <c:v>6.1510588427100688</c:v>
                </c:pt>
                <c:pt idx="14">
                  <c:v>6.6636470796025744</c:v>
                </c:pt>
                <c:pt idx="15">
                  <c:v>7.1762353164950801</c:v>
                </c:pt>
                <c:pt idx="16">
                  <c:v>7.6888235533875857</c:v>
                </c:pt>
                <c:pt idx="17">
                  <c:v>8.2014117902800923</c:v>
                </c:pt>
                <c:pt idx="18">
                  <c:v>8.7140000271725988</c:v>
                </c:pt>
                <c:pt idx="19">
                  <c:v>9.2265882640651053</c:v>
                </c:pt>
                <c:pt idx="20">
                  <c:v>9.7391765009576119</c:v>
                </c:pt>
                <c:pt idx="21">
                  <c:v>10.251764737850118</c:v>
                </c:pt>
                <c:pt idx="22">
                  <c:v>10.764352974742625</c:v>
                </c:pt>
                <c:pt idx="23">
                  <c:v>11.276941211635132</c:v>
                </c:pt>
                <c:pt idx="24">
                  <c:v>11.789529448527638</c:v>
                </c:pt>
                <c:pt idx="25">
                  <c:v>12.302117685420145</c:v>
                </c:pt>
                <c:pt idx="26">
                  <c:v>12.814705922312651</c:v>
                </c:pt>
                <c:pt idx="27">
                  <c:v>13.327294159205158</c:v>
                </c:pt>
                <c:pt idx="28">
                  <c:v>13.839882396097664</c:v>
                </c:pt>
                <c:pt idx="29">
                  <c:v>14.352470632990171</c:v>
                </c:pt>
                <c:pt idx="30">
                  <c:v>14.865058869882677</c:v>
                </c:pt>
                <c:pt idx="31">
                  <c:v>15.377647106775184</c:v>
                </c:pt>
                <c:pt idx="32">
                  <c:v>15.89023534366769</c:v>
                </c:pt>
                <c:pt idx="33">
                  <c:v>16.402823580560195</c:v>
                </c:pt>
                <c:pt idx="34">
                  <c:v>16.9154118174527</c:v>
                </c:pt>
                <c:pt idx="35">
                  <c:v>17.428000054345205</c:v>
                </c:pt>
                <c:pt idx="36">
                  <c:v>17.940588291237709</c:v>
                </c:pt>
                <c:pt idx="37">
                  <c:v>18.453176528130214</c:v>
                </c:pt>
                <c:pt idx="38">
                  <c:v>18.965764765022719</c:v>
                </c:pt>
                <c:pt idx="39">
                  <c:v>19.478353001915224</c:v>
                </c:pt>
                <c:pt idx="40">
                  <c:v>19.990941238807729</c:v>
                </c:pt>
                <c:pt idx="41">
                  <c:v>20.503529475700233</c:v>
                </c:pt>
                <c:pt idx="42">
                  <c:v>21.016117712592738</c:v>
                </c:pt>
                <c:pt idx="43">
                  <c:v>21.528705949485243</c:v>
                </c:pt>
                <c:pt idx="44">
                  <c:v>22.041294186377748</c:v>
                </c:pt>
                <c:pt idx="45">
                  <c:v>22.553882423270252</c:v>
                </c:pt>
                <c:pt idx="46">
                  <c:v>23.066470660162757</c:v>
                </c:pt>
                <c:pt idx="47">
                  <c:v>23.579058897055262</c:v>
                </c:pt>
                <c:pt idx="48">
                  <c:v>24.091647133947767</c:v>
                </c:pt>
                <c:pt idx="49">
                  <c:v>24.604235370840271</c:v>
                </c:pt>
                <c:pt idx="50">
                  <c:v>25.116823607732776</c:v>
                </c:pt>
                <c:pt idx="51">
                  <c:v>25.629411844625281</c:v>
                </c:pt>
                <c:pt idx="52">
                  <c:v>26.142000081517786</c:v>
                </c:pt>
                <c:pt idx="53">
                  <c:v>26.654588318410291</c:v>
                </c:pt>
                <c:pt idx="54">
                  <c:v>27.167176555302795</c:v>
                </c:pt>
                <c:pt idx="55">
                  <c:v>27.6797647921953</c:v>
                </c:pt>
                <c:pt idx="56">
                  <c:v>28.192353029087805</c:v>
                </c:pt>
                <c:pt idx="57">
                  <c:v>28.70494126598031</c:v>
                </c:pt>
                <c:pt idx="58">
                  <c:v>29.217529502872814</c:v>
                </c:pt>
                <c:pt idx="59">
                  <c:v>29.730117739765319</c:v>
                </c:pt>
                <c:pt idx="60">
                  <c:v>30.242705976657824</c:v>
                </c:pt>
                <c:pt idx="61">
                  <c:v>30.755294213550329</c:v>
                </c:pt>
                <c:pt idx="62">
                  <c:v>31.267882450442833</c:v>
                </c:pt>
                <c:pt idx="63">
                  <c:v>31.780470687335338</c:v>
                </c:pt>
                <c:pt idx="64">
                  <c:v>32.293058924227843</c:v>
                </c:pt>
                <c:pt idx="65">
                  <c:v>32.805647161120348</c:v>
                </c:pt>
                <c:pt idx="66">
                  <c:v>33.318235398012852</c:v>
                </c:pt>
                <c:pt idx="67">
                  <c:v>33.830823634905357</c:v>
                </c:pt>
                <c:pt idx="68">
                  <c:v>34.343411871797862</c:v>
                </c:pt>
                <c:pt idx="69">
                  <c:v>34.856000108690367</c:v>
                </c:pt>
                <c:pt idx="70">
                  <c:v>35.368588345582872</c:v>
                </c:pt>
                <c:pt idx="71">
                  <c:v>35.881176582475376</c:v>
                </c:pt>
                <c:pt idx="72">
                  <c:v>36.393764819367881</c:v>
                </c:pt>
                <c:pt idx="73">
                  <c:v>36.906353056260386</c:v>
                </c:pt>
                <c:pt idx="74">
                  <c:v>37.418941293152891</c:v>
                </c:pt>
                <c:pt idx="75">
                  <c:v>37.931529530045395</c:v>
                </c:pt>
                <c:pt idx="76">
                  <c:v>38.4441177669379</c:v>
                </c:pt>
                <c:pt idx="77">
                  <c:v>38.956706003830405</c:v>
                </c:pt>
                <c:pt idx="78">
                  <c:v>39.46929424072291</c:v>
                </c:pt>
                <c:pt idx="79">
                  <c:v>39.981882477615414</c:v>
                </c:pt>
                <c:pt idx="80">
                  <c:v>40.494470714507919</c:v>
                </c:pt>
                <c:pt idx="81">
                  <c:v>41.007058951400424</c:v>
                </c:pt>
                <c:pt idx="82">
                  <c:v>41.519647188292929</c:v>
                </c:pt>
                <c:pt idx="83">
                  <c:v>42.032235425185434</c:v>
                </c:pt>
                <c:pt idx="84">
                  <c:v>42.544823662077938</c:v>
                </c:pt>
                <c:pt idx="85">
                  <c:v>43.057411898970443</c:v>
                </c:pt>
                <c:pt idx="86">
                  <c:v>43.570000135862948</c:v>
                </c:pt>
                <c:pt idx="87">
                  <c:v>44.082588372755453</c:v>
                </c:pt>
                <c:pt idx="88">
                  <c:v>44.595176609647957</c:v>
                </c:pt>
                <c:pt idx="89">
                  <c:v>45.107764846540462</c:v>
                </c:pt>
                <c:pt idx="90">
                  <c:v>45.620353083432967</c:v>
                </c:pt>
                <c:pt idx="91">
                  <c:v>46.132941320325472</c:v>
                </c:pt>
                <c:pt idx="92">
                  <c:v>46.645529557217976</c:v>
                </c:pt>
                <c:pt idx="93">
                  <c:v>47.158117794110481</c:v>
                </c:pt>
                <c:pt idx="94">
                  <c:v>47.670706031002986</c:v>
                </c:pt>
                <c:pt idx="95">
                  <c:v>48.183294267895491</c:v>
                </c:pt>
                <c:pt idx="96">
                  <c:v>48.695882504787996</c:v>
                </c:pt>
                <c:pt idx="97">
                  <c:v>49.2084707416805</c:v>
                </c:pt>
                <c:pt idx="98">
                  <c:v>49.721058978573005</c:v>
                </c:pt>
                <c:pt idx="99">
                  <c:v>50.23364721546551</c:v>
                </c:pt>
                <c:pt idx="100">
                  <c:v>50.746235452358015</c:v>
                </c:pt>
                <c:pt idx="101">
                  <c:v>51.25882368925059</c:v>
                </c:pt>
              </c:numCache>
            </c:numRef>
          </c:xVal>
          <c:yVal>
            <c:numRef>
              <c:f>'Gusset 10'!$AK$4:$AK$105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0.76132113584858074</c:v>
                </c:pt>
                <c:pt idx="2">
                  <c:v>1.5226422716971615</c:v>
                </c:pt>
                <c:pt idx="3">
                  <c:v>2.283963407545742</c:v>
                </c:pt>
                <c:pt idx="4">
                  <c:v>3.045284543394323</c:v>
                </c:pt>
                <c:pt idx="5">
                  <c:v>3.8066056792429039</c:v>
                </c:pt>
                <c:pt idx="6">
                  <c:v>4.5679268150914849</c:v>
                </c:pt>
                <c:pt idx="7">
                  <c:v>5.3292479509400659</c:v>
                </c:pt>
                <c:pt idx="9">
                  <c:v>6.0905690867886468</c:v>
                </c:pt>
                <c:pt idx="10">
                  <c:v>6.8518902226372278</c:v>
                </c:pt>
                <c:pt idx="11">
                  <c:v>7.6132113584858088</c:v>
                </c:pt>
                <c:pt idx="12">
                  <c:v>8.3745324943343888</c:v>
                </c:pt>
                <c:pt idx="13">
                  <c:v>9.1358536301829698</c:v>
                </c:pt>
                <c:pt idx="14">
                  <c:v>9.8971747660315508</c:v>
                </c:pt>
                <c:pt idx="15">
                  <c:v>10.658495901880132</c:v>
                </c:pt>
                <c:pt idx="16">
                  <c:v>11.419817037728713</c:v>
                </c:pt>
                <c:pt idx="17">
                  <c:v>12.181138173577294</c:v>
                </c:pt>
                <c:pt idx="18">
                  <c:v>12.942459309425875</c:v>
                </c:pt>
                <c:pt idx="19">
                  <c:v>13.703780445274456</c:v>
                </c:pt>
                <c:pt idx="20">
                  <c:v>14.465101581123037</c:v>
                </c:pt>
                <c:pt idx="21">
                  <c:v>15.226422716971618</c:v>
                </c:pt>
                <c:pt idx="22">
                  <c:v>15.987743852820198</c:v>
                </c:pt>
                <c:pt idx="23">
                  <c:v>16.749064988668778</c:v>
                </c:pt>
                <c:pt idx="24">
                  <c:v>17.510386124517357</c:v>
                </c:pt>
                <c:pt idx="25">
                  <c:v>18.271707260365936</c:v>
                </c:pt>
                <c:pt idx="26">
                  <c:v>19.033028396214515</c:v>
                </c:pt>
                <c:pt idx="27">
                  <c:v>19.794349532063094</c:v>
                </c:pt>
                <c:pt idx="28">
                  <c:v>20.555670667911674</c:v>
                </c:pt>
                <c:pt idx="29">
                  <c:v>21.316991803760253</c:v>
                </c:pt>
                <c:pt idx="30">
                  <c:v>22.078312939608832</c:v>
                </c:pt>
                <c:pt idx="31">
                  <c:v>22.839634075457411</c:v>
                </c:pt>
                <c:pt idx="32">
                  <c:v>23.60095521130599</c:v>
                </c:pt>
                <c:pt idx="33">
                  <c:v>24.36227634715457</c:v>
                </c:pt>
                <c:pt idx="34">
                  <c:v>25.123597483003149</c:v>
                </c:pt>
                <c:pt idx="35">
                  <c:v>25.884918618851728</c:v>
                </c:pt>
                <c:pt idx="36">
                  <c:v>26.646239754700307</c:v>
                </c:pt>
                <c:pt idx="37">
                  <c:v>27.407560890548886</c:v>
                </c:pt>
                <c:pt idx="38">
                  <c:v>28.168882026397466</c:v>
                </c:pt>
                <c:pt idx="39">
                  <c:v>28.930203162246045</c:v>
                </c:pt>
                <c:pt idx="40">
                  <c:v>29.691524298094624</c:v>
                </c:pt>
                <c:pt idx="41">
                  <c:v>30.452845433943203</c:v>
                </c:pt>
                <c:pt idx="42">
                  <c:v>31.214166569791782</c:v>
                </c:pt>
                <c:pt idx="43">
                  <c:v>31.975487705640361</c:v>
                </c:pt>
                <c:pt idx="44">
                  <c:v>32.736808841488944</c:v>
                </c:pt>
                <c:pt idx="45">
                  <c:v>33.498129977337527</c:v>
                </c:pt>
                <c:pt idx="46">
                  <c:v>34.25945111318611</c:v>
                </c:pt>
                <c:pt idx="47">
                  <c:v>35.020772249034692</c:v>
                </c:pt>
                <c:pt idx="48">
                  <c:v>35.782093384883275</c:v>
                </c:pt>
                <c:pt idx="49">
                  <c:v>36.543414520731858</c:v>
                </c:pt>
                <c:pt idx="50">
                  <c:v>37.304735656580441</c:v>
                </c:pt>
                <c:pt idx="51">
                  <c:v>38.066056792429023</c:v>
                </c:pt>
                <c:pt idx="52">
                  <c:v>38.827377928277606</c:v>
                </c:pt>
                <c:pt idx="53">
                  <c:v>39.588699064126189</c:v>
                </c:pt>
                <c:pt idx="54">
                  <c:v>40.350020199974772</c:v>
                </c:pt>
                <c:pt idx="55">
                  <c:v>41.111341335823354</c:v>
                </c:pt>
                <c:pt idx="56">
                  <c:v>41.872662471671937</c:v>
                </c:pt>
                <c:pt idx="57">
                  <c:v>42.63398360752052</c:v>
                </c:pt>
                <c:pt idx="58">
                  <c:v>43.395304743369103</c:v>
                </c:pt>
                <c:pt idx="59">
                  <c:v>44.156625879217685</c:v>
                </c:pt>
                <c:pt idx="60">
                  <c:v>44.917947015066268</c:v>
                </c:pt>
                <c:pt idx="61">
                  <c:v>45.679268150914851</c:v>
                </c:pt>
                <c:pt idx="62">
                  <c:v>46.440589286763434</c:v>
                </c:pt>
                <c:pt idx="63">
                  <c:v>47.201910422612016</c:v>
                </c:pt>
                <c:pt idx="64">
                  <c:v>47.963231558460599</c:v>
                </c:pt>
                <c:pt idx="65">
                  <c:v>48.724552694309182</c:v>
                </c:pt>
                <c:pt idx="66">
                  <c:v>49.485873830157765</c:v>
                </c:pt>
                <c:pt idx="67">
                  <c:v>50.247194966006347</c:v>
                </c:pt>
                <c:pt idx="68">
                  <c:v>51.00851610185493</c:v>
                </c:pt>
                <c:pt idx="69">
                  <c:v>51.769837237703513</c:v>
                </c:pt>
                <c:pt idx="70">
                  <c:v>52.531158373552095</c:v>
                </c:pt>
                <c:pt idx="71">
                  <c:v>53.292479509400678</c:v>
                </c:pt>
                <c:pt idx="72">
                  <c:v>54.053800645249261</c:v>
                </c:pt>
                <c:pt idx="73">
                  <c:v>54.815121781097844</c:v>
                </c:pt>
                <c:pt idx="74">
                  <c:v>55.576442916946426</c:v>
                </c:pt>
                <c:pt idx="75">
                  <c:v>56.337764052795009</c:v>
                </c:pt>
                <c:pt idx="76">
                  <c:v>57.099085188643592</c:v>
                </c:pt>
                <c:pt idx="77">
                  <c:v>57.860406324492175</c:v>
                </c:pt>
                <c:pt idx="78">
                  <c:v>58.621727460340757</c:v>
                </c:pt>
                <c:pt idx="79">
                  <c:v>59.38304859618934</c:v>
                </c:pt>
                <c:pt idx="80">
                  <c:v>60.144369732037923</c:v>
                </c:pt>
                <c:pt idx="81">
                  <c:v>60.905690867886506</c:v>
                </c:pt>
                <c:pt idx="82">
                  <c:v>61.667012003735088</c:v>
                </c:pt>
                <c:pt idx="83">
                  <c:v>62.428333139583671</c:v>
                </c:pt>
                <c:pt idx="84">
                  <c:v>63.189654275432254</c:v>
                </c:pt>
                <c:pt idx="85">
                  <c:v>63.950975411280837</c:v>
                </c:pt>
                <c:pt idx="86">
                  <c:v>64.712296547129412</c:v>
                </c:pt>
                <c:pt idx="87">
                  <c:v>65.473617682977988</c:v>
                </c:pt>
                <c:pt idx="88">
                  <c:v>66.234938818826564</c:v>
                </c:pt>
                <c:pt idx="89">
                  <c:v>66.996259954675139</c:v>
                </c:pt>
                <c:pt idx="90">
                  <c:v>67.757581090523715</c:v>
                </c:pt>
                <c:pt idx="91">
                  <c:v>68.51890222637229</c:v>
                </c:pt>
                <c:pt idx="92">
                  <c:v>69.280223362220866</c:v>
                </c:pt>
                <c:pt idx="93">
                  <c:v>70.041544498069442</c:v>
                </c:pt>
                <c:pt idx="94">
                  <c:v>70.802865633918017</c:v>
                </c:pt>
                <c:pt idx="95">
                  <c:v>71.564186769766593</c:v>
                </c:pt>
                <c:pt idx="96">
                  <c:v>72.325507905615169</c:v>
                </c:pt>
                <c:pt idx="97">
                  <c:v>73.086829041463744</c:v>
                </c:pt>
                <c:pt idx="98">
                  <c:v>73.84815017731232</c:v>
                </c:pt>
                <c:pt idx="99">
                  <c:v>74.609471313160896</c:v>
                </c:pt>
                <c:pt idx="100">
                  <c:v>75.370792449009471</c:v>
                </c:pt>
                <c:pt idx="101">
                  <c:v>76.132113584858075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43-4C52-A9E2-80FAD81C97A4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10'!$AJ$106:$AJ$206</c:f>
              <c:numCache>
                <c:formatCode>0.000</c:formatCode>
                <c:ptCount val="101"/>
                <c:pt idx="0">
                  <c:v>0</c:v>
                </c:pt>
                <c:pt idx="1">
                  <c:v>0.47326714662719033</c:v>
                </c:pt>
                <c:pt idx="2">
                  <c:v>0.94653429325438065</c:v>
                </c:pt>
                <c:pt idx="3">
                  <c:v>1.419801439881571</c:v>
                </c:pt>
                <c:pt idx="4">
                  <c:v>1.8930685865087613</c:v>
                </c:pt>
                <c:pt idx="5">
                  <c:v>2.3663357331359518</c:v>
                </c:pt>
                <c:pt idx="6">
                  <c:v>2.8396028797631421</c:v>
                </c:pt>
                <c:pt idx="7">
                  <c:v>3.3128700263903323</c:v>
                </c:pt>
                <c:pt idx="8">
                  <c:v>3.7861371730175226</c:v>
                </c:pt>
                <c:pt idx="9">
                  <c:v>4.2594043196447133</c:v>
                </c:pt>
                <c:pt idx="10">
                  <c:v>4.7326714662719036</c:v>
                </c:pt>
                <c:pt idx="11">
                  <c:v>5.2059386128990939</c:v>
                </c:pt>
                <c:pt idx="12">
                  <c:v>5.6792057595262841</c:v>
                </c:pt>
                <c:pt idx="13">
                  <c:v>6.1524729061534744</c:v>
                </c:pt>
                <c:pt idx="14">
                  <c:v>6.6257400527806647</c:v>
                </c:pt>
                <c:pt idx="15">
                  <c:v>7.099007199407855</c:v>
                </c:pt>
                <c:pt idx="16">
                  <c:v>7.5722743460350452</c:v>
                </c:pt>
                <c:pt idx="17">
                  <c:v>8.0455414926622364</c:v>
                </c:pt>
                <c:pt idx="18">
                  <c:v>8.5188086392894267</c:v>
                </c:pt>
                <c:pt idx="19">
                  <c:v>8.9920757859166169</c:v>
                </c:pt>
                <c:pt idx="20">
                  <c:v>9.4653429325438072</c:v>
                </c:pt>
                <c:pt idx="21">
                  <c:v>9.9386100791709975</c:v>
                </c:pt>
                <c:pt idx="22">
                  <c:v>10.411877225798188</c:v>
                </c:pt>
                <c:pt idx="23">
                  <c:v>10.885144372425378</c:v>
                </c:pt>
                <c:pt idx="24">
                  <c:v>11.358411519052568</c:v>
                </c:pt>
                <c:pt idx="25">
                  <c:v>11.831678665679759</c:v>
                </c:pt>
                <c:pt idx="26">
                  <c:v>12.304945812306949</c:v>
                </c:pt>
                <c:pt idx="27">
                  <c:v>12.778212958934139</c:v>
                </c:pt>
                <c:pt idx="28">
                  <c:v>13.251480105561329</c:v>
                </c:pt>
                <c:pt idx="29">
                  <c:v>13.72474725218852</c:v>
                </c:pt>
                <c:pt idx="30">
                  <c:v>14.19801439881571</c:v>
                </c:pt>
                <c:pt idx="31">
                  <c:v>14.6712815454429</c:v>
                </c:pt>
                <c:pt idx="32">
                  <c:v>15.14454869207009</c:v>
                </c:pt>
                <c:pt idx="33">
                  <c:v>15.617815838697281</c:v>
                </c:pt>
                <c:pt idx="34">
                  <c:v>16.091082985324473</c:v>
                </c:pt>
                <c:pt idx="35">
                  <c:v>16.564350131951663</c:v>
                </c:pt>
                <c:pt idx="36">
                  <c:v>17.037617278578853</c:v>
                </c:pt>
                <c:pt idx="37">
                  <c:v>17.510884425206044</c:v>
                </c:pt>
                <c:pt idx="38">
                  <c:v>17.984151571833234</c:v>
                </c:pt>
                <c:pt idx="39">
                  <c:v>18.457418718460424</c:v>
                </c:pt>
                <c:pt idx="40">
                  <c:v>18.930685865087614</c:v>
                </c:pt>
                <c:pt idx="41">
                  <c:v>19.403953011714805</c:v>
                </c:pt>
                <c:pt idx="42">
                  <c:v>19.877220158341995</c:v>
                </c:pt>
                <c:pt idx="43">
                  <c:v>20.350487304969185</c:v>
                </c:pt>
                <c:pt idx="44">
                  <c:v>20.823754451596376</c:v>
                </c:pt>
                <c:pt idx="45">
                  <c:v>21.297021598223566</c:v>
                </c:pt>
                <c:pt idx="46">
                  <c:v>21.770288744850756</c:v>
                </c:pt>
                <c:pt idx="47">
                  <c:v>22.243555891477946</c:v>
                </c:pt>
                <c:pt idx="48">
                  <c:v>22.716823038105137</c:v>
                </c:pt>
                <c:pt idx="49">
                  <c:v>23.190090184732327</c:v>
                </c:pt>
                <c:pt idx="50">
                  <c:v>23.663357331359517</c:v>
                </c:pt>
                <c:pt idx="51">
                  <c:v>24.136624477986707</c:v>
                </c:pt>
                <c:pt idx="52">
                  <c:v>24.609891624613898</c:v>
                </c:pt>
                <c:pt idx="53">
                  <c:v>25.083158771241088</c:v>
                </c:pt>
                <c:pt idx="54">
                  <c:v>25.556425917868278</c:v>
                </c:pt>
                <c:pt idx="55">
                  <c:v>26.029693064495468</c:v>
                </c:pt>
                <c:pt idx="56">
                  <c:v>26.502960211122659</c:v>
                </c:pt>
                <c:pt idx="57">
                  <c:v>26.976227357749849</c:v>
                </c:pt>
                <c:pt idx="58">
                  <c:v>27.449494504377039</c:v>
                </c:pt>
                <c:pt idx="59">
                  <c:v>27.92276165100423</c:v>
                </c:pt>
                <c:pt idx="60">
                  <c:v>28.39602879763142</c:v>
                </c:pt>
                <c:pt idx="61">
                  <c:v>28.86929594425861</c:v>
                </c:pt>
                <c:pt idx="62">
                  <c:v>29.3425630908858</c:v>
                </c:pt>
                <c:pt idx="63">
                  <c:v>29.815830237512991</c:v>
                </c:pt>
                <c:pt idx="64">
                  <c:v>30.289097384140181</c:v>
                </c:pt>
                <c:pt idx="65">
                  <c:v>30.762364530767371</c:v>
                </c:pt>
                <c:pt idx="66">
                  <c:v>31.235631677394561</c:v>
                </c:pt>
                <c:pt idx="67">
                  <c:v>31.708898824021752</c:v>
                </c:pt>
                <c:pt idx="68">
                  <c:v>32.182165970648946</c:v>
                </c:pt>
                <c:pt idx="69">
                  <c:v>32.655433117276139</c:v>
                </c:pt>
                <c:pt idx="70">
                  <c:v>33.128700263903333</c:v>
                </c:pt>
                <c:pt idx="71">
                  <c:v>33.601967410530527</c:v>
                </c:pt>
                <c:pt idx="72">
                  <c:v>34.075234557157721</c:v>
                </c:pt>
                <c:pt idx="73">
                  <c:v>34.548501703784915</c:v>
                </c:pt>
                <c:pt idx="74">
                  <c:v>35.021768850412109</c:v>
                </c:pt>
                <c:pt idx="75">
                  <c:v>35.495035997039302</c:v>
                </c:pt>
                <c:pt idx="76">
                  <c:v>35.968303143666496</c:v>
                </c:pt>
                <c:pt idx="77">
                  <c:v>36.44157029029369</c:v>
                </c:pt>
                <c:pt idx="78">
                  <c:v>36.914837436920884</c:v>
                </c:pt>
                <c:pt idx="79">
                  <c:v>37.388104583548078</c:v>
                </c:pt>
                <c:pt idx="80">
                  <c:v>37.861371730175271</c:v>
                </c:pt>
                <c:pt idx="81">
                  <c:v>38.334638876802465</c:v>
                </c:pt>
                <c:pt idx="82">
                  <c:v>38.807906023429659</c:v>
                </c:pt>
                <c:pt idx="83">
                  <c:v>39.281173170056853</c:v>
                </c:pt>
                <c:pt idx="84">
                  <c:v>39.754440316684047</c:v>
                </c:pt>
                <c:pt idx="85">
                  <c:v>40.227707463311241</c:v>
                </c:pt>
                <c:pt idx="86">
                  <c:v>40.700974609938434</c:v>
                </c:pt>
                <c:pt idx="87">
                  <c:v>41.174241756565628</c:v>
                </c:pt>
                <c:pt idx="88">
                  <c:v>41.647508903192822</c:v>
                </c:pt>
                <c:pt idx="89">
                  <c:v>42.120776049820016</c:v>
                </c:pt>
                <c:pt idx="90">
                  <c:v>42.59404319644721</c:v>
                </c:pt>
                <c:pt idx="91">
                  <c:v>43.067310343074404</c:v>
                </c:pt>
                <c:pt idx="92">
                  <c:v>43.540577489701597</c:v>
                </c:pt>
                <c:pt idx="93">
                  <c:v>44.013844636328791</c:v>
                </c:pt>
                <c:pt idx="94">
                  <c:v>44.487111782955985</c:v>
                </c:pt>
                <c:pt idx="95">
                  <c:v>44.960378929583179</c:v>
                </c:pt>
                <c:pt idx="96">
                  <c:v>45.433646076210373</c:v>
                </c:pt>
                <c:pt idx="97">
                  <c:v>45.906913222837566</c:v>
                </c:pt>
                <c:pt idx="98">
                  <c:v>46.38018036946476</c:v>
                </c:pt>
                <c:pt idx="99">
                  <c:v>46.853447516091954</c:v>
                </c:pt>
                <c:pt idx="100">
                  <c:v>47.326714662719034</c:v>
                </c:pt>
              </c:numCache>
            </c:numRef>
          </c:xVal>
          <c:yVal>
            <c:numRef>
              <c:f>'Gusset 10'!$AL$106:$AL$206</c:f>
              <c:numCache>
                <c:formatCode>0.000</c:formatCode>
                <c:ptCount val="101"/>
                <c:pt idx="0">
                  <c:v>51.07822633942758</c:v>
                </c:pt>
                <c:pt idx="1">
                  <c:v>50.759581340824745</c:v>
                </c:pt>
                <c:pt idx="2">
                  <c:v>50.44093634222191</c:v>
                </c:pt>
                <c:pt idx="3">
                  <c:v>50.122291343619075</c:v>
                </c:pt>
                <c:pt idx="4">
                  <c:v>49.80364634501624</c:v>
                </c:pt>
                <c:pt idx="5">
                  <c:v>49.485001346413405</c:v>
                </c:pt>
                <c:pt idx="6">
                  <c:v>49.16635634781057</c:v>
                </c:pt>
                <c:pt idx="7">
                  <c:v>48.847711349207735</c:v>
                </c:pt>
                <c:pt idx="8">
                  <c:v>48.5290663506049</c:v>
                </c:pt>
                <c:pt idx="9">
                  <c:v>48.210421352002065</c:v>
                </c:pt>
                <c:pt idx="10">
                  <c:v>47.89177635339923</c:v>
                </c:pt>
                <c:pt idx="11">
                  <c:v>47.573131354796395</c:v>
                </c:pt>
                <c:pt idx="12">
                  <c:v>47.25448635619356</c:v>
                </c:pt>
                <c:pt idx="13">
                  <c:v>46.935841357590725</c:v>
                </c:pt>
                <c:pt idx="14">
                  <c:v>46.61719635898789</c:v>
                </c:pt>
                <c:pt idx="15">
                  <c:v>46.298551360385055</c:v>
                </c:pt>
                <c:pt idx="16">
                  <c:v>45.97990636178222</c:v>
                </c:pt>
                <c:pt idx="17">
                  <c:v>45.661261363179385</c:v>
                </c:pt>
                <c:pt idx="18">
                  <c:v>45.34261636457655</c:v>
                </c:pt>
                <c:pt idx="19">
                  <c:v>45.023971365973715</c:v>
                </c:pt>
                <c:pt idx="20">
                  <c:v>44.70532636737088</c:v>
                </c:pt>
                <c:pt idx="21">
                  <c:v>44.386681368768045</c:v>
                </c:pt>
                <c:pt idx="22">
                  <c:v>44.06803637016521</c:v>
                </c:pt>
                <c:pt idx="23">
                  <c:v>43.749391371562375</c:v>
                </c:pt>
                <c:pt idx="24">
                  <c:v>43.43074637295954</c:v>
                </c:pt>
                <c:pt idx="25">
                  <c:v>43.112101374356705</c:v>
                </c:pt>
                <c:pt idx="26">
                  <c:v>42.79345637575387</c:v>
                </c:pt>
                <c:pt idx="27">
                  <c:v>42.474811377151035</c:v>
                </c:pt>
                <c:pt idx="28">
                  <c:v>42.1561663785482</c:v>
                </c:pt>
                <c:pt idx="29">
                  <c:v>41.837521379945365</c:v>
                </c:pt>
                <c:pt idx="30">
                  <c:v>41.51887638134253</c:v>
                </c:pt>
                <c:pt idx="31">
                  <c:v>41.200231382739695</c:v>
                </c:pt>
                <c:pt idx="32">
                  <c:v>40.88158638413686</c:v>
                </c:pt>
                <c:pt idx="33">
                  <c:v>40.562941385534025</c:v>
                </c:pt>
                <c:pt idx="34">
                  <c:v>40.24429638693119</c:v>
                </c:pt>
                <c:pt idx="35">
                  <c:v>39.925651388328355</c:v>
                </c:pt>
                <c:pt idx="36">
                  <c:v>39.60700638972552</c:v>
                </c:pt>
                <c:pt idx="37">
                  <c:v>39.288361391122685</c:v>
                </c:pt>
                <c:pt idx="38">
                  <c:v>38.96971639251985</c:v>
                </c:pt>
                <c:pt idx="39">
                  <c:v>38.651071393917015</c:v>
                </c:pt>
                <c:pt idx="40">
                  <c:v>38.33242639531418</c:v>
                </c:pt>
                <c:pt idx="41">
                  <c:v>38.013781396711344</c:v>
                </c:pt>
                <c:pt idx="42">
                  <c:v>37.695136398108509</c:v>
                </c:pt>
                <c:pt idx="43">
                  <c:v>37.376491399505674</c:v>
                </c:pt>
                <c:pt idx="44">
                  <c:v>37.057846400902839</c:v>
                </c:pt>
                <c:pt idx="45">
                  <c:v>36.739201402300004</c:v>
                </c:pt>
                <c:pt idx="46">
                  <c:v>36.420556403697169</c:v>
                </c:pt>
                <c:pt idx="47">
                  <c:v>36.101911405094334</c:v>
                </c:pt>
                <c:pt idx="48">
                  <c:v>35.783266406491499</c:v>
                </c:pt>
                <c:pt idx="49">
                  <c:v>35.464621407888664</c:v>
                </c:pt>
                <c:pt idx="50">
                  <c:v>35.145976409285829</c:v>
                </c:pt>
                <c:pt idx="51">
                  <c:v>34.827331410682994</c:v>
                </c:pt>
                <c:pt idx="52">
                  <c:v>34.508686412080159</c:v>
                </c:pt>
                <c:pt idx="53">
                  <c:v>34.190041413477324</c:v>
                </c:pt>
                <c:pt idx="54">
                  <c:v>33.871396414874489</c:v>
                </c:pt>
                <c:pt idx="55">
                  <c:v>33.552751416271654</c:v>
                </c:pt>
                <c:pt idx="56">
                  <c:v>33.234106417668819</c:v>
                </c:pt>
                <c:pt idx="57">
                  <c:v>32.915461419065984</c:v>
                </c:pt>
                <c:pt idx="58">
                  <c:v>32.596816420463149</c:v>
                </c:pt>
                <c:pt idx="59">
                  <c:v>32.278171421860314</c:v>
                </c:pt>
                <c:pt idx="60">
                  <c:v>31.959526423257479</c:v>
                </c:pt>
                <c:pt idx="61">
                  <c:v>31.640881424654644</c:v>
                </c:pt>
                <c:pt idx="62">
                  <c:v>31.322236426051809</c:v>
                </c:pt>
                <c:pt idx="63">
                  <c:v>31.003591427448974</c:v>
                </c:pt>
                <c:pt idx="64">
                  <c:v>30.684946428846139</c:v>
                </c:pt>
                <c:pt idx="65">
                  <c:v>30.366301430243304</c:v>
                </c:pt>
                <c:pt idx="66">
                  <c:v>30.047656431640469</c:v>
                </c:pt>
                <c:pt idx="67">
                  <c:v>29.729011433037634</c:v>
                </c:pt>
                <c:pt idx="68">
                  <c:v>29.410366434434799</c:v>
                </c:pt>
                <c:pt idx="69">
                  <c:v>29.091721435831964</c:v>
                </c:pt>
                <c:pt idx="70">
                  <c:v>28.773076437229129</c:v>
                </c:pt>
                <c:pt idx="71">
                  <c:v>28.454431438626294</c:v>
                </c:pt>
                <c:pt idx="72">
                  <c:v>28.135786440023459</c:v>
                </c:pt>
                <c:pt idx="73">
                  <c:v>27.817141441420624</c:v>
                </c:pt>
                <c:pt idx="74">
                  <c:v>27.498496442817789</c:v>
                </c:pt>
                <c:pt idx="75">
                  <c:v>27.179851444214954</c:v>
                </c:pt>
                <c:pt idx="76">
                  <c:v>26.861206445612119</c:v>
                </c:pt>
                <c:pt idx="77">
                  <c:v>26.542561447009284</c:v>
                </c:pt>
                <c:pt idx="78">
                  <c:v>26.223916448406449</c:v>
                </c:pt>
                <c:pt idx="79">
                  <c:v>25.905271449803614</c:v>
                </c:pt>
                <c:pt idx="80">
                  <c:v>25.586626451200779</c:v>
                </c:pt>
                <c:pt idx="81">
                  <c:v>25.267981452597944</c:v>
                </c:pt>
                <c:pt idx="82">
                  <c:v>24.949336453995109</c:v>
                </c:pt>
                <c:pt idx="83">
                  <c:v>24.630691455392274</c:v>
                </c:pt>
                <c:pt idx="84">
                  <c:v>24.312046456789439</c:v>
                </c:pt>
                <c:pt idx="85">
                  <c:v>23.993401458186604</c:v>
                </c:pt>
                <c:pt idx="86">
                  <c:v>23.674756459583769</c:v>
                </c:pt>
                <c:pt idx="87">
                  <c:v>23.356111460980934</c:v>
                </c:pt>
                <c:pt idx="88">
                  <c:v>23.037466462378099</c:v>
                </c:pt>
                <c:pt idx="89">
                  <c:v>22.718821463775264</c:v>
                </c:pt>
                <c:pt idx="90">
                  <c:v>22.400176465172429</c:v>
                </c:pt>
                <c:pt idx="91">
                  <c:v>22.081531466569594</c:v>
                </c:pt>
                <c:pt idx="92">
                  <c:v>21.762886467966759</c:v>
                </c:pt>
                <c:pt idx="93">
                  <c:v>21.444241469363924</c:v>
                </c:pt>
                <c:pt idx="94">
                  <c:v>21.125596470761089</c:v>
                </c:pt>
                <c:pt idx="95">
                  <c:v>20.806951472158254</c:v>
                </c:pt>
                <c:pt idx="96">
                  <c:v>20.488306473555419</c:v>
                </c:pt>
                <c:pt idx="97">
                  <c:v>20.169661474952584</c:v>
                </c:pt>
                <c:pt idx="98">
                  <c:v>19.851016476349749</c:v>
                </c:pt>
                <c:pt idx="99">
                  <c:v>19.532371477746914</c:v>
                </c:pt>
                <c:pt idx="100" formatCode="General">
                  <c:v>19.213726479144228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43-4C52-A9E2-80FAD81C97A4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10'!$AJ$207:$AJ$307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xVal>
          <c:yVal>
            <c:numRef>
              <c:f>'Gusset 10'!$AM$207:$AM$307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0.76132113584858074</c:v>
                </c:pt>
                <c:pt idx="2">
                  <c:v>1.5226422716971615</c:v>
                </c:pt>
                <c:pt idx="3">
                  <c:v>2.283963407545742</c:v>
                </c:pt>
                <c:pt idx="4">
                  <c:v>3.045284543394323</c:v>
                </c:pt>
                <c:pt idx="5">
                  <c:v>3.8066056792429039</c:v>
                </c:pt>
                <c:pt idx="6">
                  <c:v>4.5679268150914849</c:v>
                </c:pt>
                <c:pt idx="7">
                  <c:v>5.3292479509400659</c:v>
                </c:pt>
                <c:pt idx="8">
                  <c:v>6.0905690867886468</c:v>
                </c:pt>
                <c:pt idx="9">
                  <c:v>6.8518902226372278</c:v>
                </c:pt>
                <c:pt idx="10">
                  <c:v>7.6132113584858088</c:v>
                </c:pt>
                <c:pt idx="11">
                  <c:v>8.3745324943343888</c:v>
                </c:pt>
                <c:pt idx="12">
                  <c:v>9.1358536301829698</c:v>
                </c:pt>
                <c:pt idx="13">
                  <c:v>9.8971747660315508</c:v>
                </c:pt>
                <c:pt idx="14">
                  <c:v>10.658495901880132</c:v>
                </c:pt>
                <c:pt idx="15">
                  <c:v>11.419817037728713</c:v>
                </c:pt>
                <c:pt idx="16">
                  <c:v>12.181138173577294</c:v>
                </c:pt>
                <c:pt idx="17">
                  <c:v>12.942459309425875</c:v>
                </c:pt>
                <c:pt idx="18">
                  <c:v>13.703780445274456</c:v>
                </c:pt>
                <c:pt idx="19">
                  <c:v>14.465101581123037</c:v>
                </c:pt>
                <c:pt idx="20">
                  <c:v>15.226422716971618</c:v>
                </c:pt>
                <c:pt idx="21">
                  <c:v>15.987743852820198</c:v>
                </c:pt>
                <c:pt idx="22">
                  <c:v>16.749064988668778</c:v>
                </c:pt>
                <c:pt idx="23">
                  <c:v>17.510386124517357</c:v>
                </c:pt>
                <c:pt idx="24">
                  <c:v>18.271707260365936</c:v>
                </c:pt>
                <c:pt idx="25">
                  <c:v>19.033028396214515</c:v>
                </c:pt>
                <c:pt idx="26">
                  <c:v>19.794349532063094</c:v>
                </c:pt>
                <c:pt idx="27">
                  <c:v>20.555670667911674</c:v>
                </c:pt>
                <c:pt idx="28">
                  <c:v>21.316991803760253</c:v>
                </c:pt>
                <c:pt idx="29">
                  <c:v>22.078312939608832</c:v>
                </c:pt>
                <c:pt idx="30">
                  <c:v>22.839634075457411</c:v>
                </c:pt>
                <c:pt idx="31">
                  <c:v>23.60095521130599</c:v>
                </c:pt>
                <c:pt idx="32">
                  <c:v>24.36227634715457</c:v>
                </c:pt>
                <c:pt idx="33">
                  <c:v>25.123597483003149</c:v>
                </c:pt>
                <c:pt idx="34">
                  <c:v>25.884918618851728</c:v>
                </c:pt>
                <c:pt idx="35">
                  <c:v>26.646239754700307</c:v>
                </c:pt>
                <c:pt idx="36">
                  <c:v>27.407560890548886</c:v>
                </c:pt>
                <c:pt idx="37">
                  <c:v>28.168882026397466</c:v>
                </c:pt>
                <c:pt idx="38">
                  <c:v>28.930203162246045</c:v>
                </c:pt>
                <c:pt idx="39">
                  <c:v>29.691524298094624</c:v>
                </c:pt>
                <c:pt idx="40">
                  <c:v>30.452845433943203</c:v>
                </c:pt>
                <c:pt idx="41">
                  <c:v>31.214166569791782</c:v>
                </c:pt>
                <c:pt idx="42">
                  <c:v>31.975487705640361</c:v>
                </c:pt>
                <c:pt idx="43">
                  <c:v>32.736808841488944</c:v>
                </c:pt>
                <c:pt idx="44">
                  <c:v>33.498129977337527</c:v>
                </c:pt>
                <c:pt idx="45">
                  <c:v>34.25945111318611</c:v>
                </c:pt>
                <c:pt idx="46">
                  <c:v>35.020772249034692</c:v>
                </c:pt>
                <c:pt idx="47">
                  <c:v>35.782093384883275</c:v>
                </c:pt>
                <c:pt idx="48">
                  <c:v>36.543414520731858</c:v>
                </c:pt>
                <c:pt idx="49">
                  <c:v>37.304735656580441</c:v>
                </c:pt>
                <c:pt idx="50">
                  <c:v>38.066056792429023</c:v>
                </c:pt>
                <c:pt idx="51">
                  <c:v>38.827377928277606</c:v>
                </c:pt>
                <c:pt idx="52">
                  <c:v>39.588699064126189</c:v>
                </c:pt>
                <c:pt idx="53">
                  <c:v>40.350020199974772</c:v>
                </c:pt>
                <c:pt idx="54">
                  <c:v>41.111341335823354</c:v>
                </c:pt>
                <c:pt idx="55">
                  <c:v>41.872662471671937</c:v>
                </c:pt>
                <c:pt idx="56">
                  <c:v>42.63398360752052</c:v>
                </c:pt>
                <c:pt idx="57">
                  <c:v>43.395304743369103</c:v>
                </c:pt>
                <c:pt idx="58">
                  <c:v>44.156625879217685</c:v>
                </c:pt>
                <c:pt idx="59">
                  <c:v>44.917947015066268</c:v>
                </c:pt>
                <c:pt idx="60">
                  <c:v>45.679268150914851</c:v>
                </c:pt>
                <c:pt idx="61">
                  <c:v>46.440589286763434</c:v>
                </c:pt>
                <c:pt idx="62">
                  <c:v>47.201910422612016</c:v>
                </c:pt>
                <c:pt idx="63">
                  <c:v>47.963231558460599</c:v>
                </c:pt>
                <c:pt idx="64">
                  <c:v>48.724552694309182</c:v>
                </c:pt>
                <c:pt idx="65">
                  <c:v>49.485873830157765</c:v>
                </c:pt>
                <c:pt idx="66">
                  <c:v>50.247194966006347</c:v>
                </c:pt>
                <c:pt idx="67">
                  <c:v>51.00851610185493</c:v>
                </c:pt>
                <c:pt idx="68">
                  <c:v>51.769837237703513</c:v>
                </c:pt>
                <c:pt idx="69">
                  <c:v>52.531158373552095</c:v>
                </c:pt>
                <c:pt idx="70">
                  <c:v>53.292479509400678</c:v>
                </c:pt>
                <c:pt idx="71">
                  <c:v>54.053800645249261</c:v>
                </c:pt>
                <c:pt idx="72">
                  <c:v>54.815121781097844</c:v>
                </c:pt>
                <c:pt idx="73">
                  <c:v>55.576442916946426</c:v>
                </c:pt>
                <c:pt idx="74">
                  <c:v>56.337764052795009</c:v>
                </c:pt>
                <c:pt idx="75">
                  <c:v>57.099085188643592</c:v>
                </c:pt>
                <c:pt idx="76">
                  <c:v>57.860406324492175</c:v>
                </c:pt>
                <c:pt idx="77">
                  <c:v>58.621727460340757</c:v>
                </c:pt>
                <c:pt idx="78">
                  <c:v>59.38304859618934</c:v>
                </c:pt>
                <c:pt idx="79">
                  <c:v>60.144369732037923</c:v>
                </c:pt>
                <c:pt idx="80">
                  <c:v>60.905690867886506</c:v>
                </c:pt>
                <c:pt idx="81">
                  <c:v>61.667012003735088</c:v>
                </c:pt>
                <c:pt idx="82">
                  <c:v>62.428333139583671</c:v>
                </c:pt>
                <c:pt idx="83">
                  <c:v>63.189654275432254</c:v>
                </c:pt>
                <c:pt idx="84">
                  <c:v>63.950975411280837</c:v>
                </c:pt>
                <c:pt idx="85">
                  <c:v>64.712296547129412</c:v>
                </c:pt>
                <c:pt idx="86">
                  <c:v>65.473617682977988</c:v>
                </c:pt>
                <c:pt idx="87">
                  <c:v>66.234938818826564</c:v>
                </c:pt>
                <c:pt idx="88">
                  <c:v>66.996259954675139</c:v>
                </c:pt>
                <c:pt idx="89">
                  <c:v>67.757581090523715</c:v>
                </c:pt>
                <c:pt idx="90">
                  <c:v>68.51890222637229</c:v>
                </c:pt>
                <c:pt idx="91">
                  <c:v>69.280223362220866</c:v>
                </c:pt>
                <c:pt idx="92">
                  <c:v>70.041544498069442</c:v>
                </c:pt>
                <c:pt idx="93">
                  <c:v>70.802865633918017</c:v>
                </c:pt>
                <c:pt idx="94">
                  <c:v>71.564186769766593</c:v>
                </c:pt>
                <c:pt idx="95">
                  <c:v>72.325507905615169</c:v>
                </c:pt>
                <c:pt idx="96">
                  <c:v>73.086829041463744</c:v>
                </c:pt>
                <c:pt idx="97">
                  <c:v>73.84815017731232</c:v>
                </c:pt>
                <c:pt idx="98">
                  <c:v>74.609471313160896</c:v>
                </c:pt>
                <c:pt idx="99">
                  <c:v>75.370792449009471</c:v>
                </c:pt>
                <c:pt idx="100">
                  <c:v>76.132113584858075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43-4C52-A9E2-80FAD81C97A4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10'!$AJ$308:$AJ$408</c:f>
              <c:numCache>
                <c:formatCode>General</c:formatCode>
                <c:ptCount val="101"/>
                <c:pt idx="0">
                  <c:v>0</c:v>
                </c:pt>
                <c:pt idx="1">
                  <c:v>0.76132113584858074</c:v>
                </c:pt>
                <c:pt idx="2">
                  <c:v>1.5226422716971615</c:v>
                </c:pt>
                <c:pt idx="3">
                  <c:v>2.283963407545742</c:v>
                </c:pt>
                <c:pt idx="4">
                  <c:v>3.045284543394323</c:v>
                </c:pt>
                <c:pt idx="5">
                  <c:v>3.8066056792429039</c:v>
                </c:pt>
                <c:pt idx="6">
                  <c:v>4.5679268150914849</c:v>
                </c:pt>
                <c:pt idx="7">
                  <c:v>5.3292479509400659</c:v>
                </c:pt>
                <c:pt idx="8">
                  <c:v>6.0905690867886468</c:v>
                </c:pt>
                <c:pt idx="9">
                  <c:v>6.8518902226372278</c:v>
                </c:pt>
                <c:pt idx="10">
                  <c:v>7.6132113584858088</c:v>
                </c:pt>
                <c:pt idx="11">
                  <c:v>8.3745324943343888</c:v>
                </c:pt>
                <c:pt idx="12">
                  <c:v>9.1358536301829698</c:v>
                </c:pt>
                <c:pt idx="13">
                  <c:v>9.8971747660315508</c:v>
                </c:pt>
                <c:pt idx="14">
                  <c:v>10.658495901880132</c:v>
                </c:pt>
                <c:pt idx="15">
                  <c:v>11.419817037728713</c:v>
                </c:pt>
                <c:pt idx="16">
                  <c:v>12.181138173577294</c:v>
                </c:pt>
                <c:pt idx="17">
                  <c:v>12.942459309425875</c:v>
                </c:pt>
                <c:pt idx="18">
                  <c:v>13.703780445274456</c:v>
                </c:pt>
                <c:pt idx="19">
                  <c:v>14.465101581123037</c:v>
                </c:pt>
                <c:pt idx="20">
                  <c:v>15.226422716971618</c:v>
                </c:pt>
                <c:pt idx="21">
                  <c:v>15.987743852820198</c:v>
                </c:pt>
                <c:pt idx="22">
                  <c:v>16.749064988668778</c:v>
                </c:pt>
                <c:pt idx="23">
                  <c:v>17.510386124517357</c:v>
                </c:pt>
                <c:pt idx="24">
                  <c:v>18.271707260365936</c:v>
                </c:pt>
                <c:pt idx="25">
                  <c:v>19.033028396214515</c:v>
                </c:pt>
                <c:pt idx="26">
                  <c:v>19.794349532063094</c:v>
                </c:pt>
                <c:pt idx="27">
                  <c:v>20.555670667911674</c:v>
                </c:pt>
                <c:pt idx="28">
                  <c:v>21.316991803760253</c:v>
                </c:pt>
                <c:pt idx="29">
                  <c:v>22.078312939608832</c:v>
                </c:pt>
                <c:pt idx="30">
                  <c:v>22.839634075457411</c:v>
                </c:pt>
                <c:pt idx="31">
                  <c:v>23.60095521130599</c:v>
                </c:pt>
                <c:pt idx="32">
                  <c:v>24.36227634715457</c:v>
                </c:pt>
                <c:pt idx="33">
                  <c:v>25.123597483003149</c:v>
                </c:pt>
                <c:pt idx="34">
                  <c:v>25.884918618851728</c:v>
                </c:pt>
                <c:pt idx="35">
                  <c:v>26.646239754700307</c:v>
                </c:pt>
                <c:pt idx="36">
                  <c:v>27.407560890548886</c:v>
                </c:pt>
                <c:pt idx="37">
                  <c:v>28.168882026397466</c:v>
                </c:pt>
                <c:pt idx="38">
                  <c:v>28.930203162246045</c:v>
                </c:pt>
                <c:pt idx="39">
                  <c:v>29.691524298094624</c:v>
                </c:pt>
                <c:pt idx="40">
                  <c:v>30.452845433943203</c:v>
                </c:pt>
                <c:pt idx="41">
                  <c:v>31.214166569791782</c:v>
                </c:pt>
                <c:pt idx="42">
                  <c:v>31.975487705640361</c:v>
                </c:pt>
                <c:pt idx="43">
                  <c:v>32.736808841488944</c:v>
                </c:pt>
                <c:pt idx="44">
                  <c:v>33.498129977337527</c:v>
                </c:pt>
                <c:pt idx="45">
                  <c:v>34.25945111318611</c:v>
                </c:pt>
                <c:pt idx="46">
                  <c:v>35.020772249034692</c:v>
                </c:pt>
                <c:pt idx="47">
                  <c:v>35.782093384883275</c:v>
                </c:pt>
                <c:pt idx="48">
                  <c:v>36.543414520731858</c:v>
                </c:pt>
                <c:pt idx="49">
                  <c:v>37.304735656580441</c:v>
                </c:pt>
                <c:pt idx="50">
                  <c:v>38.066056792429023</c:v>
                </c:pt>
                <c:pt idx="51">
                  <c:v>38.827377928277606</c:v>
                </c:pt>
                <c:pt idx="52">
                  <c:v>39.588699064126189</c:v>
                </c:pt>
                <c:pt idx="53">
                  <c:v>40.350020199974772</c:v>
                </c:pt>
                <c:pt idx="54">
                  <c:v>41.111341335823354</c:v>
                </c:pt>
                <c:pt idx="55">
                  <c:v>41.872662471671937</c:v>
                </c:pt>
                <c:pt idx="56">
                  <c:v>42.63398360752052</c:v>
                </c:pt>
                <c:pt idx="57">
                  <c:v>43.395304743369103</c:v>
                </c:pt>
                <c:pt idx="58">
                  <c:v>44.156625879217685</c:v>
                </c:pt>
                <c:pt idx="59">
                  <c:v>44.917947015066268</c:v>
                </c:pt>
                <c:pt idx="60">
                  <c:v>45.679268150914851</c:v>
                </c:pt>
                <c:pt idx="61">
                  <c:v>46.440589286763434</c:v>
                </c:pt>
                <c:pt idx="62">
                  <c:v>47.201910422612016</c:v>
                </c:pt>
                <c:pt idx="63">
                  <c:v>47.963231558460599</c:v>
                </c:pt>
                <c:pt idx="64">
                  <c:v>48.724552694309182</c:v>
                </c:pt>
                <c:pt idx="65">
                  <c:v>49.485873830157765</c:v>
                </c:pt>
                <c:pt idx="66">
                  <c:v>50.247194966006347</c:v>
                </c:pt>
                <c:pt idx="67">
                  <c:v>51.00851610185493</c:v>
                </c:pt>
                <c:pt idx="68">
                  <c:v>51.769837237703513</c:v>
                </c:pt>
                <c:pt idx="69">
                  <c:v>52.531158373552095</c:v>
                </c:pt>
                <c:pt idx="70">
                  <c:v>53.292479509400678</c:v>
                </c:pt>
                <c:pt idx="71">
                  <c:v>54.053800645249261</c:v>
                </c:pt>
                <c:pt idx="72">
                  <c:v>54.815121781097844</c:v>
                </c:pt>
                <c:pt idx="73">
                  <c:v>55.576442916946426</c:v>
                </c:pt>
                <c:pt idx="74">
                  <c:v>56.337764052795009</c:v>
                </c:pt>
                <c:pt idx="75">
                  <c:v>57.099085188643592</c:v>
                </c:pt>
                <c:pt idx="76">
                  <c:v>57.860406324492175</c:v>
                </c:pt>
                <c:pt idx="77">
                  <c:v>58.621727460340757</c:v>
                </c:pt>
                <c:pt idx="78">
                  <c:v>59.38304859618934</c:v>
                </c:pt>
                <c:pt idx="79">
                  <c:v>60.144369732037923</c:v>
                </c:pt>
                <c:pt idx="80">
                  <c:v>60.905690867886506</c:v>
                </c:pt>
                <c:pt idx="81">
                  <c:v>61.667012003735088</c:v>
                </c:pt>
                <c:pt idx="82">
                  <c:v>62.428333139583671</c:v>
                </c:pt>
                <c:pt idx="83">
                  <c:v>63.189654275432254</c:v>
                </c:pt>
                <c:pt idx="84">
                  <c:v>63.950975411280837</c:v>
                </c:pt>
                <c:pt idx="85">
                  <c:v>64.712296547129412</c:v>
                </c:pt>
                <c:pt idx="86">
                  <c:v>65.473617682977988</c:v>
                </c:pt>
                <c:pt idx="87">
                  <c:v>66.234938818826564</c:v>
                </c:pt>
                <c:pt idx="88">
                  <c:v>66.996259954675139</c:v>
                </c:pt>
                <c:pt idx="89">
                  <c:v>67.757581090523715</c:v>
                </c:pt>
                <c:pt idx="90">
                  <c:v>68.51890222637229</c:v>
                </c:pt>
                <c:pt idx="91">
                  <c:v>69.280223362220866</c:v>
                </c:pt>
                <c:pt idx="92">
                  <c:v>70.041544498069442</c:v>
                </c:pt>
                <c:pt idx="93">
                  <c:v>70.802865633918017</c:v>
                </c:pt>
                <c:pt idx="94">
                  <c:v>71.564186769766593</c:v>
                </c:pt>
                <c:pt idx="95">
                  <c:v>72.325507905615169</c:v>
                </c:pt>
                <c:pt idx="96">
                  <c:v>73.086829041463744</c:v>
                </c:pt>
                <c:pt idx="97">
                  <c:v>73.84815017731232</c:v>
                </c:pt>
                <c:pt idx="98">
                  <c:v>74.609471313160896</c:v>
                </c:pt>
                <c:pt idx="99">
                  <c:v>75.370792449009471</c:v>
                </c:pt>
                <c:pt idx="100">
                  <c:v>76.132113584858075</c:v>
                </c:pt>
              </c:numCache>
            </c:numRef>
          </c:xVal>
          <c:yVal>
            <c:numRef>
              <c:f>'Gusset 10'!$AN$308:$AN$408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43-4C52-A9E2-80FAD81C97A4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10'!$AJ$409:$AJ$509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 formatCode="0.000">
                  <c:v>0</c:v>
                </c:pt>
              </c:numCache>
            </c:numRef>
          </c:xVal>
          <c:yVal>
            <c:numRef>
              <c:f>'Gusset 10'!$AO$409:$AO$509</c:f>
              <c:numCache>
                <c:formatCode>0.000</c:formatCode>
                <c:ptCount val="101"/>
                <c:pt idx="0">
                  <c:v>51.07822633942758</c:v>
                </c:pt>
                <c:pt idx="1">
                  <c:v>51.07822633942758</c:v>
                </c:pt>
                <c:pt idx="2">
                  <c:v>51.07822633942758</c:v>
                </c:pt>
                <c:pt idx="3">
                  <c:v>51.07822633942758</c:v>
                </c:pt>
                <c:pt idx="4">
                  <c:v>51.07822633942758</c:v>
                </c:pt>
                <c:pt idx="5">
                  <c:v>51.07822633942758</c:v>
                </c:pt>
                <c:pt idx="6">
                  <c:v>51.07822633942758</c:v>
                </c:pt>
                <c:pt idx="7">
                  <c:v>51.07822633942758</c:v>
                </c:pt>
                <c:pt idx="8">
                  <c:v>51.07822633942758</c:v>
                </c:pt>
                <c:pt idx="9">
                  <c:v>51.07822633942758</c:v>
                </c:pt>
                <c:pt idx="10">
                  <c:v>51.07822633942758</c:v>
                </c:pt>
                <c:pt idx="11">
                  <c:v>51.07822633942758</c:v>
                </c:pt>
                <c:pt idx="12">
                  <c:v>51.07822633942758</c:v>
                </c:pt>
                <c:pt idx="13">
                  <c:v>51.07822633942758</c:v>
                </c:pt>
                <c:pt idx="14">
                  <c:v>51.07822633942758</c:v>
                </c:pt>
                <c:pt idx="15">
                  <c:v>51.07822633942758</c:v>
                </c:pt>
                <c:pt idx="16">
                  <c:v>51.07822633942758</c:v>
                </c:pt>
                <c:pt idx="17">
                  <c:v>51.07822633942758</c:v>
                </c:pt>
                <c:pt idx="18">
                  <c:v>51.07822633942758</c:v>
                </c:pt>
                <c:pt idx="19">
                  <c:v>51.07822633942758</c:v>
                </c:pt>
                <c:pt idx="20">
                  <c:v>51.07822633942758</c:v>
                </c:pt>
                <c:pt idx="21">
                  <c:v>51.07822633942758</c:v>
                </c:pt>
                <c:pt idx="22">
                  <c:v>51.07822633942758</c:v>
                </c:pt>
                <c:pt idx="23">
                  <c:v>51.07822633942758</c:v>
                </c:pt>
                <c:pt idx="24">
                  <c:v>51.07822633942758</c:v>
                </c:pt>
                <c:pt idx="25">
                  <c:v>51.07822633942758</c:v>
                </c:pt>
                <c:pt idx="26">
                  <c:v>51.07822633942758</c:v>
                </c:pt>
                <c:pt idx="27">
                  <c:v>51.07822633942758</c:v>
                </c:pt>
                <c:pt idx="28">
                  <c:v>51.07822633942758</c:v>
                </c:pt>
                <c:pt idx="29">
                  <c:v>51.07822633942758</c:v>
                </c:pt>
                <c:pt idx="30">
                  <c:v>51.07822633942758</c:v>
                </c:pt>
                <c:pt idx="31">
                  <c:v>51.07822633942758</c:v>
                </c:pt>
                <c:pt idx="32">
                  <c:v>51.07822633942758</c:v>
                </c:pt>
                <c:pt idx="33">
                  <c:v>51.07822633942758</c:v>
                </c:pt>
                <c:pt idx="34">
                  <c:v>51.07822633942758</c:v>
                </c:pt>
                <c:pt idx="35">
                  <c:v>51.07822633942758</c:v>
                </c:pt>
                <c:pt idx="36">
                  <c:v>51.07822633942758</c:v>
                </c:pt>
                <c:pt idx="37">
                  <c:v>51.07822633942758</c:v>
                </c:pt>
                <c:pt idx="38">
                  <c:v>51.07822633942758</c:v>
                </c:pt>
                <c:pt idx="39">
                  <c:v>51.07822633942758</c:v>
                </c:pt>
                <c:pt idx="40">
                  <c:v>51.07822633942758</c:v>
                </c:pt>
                <c:pt idx="41">
                  <c:v>51.07822633942758</c:v>
                </c:pt>
                <c:pt idx="42">
                  <c:v>51.07822633942758</c:v>
                </c:pt>
                <c:pt idx="43">
                  <c:v>51.07822633942758</c:v>
                </c:pt>
                <c:pt idx="44">
                  <c:v>51.07822633942758</c:v>
                </c:pt>
                <c:pt idx="45">
                  <c:v>51.07822633942758</c:v>
                </c:pt>
                <c:pt idx="46">
                  <c:v>51.07822633942758</c:v>
                </c:pt>
                <c:pt idx="47">
                  <c:v>51.07822633942758</c:v>
                </c:pt>
                <c:pt idx="48">
                  <c:v>51.07822633942758</c:v>
                </c:pt>
                <c:pt idx="49">
                  <c:v>51.07822633942758</c:v>
                </c:pt>
                <c:pt idx="50">
                  <c:v>51.07822633942758</c:v>
                </c:pt>
                <c:pt idx="51">
                  <c:v>51.07822633942758</c:v>
                </c:pt>
                <c:pt idx="52">
                  <c:v>51.07822633942758</c:v>
                </c:pt>
                <c:pt idx="53">
                  <c:v>51.07822633942758</c:v>
                </c:pt>
                <c:pt idx="54">
                  <c:v>51.07822633942758</c:v>
                </c:pt>
                <c:pt idx="55">
                  <c:v>51.07822633942758</c:v>
                </c:pt>
                <c:pt idx="56">
                  <c:v>51.07822633942758</c:v>
                </c:pt>
                <c:pt idx="57">
                  <c:v>51.07822633942758</c:v>
                </c:pt>
                <c:pt idx="58">
                  <c:v>51.07822633942758</c:v>
                </c:pt>
                <c:pt idx="59">
                  <c:v>51.07822633942758</c:v>
                </c:pt>
                <c:pt idx="60">
                  <c:v>51.07822633942758</c:v>
                </c:pt>
                <c:pt idx="61">
                  <c:v>51.07822633942758</c:v>
                </c:pt>
                <c:pt idx="62">
                  <c:v>51.07822633942758</c:v>
                </c:pt>
                <c:pt idx="63">
                  <c:v>51.07822633942758</c:v>
                </c:pt>
                <c:pt idx="64">
                  <c:v>51.07822633942758</c:v>
                </c:pt>
                <c:pt idx="65">
                  <c:v>51.07822633942758</c:v>
                </c:pt>
                <c:pt idx="66">
                  <c:v>51.07822633942758</c:v>
                </c:pt>
                <c:pt idx="67">
                  <c:v>51.07822633942758</c:v>
                </c:pt>
                <c:pt idx="68">
                  <c:v>51.07822633942758</c:v>
                </c:pt>
                <c:pt idx="69">
                  <c:v>51.07822633942758</c:v>
                </c:pt>
                <c:pt idx="70">
                  <c:v>51.07822633942758</c:v>
                </c:pt>
                <c:pt idx="71">
                  <c:v>51.07822633942758</c:v>
                </c:pt>
                <c:pt idx="72">
                  <c:v>51.07822633942758</c:v>
                </c:pt>
                <c:pt idx="73">
                  <c:v>51.07822633942758</c:v>
                </c:pt>
                <c:pt idx="74">
                  <c:v>51.07822633942758</c:v>
                </c:pt>
                <c:pt idx="75">
                  <c:v>51.07822633942758</c:v>
                </c:pt>
                <c:pt idx="76">
                  <c:v>51.07822633942758</c:v>
                </c:pt>
                <c:pt idx="77">
                  <c:v>51.07822633942758</c:v>
                </c:pt>
                <c:pt idx="78">
                  <c:v>51.07822633942758</c:v>
                </c:pt>
                <c:pt idx="79">
                  <c:v>51.07822633942758</c:v>
                </c:pt>
                <c:pt idx="80">
                  <c:v>51.07822633942758</c:v>
                </c:pt>
                <c:pt idx="81">
                  <c:v>51.07822633942758</c:v>
                </c:pt>
                <c:pt idx="82">
                  <c:v>51.07822633942758</c:v>
                </c:pt>
                <c:pt idx="83">
                  <c:v>51.07822633942758</c:v>
                </c:pt>
                <c:pt idx="84">
                  <c:v>51.07822633942758</c:v>
                </c:pt>
                <c:pt idx="85">
                  <c:v>51.07822633942758</c:v>
                </c:pt>
                <c:pt idx="86">
                  <c:v>51.07822633942758</c:v>
                </c:pt>
                <c:pt idx="87">
                  <c:v>51.07822633942758</c:v>
                </c:pt>
                <c:pt idx="88">
                  <c:v>51.07822633942758</c:v>
                </c:pt>
                <c:pt idx="89">
                  <c:v>51.07822633942758</c:v>
                </c:pt>
                <c:pt idx="90">
                  <c:v>51.07822633942758</c:v>
                </c:pt>
                <c:pt idx="91">
                  <c:v>51.07822633942758</c:v>
                </c:pt>
                <c:pt idx="92">
                  <c:v>51.07822633942758</c:v>
                </c:pt>
                <c:pt idx="93">
                  <c:v>51.07822633942758</c:v>
                </c:pt>
                <c:pt idx="94">
                  <c:v>51.07822633942758</c:v>
                </c:pt>
                <c:pt idx="95">
                  <c:v>51.07822633942758</c:v>
                </c:pt>
                <c:pt idx="96">
                  <c:v>51.07822633942758</c:v>
                </c:pt>
                <c:pt idx="97">
                  <c:v>51.07822633942758</c:v>
                </c:pt>
                <c:pt idx="98">
                  <c:v>51.07822633942758</c:v>
                </c:pt>
                <c:pt idx="99">
                  <c:v>51.07822633942758</c:v>
                </c:pt>
                <c:pt idx="100">
                  <c:v>51.07822633942758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43-4C52-A9E2-80FAD81C97A4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10'!$AJ$510:$AJ$610</c:f>
              <c:numCache>
                <c:formatCode>0.000</c:formatCode>
                <c:ptCount val="101"/>
                <c:pt idx="0">
                  <c:v>0</c:v>
                </c:pt>
                <c:pt idx="1">
                  <c:v>0.4227456640350617</c:v>
                </c:pt>
                <c:pt idx="2">
                  <c:v>0.84549132807012339</c:v>
                </c:pt>
                <c:pt idx="3">
                  <c:v>1.268236992105185</c:v>
                </c:pt>
                <c:pt idx="4">
                  <c:v>1.6909826561402468</c:v>
                </c:pt>
                <c:pt idx="5">
                  <c:v>2.1137283201753085</c:v>
                </c:pt>
                <c:pt idx="6">
                  <c:v>2.5364739842103701</c:v>
                </c:pt>
                <c:pt idx="7">
                  <c:v>2.9592196482454316</c:v>
                </c:pt>
                <c:pt idx="8">
                  <c:v>3.3819653122804931</c:v>
                </c:pt>
                <c:pt idx="9">
                  <c:v>3.8047109763155547</c:v>
                </c:pt>
                <c:pt idx="10">
                  <c:v>4.2274566403506162</c:v>
                </c:pt>
                <c:pt idx="11">
                  <c:v>4.6502023043856777</c:v>
                </c:pt>
                <c:pt idx="12">
                  <c:v>5.0729479684207393</c:v>
                </c:pt>
                <c:pt idx="13">
                  <c:v>5.4956936324558008</c:v>
                </c:pt>
                <c:pt idx="14">
                  <c:v>5.9184392964908623</c:v>
                </c:pt>
                <c:pt idx="15">
                  <c:v>6.3411849605259238</c:v>
                </c:pt>
                <c:pt idx="16">
                  <c:v>6.7639306245609854</c:v>
                </c:pt>
                <c:pt idx="17">
                  <c:v>7.1866762885960469</c:v>
                </c:pt>
                <c:pt idx="18">
                  <c:v>7.6094219526311084</c:v>
                </c:pt>
                <c:pt idx="19">
                  <c:v>8.03216761666617</c:v>
                </c:pt>
                <c:pt idx="20">
                  <c:v>8.4549132807012324</c:v>
                </c:pt>
                <c:pt idx="21">
                  <c:v>8.8776589447362948</c:v>
                </c:pt>
                <c:pt idx="22">
                  <c:v>9.3004046087713572</c:v>
                </c:pt>
                <c:pt idx="23">
                  <c:v>9.7231502728064196</c:v>
                </c:pt>
                <c:pt idx="24">
                  <c:v>10.145895936841482</c:v>
                </c:pt>
                <c:pt idx="25">
                  <c:v>10.568641600876544</c:v>
                </c:pt>
                <c:pt idx="26">
                  <c:v>10.991387264911607</c:v>
                </c:pt>
                <c:pt idx="27">
                  <c:v>11.414132928946669</c:v>
                </c:pt>
                <c:pt idx="28">
                  <c:v>11.836878592981732</c:v>
                </c:pt>
                <c:pt idx="29">
                  <c:v>12.259624257016794</c:v>
                </c:pt>
                <c:pt idx="30">
                  <c:v>12.682369921051857</c:v>
                </c:pt>
                <c:pt idx="31">
                  <c:v>13.105115585086919</c:v>
                </c:pt>
                <c:pt idx="32">
                  <c:v>13.527861249121981</c:v>
                </c:pt>
                <c:pt idx="33">
                  <c:v>13.950606913157044</c:v>
                </c:pt>
                <c:pt idx="34">
                  <c:v>14.373352577192106</c:v>
                </c:pt>
                <c:pt idx="35">
                  <c:v>14.796098241227169</c:v>
                </c:pt>
                <c:pt idx="36">
                  <c:v>15.218843905262231</c:v>
                </c:pt>
                <c:pt idx="37">
                  <c:v>15.641589569297293</c:v>
                </c:pt>
                <c:pt idx="38">
                  <c:v>16.064335233332354</c:v>
                </c:pt>
                <c:pt idx="39">
                  <c:v>16.487080897367417</c:v>
                </c:pt>
                <c:pt idx="40">
                  <c:v>16.909826561402479</c:v>
                </c:pt>
                <c:pt idx="41">
                  <c:v>17.332572225437541</c:v>
                </c:pt>
                <c:pt idx="42">
                  <c:v>17.755317889472604</c:v>
                </c:pt>
                <c:pt idx="43">
                  <c:v>18.178063553507666</c:v>
                </c:pt>
                <c:pt idx="44">
                  <c:v>18.600809217542729</c:v>
                </c:pt>
                <c:pt idx="45">
                  <c:v>19.023554881577791</c:v>
                </c:pt>
                <c:pt idx="46">
                  <c:v>19.446300545612853</c:v>
                </c:pt>
                <c:pt idx="47">
                  <c:v>19.869046209647916</c:v>
                </c:pt>
                <c:pt idx="48">
                  <c:v>20.291791873682978</c:v>
                </c:pt>
                <c:pt idx="49">
                  <c:v>20.714537537718041</c:v>
                </c:pt>
                <c:pt idx="50">
                  <c:v>21.137283201753103</c:v>
                </c:pt>
                <c:pt idx="51">
                  <c:v>21.560028865788166</c:v>
                </c:pt>
                <c:pt idx="52">
                  <c:v>21.982774529823228</c:v>
                </c:pt>
                <c:pt idx="53">
                  <c:v>22.40552019385829</c:v>
                </c:pt>
                <c:pt idx="54">
                  <c:v>22.828265857893353</c:v>
                </c:pt>
                <c:pt idx="55">
                  <c:v>23.251011521928415</c:v>
                </c:pt>
                <c:pt idx="56">
                  <c:v>23.673757185963478</c:v>
                </c:pt>
                <c:pt idx="57">
                  <c:v>24.09650284999854</c:v>
                </c:pt>
                <c:pt idx="58">
                  <c:v>24.519248514033603</c:v>
                </c:pt>
                <c:pt idx="59">
                  <c:v>24.941994178068665</c:v>
                </c:pt>
                <c:pt idx="60">
                  <c:v>25.364739842103727</c:v>
                </c:pt>
                <c:pt idx="61">
                  <c:v>25.78748550613879</c:v>
                </c:pt>
                <c:pt idx="62">
                  <c:v>26.210231170173852</c:v>
                </c:pt>
                <c:pt idx="63">
                  <c:v>26.632976834208915</c:v>
                </c:pt>
                <c:pt idx="64">
                  <c:v>27.055722498243977</c:v>
                </c:pt>
                <c:pt idx="65">
                  <c:v>27.478468162279039</c:v>
                </c:pt>
                <c:pt idx="66">
                  <c:v>27.901213826314102</c:v>
                </c:pt>
                <c:pt idx="67">
                  <c:v>28.323959490349164</c:v>
                </c:pt>
                <c:pt idx="68">
                  <c:v>28.746705154384227</c:v>
                </c:pt>
                <c:pt idx="69">
                  <c:v>29.169450818419289</c:v>
                </c:pt>
                <c:pt idx="70">
                  <c:v>29.592196482454352</c:v>
                </c:pt>
                <c:pt idx="71">
                  <c:v>30.014942146489414</c:v>
                </c:pt>
                <c:pt idx="72">
                  <c:v>30.437687810524476</c:v>
                </c:pt>
                <c:pt idx="73">
                  <c:v>30.860433474559539</c:v>
                </c:pt>
                <c:pt idx="74">
                  <c:v>31.283179138594601</c:v>
                </c:pt>
                <c:pt idx="75">
                  <c:v>31.705924802629664</c:v>
                </c:pt>
                <c:pt idx="76">
                  <c:v>32.128670466664722</c:v>
                </c:pt>
                <c:pt idx="77">
                  <c:v>32.551416130699785</c:v>
                </c:pt>
                <c:pt idx="78">
                  <c:v>32.974161794734847</c:v>
                </c:pt>
                <c:pt idx="79">
                  <c:v>33.39690745876991</c:v>
                </c:pt>
                <c:pt idx="80">
                  <c:v>33.819653122804972</c:v>
                </c:pt>
                <c:pt idx="81">
                  <c:v>34.242398786840035</c:v>
                </c:pt>
                <c:pt idx="82">
                  <c:v>34.665144450875097</c:v>
                </c:pt>
                <c:pt idx="83">
                  <c:v>35.087890114910159</c:v>
                </c:pt>
                <c:pt idx="84">
                  <c:v>35.510635778945222</c:v>
                </c:pt>
                <c:pt idx="85">
                  <c:v>35.933381442980284</c:v>
                </c:pt>
                <c:pt idx="86">
                  <c:v>36.356127107015347</c:v>
                </c:pt>
                <c:pt idx="87">
                  <c:v>36.778872771050409</c:v>
                </c:pt>
                <c:pt idx="88">
                  <c:v>37.201618435085472</c:v>
                </c:pt>
                <c:pt idx="89">
                  <c:v>37.624364099120534</c:v>
                </c:pt>
                <c:pt idx="90">
                  <c:v>38.047109763155596</c:v>
                </c:pt>
                <c:pt idx="91">
                  <c:v>38.469855427190659</c:v>
                </c:pt>
                <c:pt idx="92">
                  <c:v>38.892601091225721</c:v>
                </c:pt>
                <c:pt idx="93">
                  <c:v>39.315346755260784</c:v>
                </c:pt>
                <c:pt idx="94">
                  <c:v>39.738092419295846</c:v>
                </c:pt>
                <c:pt idx="95">
                  <c:v>40.160838083330908</c:v>
                </c:pt>
                <c:pt idx="96">
                  <c:v>40.583583747365971</c:v>
                </c:pt>
                <c:pt idx="97">
                  <c:v>41.006329411401033</c:v>
                </c:pt>
                <c:pt idx="98">
                  <c:v>41.429075075436096</c:v>
                </c:pt>
                <c:pt idx="99">
                  <c:v>41.851820739471158</c:v>
                </c:pt>
                <c:pt idx="100" formatCode="General">
                  <c:v>42.274566403506171</c:v>
                </c:pt>
              </c:numCache>
            </c:numRef>
          </c:xVal>
          <c:yVal>
            <c:numRef>
              <c:f>'Gusset 10'!$AP$510:$AP$610</c:f>
              <c:numCache>
                <c:formatCode>0.000</c:formatCode>
                <c:ptCount val="101"/>
                <c:pt idx="0">
                  <c:v>51.07822633942758</c:v>
                </c:pt>
                <c:pt idx="1">
                  <c:v>51.284852661257325</c:v>
                </c:pt>
                <c:pt idx="2">
                  <c:v>51.49147898308707</c:v>
                </c:pt>
                <c:pt idx="3">
                  <c:v>51.698105304916815</c:v>
                </c:pt>
                <c:pt idx="4">
                  <c:v>51.90473162674656</c:v>
                </c:pt>
                <c:pt idx="5">
                  <c:v>52.111357948576305</c:v>
                </c:pt>
                <c:pt idx="6">
                  <c:v>52.31798427040605</c:v>
                </c:pt>
                <c:pt idx="7">
                  <c:v>52.524610592235796</c:v>
                </c:pt>
                <c:pt idx="8">
                  <c:v>52.731236914065541</c:v>
                </c:pt>
                <c:pt idx="9">
                  <c:v>52.937863235895286</c:v>
                </c:pt>
                <c:pt idx="10">
                  <c:v>53.144489557725031</c:v>
                </c:pt>
                <c:pt idx="11">
                  <c:v>53.351115879554776</c:v>
                </c:pt>
                <c:pt idx="12">
                  <c:v>53.557742201384521</c:v>
                </c:pt>
                <c:pt idx="13">
                  <c:v>53.764368523214266</c:v>
                </c:pt>
                <c:pt idx="14">
                  <c:v>53.970994845044011</c:v>
                </c:pt>
                <c:pt idx="15">
                  <c:v>54.177621166873756</c:v>
                </c:pt>
                <c:pt idx="16">
                  <c:v>54.384247488703501</c:v>
                </c:pt>
                <c:pt idx="17">
                  <c:v>54.590873810533246</c:v>
                </c:pt>
                <c:pt idx="18">
                  <c:v>54.797500132362991</c:v>
                </c:pt>
                <c:pt idx="19">
                  <c:v>55.004126454192736</c:v>
                </c:pt>
                <c:pt idx="20">
                  <c:v>55.210752776022481</c:v>
                </c:pt>
                <c:pt idx="21">
                  <c:v>55.417379097852226</c:v>
                </c:pt>
                <c:pt idx="22">
                  <c:v>55.624005419681971</c:v>
                </c:pt>
                <c:pt idx="23">
                  <c:v>55.830631741511716</c:v>
                </c:pt>
                <c:pt idx="24">
                  <c:v>56.037258063341461</c:v>
                </c:pt>
                <c:pt idx="25">
                  <c:v>56.243884385171206</c:v>
                </c:pt>
                <c:pt idx="26">
                  <c:v>56.450510707000952</c:v>
                </c:pt>
                <c:pt idx="27">
                  <c:v>56.657137028830697</c:v>
                </c:pt>
                <c:pt idx="28">
                  <c:v>56.863763350660442</c:v>
                </c:pt>
                <c:pt idx="29">
                  <c:v>57.070389672490187</c:v>
                </c:pt>
                <c:pt idx="30">
                  <c:v>57.277015994319932</c:v>
                </c:pt>
                <c:pt idx="31">
                  <c:v>57.483642316149677</c:v>
                </c:pt>
                <c:pt idx="32">
                  <c:v>57.690268637979422</c:v>
                </c:pt>
                <c:pt idx="33">
                  <c:v>57.896894959809167</c:v>
                </c:pt>
                <c:pt idx="34">
                  <c:v>58.103521281638912</c:v>
                </c:pt>
                <c:pt idx="35">
                  <c:v>58.310147603468657</c:v>
                </c:pt>
                <c:pt idx="36">
                  <c:v>58.516773925298402</c:v>
                </c:pt>
                <c:pt idx="37">
                  <c:v>58.723400247128147</c:v>
                </c:pt>
                <c:pt idx="38">
                  <c:v>58.930026568957892</c:v>
                </c:pt>
                <c:pt idx="39">
                  <c:v>59.136652890787637</c:v>
                </c:pt>
                <c:pt idx="40">
                  <c:v>59.343279212617382</c:v>
                </c:pt>
                <c:pt idx="41">
                  <c:v>59.549905534447127</c:v>
                </c:pt>
                <c:pt idx="42">
                  <c:v>59.756531856276872</c:v>
                </c:pt>
                <c:pt idx="43">
                  <c:v>59.963158178106617</c:v>
                </c:pt>
                <c:pt idx="44">
                  <c:v>60.169784499936362</c:v>
                </c:pt>
                <c:pt idx="45">
                  <c:v>60.376410821766108</c:v>
                </c:pt>
                <c:pt idx="46">
                  <c:v>60.583037143595853</c:v>
                </c:pt>
                <c:pt idx="47">
                  <c:v>60.789663465425598</c:v>
                </c:pt>
                <c:pt idx="48">
                  <c:v>60.996289787255343</c:v>
                </c:pt>
                <c:pt idx="49">
                  <c:v>61.202916109085088</c:v>
                </c:pt>
                <c:pt idx="50">
                  <c:v>61.409542430914833</c:v>
                </c:pt>
                <c:pt idx="51">
                  <c:v>61.616168752744578</c:v>
                </c:pt>
                <c:pt idx="52">
                  <c:v>61.822795074574323</c:v>
                </c:pt>
                <c:pt idx="53">
                  <c:v>62.029421396404068</c:v>
                </c:pt>
                <c:pt idx="54">
                  <c:v>62.236047718233813</c:v>
                </c:pt>
                <c:pt idx="55">
                  <c:v>62.442674040063558</c:v>
                </c:pt>
                <c:pt idx="56">
                  <c:v>62.649300361893303</c:v>
                </c:pt>
                <c:pt idx="57">
                  <c:v>62.855926683723048</c:v>
                </c:pt>
                <c:pt idx="58">
                  <c:v>63.062553005552793</c:v>
                </c:pt>
                <c:pt idx="59">
                  <c:v>63.269179327382538</c:v>
                </c:pt>
                <c:pt idx="60">
                  <c:v>63.475805649212283</c:v>
                </c:pt>
                <c:pt idx="61">
                  <c:v>63.682431971042028</c:v>
                </c:pt>
                <c:pt idx="62">
                  <c:v>63.889058292871773</c:v>
                </c:pt>
                <c:pt idx="63">
                  <c:v>64.095684614701511</c:v>
                </c:pt>
                <c:pt idx="64">
                  <c:v>64.302310936531256</c:v>
                </c:pt>
                <c:pt idx="65">
                  <c:v>64.508937258361001</c:v>
                </c:pt>
                <c:pt idx="66">
                  <c:v>64.715563580190747</c:v>
                </c:pt>
                <c:pt idx="67">
                  <c:v>64.922189902020492</c:v>
                </c:pt>
                <c:pt idx="68">
                  <c:v>65.128816223850237</c:v>
                </c:pt>
                <c:pt idx="69">
                  <c:v>65.335442545679982</c:v>
                </c:pt>
                <c:pt idx="70">
                  <c:v>65.542068867509727</c:v>
                </c:pt>
                <c:pt idx="71">
                  <c:v>65.748695189339472</c:v>
                </c:pt>
                <c:pt idx="72">
                  <c:v>65.955321511169217</c:v>
                </c:pt>
                <c:pt idx="73">
                  <c:v>66.161947832998962</c:v>
                </c:pt>
                <c:pt idx="74">
                  <c:v>66.368574154828707</c:v>
                </c:pt>
                <c:pt idx="75">
                  <c:v>66.575200476658452</c:v>
                </c:pt>
                <c:pt idx="76">
                  <c:v>66.781826798488197</c:v>
                </c:pt>
                <c:pt idx="77">
                  <c:v>66.988453120317942</c:v>
                </c:pt>
                <c:pt idx="78">
                  <c:v>67.195079442147687</c:v>
                </c:pt>
                <c:pt idx="79">
                  <c:v>67.401705763977432</c:v>
                </c:pt>
                <c:pt idx="80">
                  <c:v>67.608332085807177</c:v>
                </c:pt>
                <c:pt idx="81">
                  <c:v>67.814958407636922</c:v>
                </c:pt>
                <c:pt idx="82">
                  <c:v>68.021584729466667</c:v>
                </c:pt>
                <c:pt idx="83">
                  <c:v>68.228211051296412</c:v>
                </c:pt>
                <c:pt idx="84">
                  <c:v>68.434837373126157</c:v>
                </c:pt>
                <c:pt idx="85">
                  <c:v>68.641463694955902</c:v>
                </c:pt>
                <c:pt idx="86">
                  <c:v>68.848090016785648</c:v>
                </c:pt>
                <c:pt idx="87">
                  <c:v>69.054716338615393</c:v>
                </c:pt>
                <c:pt idx="88">
                  <c:v>69.261342660445138</c:v>
                </c:pt>
                <c:pt idx="89">
                  <c:v>69.467968982274883</c:v>
                </c:pt>
                <c:pt idx="90">
                  <c:v>69.674595304104628</c:v>
                </c:pt>
                <c:pt idx="91">
                  <c:v>69.881221625934373</c:v>
                </c:pt>
                <c:pt idx="92">
                  <c:v>70.087847947764118</c:v>
                </c:pt>
                <c:pt idx="93">
                  <c:v>70.294474269593863</c:v>
                </c:pt>
                <c:pt idx="94">
                  <c:v>70.501100591423608</c:v>
                </c:pt>
                <c:pt idx="95">
                  <c:v>70.707726913253353</c:v>
                </c:pt>
                <c:pt idx="96">
                  <c:v>70.914353235083098</c:v>
                </c:pt>
                <c:pt idx="97">
                  <c:v>71.120979556912843</c:v>
                </c:pt>
                <c:pt idx="98">
                  <c:v>71.327605878742588</c:v>
                </c:pt>
                <c:pt idx="99">
                  <c:v>71.534232200572333</c:v>
                </c:pt>
                <c:pt idx="100" formatCode="General">
                  <c:v>71.740858522401751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E43-4C52-A9E2-80FAD81C97A4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10'!$AJ$611:$AJ$711</c:f>
              <c:numCache>
                <c:formatCode>General</c:formatCode>
                <c:ptCount val="101"/>
                <c:pt idx="0">
                  <c:v>42.274566403506171</c:v>
                </c:pt>
                <c:pt idx="1">
                  <c:v>42.357517074320732</c:v>
                </c:pt>
                <c:pt idx="2">
                  <c:v>42.440467745135294</c:v>
                </c:pt>
                <c:pt idx="3">
                  <c:v>42.523418415949855</c:v>
                </c:pt>
                <c:pt idx="4">
                  <c:v>42.606369086764417</c:v>
                </c:pt>
                <c:pt idx="5">
                  <c:v>42.689319757578978</c:v>
                </c:pt>
                <c:pt idx="6">
                  <c:v>42.77227042839354</c:v>
                </c:pt>
                <c:pt idx="7">
                  <c:v>42.855221099208102</c:v>
                </c:pt>
                <c:pt idx="8">
                  <c:v>42.938171770022663</c:v>
                </c:pt>
                <c:pt idx="9">
                  <c:v>43.021122440837225</c:v>
                </c:pt>
                <c:pt idx="10">
                  <c:v>43.104073111651786</c:v>
                </c:pt>
                <c:pt idx="11">
                  <c:v>43.187023782466348</c:v>
                </c:pt>
                <c:pt idx="12">
                  <c:v>43.269974453280909</c:v>
                </c:pt>
                <c:pt idx="13">
                  <c:v>43.352925124095471</c:v>
                </c:pt>
                <c:pt idx="14">
                  <c:v>43.435875794910032</c:v>
                </c:pt>
                <c:pt idx="15">
                  <c:v>43.518826465724594</c:v>
                </c:pt>
                <c:pt idx="16">
                  <c:v>43.601777136539155</c:v>
                </c:pt>
                <c:pt idx="17">
                  <c:v>43.684727807353717</c:v>
                </c:pt>
                <c:pt idx="18">
                  <c:v>43.767678478168278</c:v>
                </c:pt>
                <c:pt idx="19">
                  <c:v>43.85062914898284</c:v>
                </c:pt>
                <c:pt idx="20">
                  <c:v>43.933579819797401</c:v>
                </c:pt>
                <c:pt idx="21">
                  <c:v>44.016530490611963</c:v>
                </c:pt>
                <c:pt idx="22">
                  <c:v>44.099481161426525</c:v>
                </c:pt>
                <c:pt idx="23">
                  <c:v>44.182431832241086</c:v>
                </c:pt>
                <c:pt idx="24">
                  <c:v>44.265382503055648</c:v>
                </c:pt>
                <c:pt idx="25">
                  <c:v>44.348333173870209</c:v>
                </c:pt>
                <c:pt idx="26">
                  <c:v>44.431283844684771</c:v>
                </c:pt>
                <c:pt idx="27">
                  <c:v>44.514234515499332</c:v>
                </c:pt>
                <c:pt idx="28">
                  <c:v>44.597185186313894</c:v>
                </c:pt>
                <c:pt idx="29">
                  <c:v>44.680135857128455</c:v>
                </c:pt>
                <c:pt idx="30">
                  <c:v>44.763086527943017</c:v>
                </c:pt>
                <c:pt idx="31">
                  <c:v>44.846037198757578</c:v>
                </c:pt>
                <c:pt idx="32">
                  <c:v>44.92898786957214</c:v>
                </c:pt>
                <c:pt idx="33">
                  <c:v>45.011938540386701</c:v>
                </c:pt>
                <c:pt idx="34">
                  <c:v>45.094889211201263</c:v>
                </c:pt>
                <c:pt idx="35">
                  <c:v>45.177839882015824</c:v>
                </c:pt>
                <c:pt idx="36">
                  <c:v>45.260790552830386</c:v>
                </c:pt>
                <c:pt idx="37">
                  <c:v>45.343741223644948</c:v>
                </c:pt>
                <c:pt idx="38">
                  <c:v>45.426691894459509</c:v>
                </c:pt>
                <c:pt idx="39">
                  <c:v>45.509642565274071</c:v>
                </c:pt>
                <c:pt idx="40">
                  <c:v>45.592593236088632</c:v>
                </c:pt>
                <c:pt idx="41">
                  <c:v>45.675543906903194</c:v>
                </c:pt>
                <c:pt idx="42">
                  <c:v>45.758494577717755</c:v>
                </c:pt>
                <c:pt idx="43">
                  <c:v>45.841445248532317</c:v>
                </c:pt>
                <c:pt idx="44">
                  <c:v>45.924395919346878</c:v>
                </c:pt>
                <c:pt idx="45">
                  <c:v>46.00734659016144</c:v>
                </c:pt>
                <c:pt idx="46">
                  <c:v>46.090297260976001</c:v>
                </c:pt>
                <c:pt idx="47">
                  <c:v>46.173247931790563</c:v>
                </c:pt>
                <c:pt idx="48">
                  <c:v>46.256198602605124</c:v>
                </c:pt>
                <c:pt idx="49">
                  <c:v>46.339149273419686</c:v>
                </c:pt>
                <c:pt idx="50">
                  <c:v>46.422099944234247</c:v>
                </c:pt>
                <c:pt idx="51">
                  <c:v>46.505050615048809</c:v>
                </c:pt>
                <c:pt idx="52">
                  <c:v>46.588001285863371</c:v>
                </c:pt>
                <c:pt idx="53">
                  <c:v>46.670951956677932</c:v>
                </c:pt>
                <c:pt idx="54">
                  <c:v>46.753902627492494</c:v>
                </c:pt>
                <c:pt idx="55">
                  <c:v>46.836853298307055</c:v>
                </c:pt>
                <c:pt idx="56">
                  <c:v>46.919803969121617</c:v>
                </c:pt>
                <c:pt idx="57">
                  <c:v>47.002754639936178</c:v>
                </c:pt>
                <c:pt idx="58">
                  <c:v>47.08570531075074</c:v>
                </c:pt>
                <c:pt idx="59">
                  <c:v>47.168655981565301</c:v>
                </c:pt>
                <c:pt idx="60">
                  <c:v>47.251606652379863</c:v>
                </c:pt>
                <c:pt idx="61">
                  <c:v>47.334557323194424</c:v>
                </c:pt>
                <c:pt idx="62">
                  <c:v>47.417507994008986</c:v>
                </c:pt>
                <c:pt idx="63">
                  <c:v>47.500458664823547</c:v>
                </c:pt>
                <c:pt idx="64">
                  <c:v>47.583409335638109</c:v>
                </c:pt>
                <c:pt idx="65">
                  <c:v>47.66636000645267</c:v>
                </c:pt>
                <c:pt idx="66">
                  <c:v>47.749310677267232</c:v>
                </c:pt>
                <c:pt idx="67">
                  <c:v>47.832261348081794</c:v>
                </c:pt>
                <c:pt idx="68">
                  <c:v>47.915212018896355</c:v>
                </c:pt>
                <c:pt idx="69">
                  <c:v>47.998162689710917</c:v>
                </c:pt>
                <c:pt idx="70">
                  <c:v>48.081113360525478</c:v>
                </c:pt>
                <c:pt idx="71">
                  <c:v>48.16406403134004</c:v>
                </c:pt>
                <c:pt idx="72">
                  <c:v>48.247014702154601</c:v>
                </c:pt>
                <c:pt idx="73">
                  <c:v>48.329965372969163</c:v>
                </c:pt>
                <c:pt idx="74">
                  <c:v>48.412916043783724</c:v>
                </c:pt>
                <c:pt idx="75">
                  <c:v>48.495866714598286</c:v>
                </c:pt>
                <c:pt idx="76">
                  <c:v>48.578817385412847</c:v>
                </c:pt>
                <c:pt idx="77">
                  <c:v>48.661768056227409</c:v>
                </c:pt>
                <c:pt idx="78">
                  <c:v>48.74471872704197</c:v>
                </c:pt>
                <c:pt idx="79">
                  <c:v>48.827669397856532</c:v>
                </c:pt>
                <c:pt idx="80">
                  <c:v>48.910620068671093</c:v>
                </c:pt>
                <c:pt idx="81">
                  <c:v>48.993570739485655</c:v>
                </c:pt>
                <c:pt idx="82">
                  <c:v>49.076521410300217</c:v>
                </c:pt>
                <c:pt idx="83">
                  <c:v>49.159472081114778</c:v>
                </c:pt>
                <c:pt idx="84">
                  <c:v>49.24242275192934</c:v>
                </c:pt>
                <c:pt idx="85">
                  <c:v>49.325373422743901</c:v>
                </c:pt>
                <c:pt idx="86">
                  <c:v>49.408324093558463</c:v>
                </c:pt>
                <c:pt idx="87">
                  <c:v>49.491274764373024</c:v>
                </c:pt>
                <c:pt idx="88">
                  <c:v>49.574225435187586</c:v>
                </c:pt>
                <c:pt idx="89">
                  <c:v>49.657176106002147</c:v>
                </c:pt>
                <c:pt idx="90">
                  <c:v>49.740126776816709</c:v>
                </c:pt>
                <c:pt idx="91">
                  <c:v>49.82307744763127</c:v>
                </c:pt>
                <c:pt idx="92">
                  <c:v>49.906028118445832</c:v>
                </c:pt>
                <c:pt idx="93">
                  <c:v>49.988978789260393</c:v>
                </c:pt>
                <c:pt idx="94">
                  <c:v>50.071929460074955</c:v>
                </c:pt>
                <c:pt idx="95">
                  <c:v>50.154880130889516</c:v>
                </c:pt>
                <c:pt idx="96">
                  <c:v>50.237830801704078</c:v>
                </c:pt>
                <c:pt idx="97">
                  <c:v>50.32078147251864</c:v>
                </c:pt>
                <c:pt idx="98">
                  <c:v>50.403732143333201</c:v>
                </c:pt>
                <c:pt idx="99">
                  <c:v>50.486682814147763</c:v>
                </c:pt>
                <c:pt idx="100">
                  <c:v>50.56963348496258</c:v>
                </c:pt>
              </c:numCache>
            </c:numRef>
          </c:xVal>
          <c:yVal>
            <c:numRef>
              <c:f>'Gusset 10'!$AQ$611:$AQ$711</c:f>
              <c:numCache>
                <c:formatCode>General</c:formatCode>
                <c:ptCount val="101"/>
                <c:pt idx="0">
                  <c:v>71.740858522401751</c:v>
                </c:pt>
                <c:pt idx="1">
                  <c:v>71.685008847278127</c:v>
                </c:pt>
                <c:pt idx="2">
                  <c:v>71.629159172154502</c:v>
                </c:pt>
                <c:pt idx="3">
                  <c:v>71.573309497030877</c:v>
                </c:pt>
                <c:pt idx="4">
                  <c:v>71.517459821907252</c:v>
                </c:pt>
                <c:pt idx="5">
                  <c:v>71.461610146783627</c:v>
                </c:pt>
                <c:pt idx="6">
                  <c:v>71.405760471660003</c:v>
                </c:pt>
                <c:pt idx="7">
                  <c:v>71.349910796536378</c:v>
                </c:pt>
                <c:pt idx="8">
                  <c:v>71.294061121412753</c:v>
                </c:pt>
                <c:pt idx="9">
                  <c:v>71.238211446289128</c:v>
                </c:pt>
                <c:pt idx="10">
                  <c:v>71.182361771165503</c:v>
                </c:pt>
                <c:pt idx="11">
                  <c:v>71.126512096041878</c:v>
                </c:pt>
                <c:pt idx="12">
                  <c:v>71.070662420918254</c:v>
                </c:pt>
                <c:pt idx="13">
                  <c:v>71.014812745794629</c:v>
                </c:pt>
                <c:pt idx="14">
                  <c:v>70.958963070671004</c:v>
                </c:pt>
                <c:pt idx="15">
                  <c:v>70.903113395547379</c:v>
                </c:pt>
                <c:pt idx="16">
                  <c:v>70.847263720423754</c:v>
                </c:pt>
                <c:pt idx="17">
                  <c:v>70.791414045300129</c:v>
                </c:pt>
                <c:pt idx="18">
                  <c:v>70.735564370176505</c:v>
                </c:pt>
                <c:pt idx="19">
                  <c:v>70.67971469505288</c:v>
                </c:pt>
                <c:pt idx="20">
                  <c:v>70.623865019929255</c:v>
                </c:pt>
                <c:pt idx="21">
                  <c:v>70.56801534480563</c:v>
                </c:pt>
                <c:pt idx="22">
                  <c:v>70.512165669682005</c:v>
                </c:pt>
                <c:pt idx="23">
                  <c:v>70.456315994558381</c:v>
                </c:pt>
                <c:pt idx="24">
                  <c:v>70.400466319434756</c:v>
                </c:pt>
                <c:pt idx="25">
                  <c:v>70.344616644311131</c:v>
                </c:pt>
                <c:pt idx="26">
                  <c:v>70.288766969187506</c:v>
                </c:pt>
                <c:pt idx="27">
                  <c:v>70.232917294063881</c:v>
                </c:pt>
                <c:pt idx="28">
                  <c:v>70.177067618940256</c:v>
                </c:pt>
                <c:pt idx="29">
                  <c:v>70.121217943816632</c:v>
                </c:pt>
                <c:pt idx="30">
                  <c:v>70.065368268693007</c:v>
                </c:pt>
                <c:pt idx="31">
                  <c:v>70.009518593569382</c:v>
                </c:pt>
                <c:pt idx="32">
                  <c:v>69.953668918445757</c:v>
                </c:pt>
                <c:pt idx="33">
                  <c:v>69.897819243322132</c:v>
                </c:pt>
                <c:pt idx="34">
                  <c:v>69.841969568198508</c:v>
                </c:pt>
                <c:pt idx="35">
                  <c:v>69.786119893074883</c:v>
                </c:pt>
                <c:pt idx="36">
                  <c:v>69.730270217951258</c:v>
                </c:pt>
                <c:pt idx="37">
                  <c:v>69.674420542827633</c:v>
                </c:pt>
                <c:pt idx="38">
                  <c:v>69.618570867704008</c:v>
                </c:pt>
                <c:pt idx="39">
                  <c:v>69.562721192580383</c:v>
                </c:pt>
                <c:pt idx="40">
                  <c:v>69.506871517456759</c:v>
                </c:pt>
                <c:pt idx="41">
                  <c:v>69.451021842333134</c:v>
                </c:pt>
                <c:pt idx="42">
                  <c:v>69.395172167209509</c:v>
                </c:pt>
                <c:pt idx="43">
                  <c:v>69.339322492085884</c:v>
                </c:pt>
                <c:pt idx="44">
                  <c:v>69.283472816962259</c:v>
                </c:pt>
                <c:pt idx="45">
                  <c:v>69.227623141838635</c:v>
                </c:pt>
                <c:pt idx="46">
                  <c:v>69.17177346671501</c:v>
                </c:pt>
                <c:pt idx="47">
                  <c:v>69.115923791591385</c:v>
                </c:pt>
                <c:pt idx="48">
                  <c:v>69.06007411646776</c:v>
                </c:pt>
                <c:pt idx="49">
                  <c:v>69.004224441344135</c:v>
                </c:pt>
                <c:pt idx="50">
                  <c:v>68.94837476622051</c:v>
                </c:pt>
                <c:pt idx="51">
                  <c:v>68.892525091096886</c:v>
                </c:pt>
                <c:pt idx="52">
                  <c:v>68.836675415973261</c:v>
                </c:pt>
                <c:pt idx="53">
                  <c:v>68.780825740849636</c:v>
                </c:pt>
                <c:pt idx="54">
                  <c:v>68.724976065726011</c:v>
                </c:pt>
                <c:pt idx="55">
                  <c:v>68.669126390602386</c:v>
                </c:pt>
                <c:pt idx="56">
                  <c:v>68.613276715478762</c:v>
                </c:pt>
                <c:pt idx="57">
                  <c:v>68.557427040355137</c:v>
                </c:pt>
                <c:pt idx="58">
                  <c:v>68.501577365231512</c:v>
                </c:pt>
                <c:pt idx="59">
                  <c:v>68.445727690107887</c:v>
                </c:pt>
                <c:pt idx="60">
                  <c:v>68.389878014984262</c:v>
                </c:pt>
                <c:pt idx="61">
                  <c:v>68.334028339860637</c:v>
                </c:pt>
                <c:pt idx="62">
                  <c:v>68.278178664737013</c:v>
                </c:pt>
                <c:pt idx="63">
                  <c:v>68.222328989613388</c:v>
                </c:pt>
                <c:pt idx="64">
                  <c:v>68.166479314489763</c:v>
                </c:pt>
                <c:pt idx="65">
                  <c:v>68.110629639366138</c:v>
                </c:pt>
                <c:pt idx="66">
                  <c:v>68.054779964242513</c:v>
                </c:pt>
                <c:pt idx="67">
                  <c:v>67.998930289118888</c:v>
                </c:pt>
                <c:pt idx="68">
                  <c:v>67.943080613995264</c:v>
                </c:pt>
                <c:pt idx="69">
                  <c:v>67.887230938871639</c:v>
                </c:pt>
                <c:pt idx="70">
                  <c:v>67.831381263748014</c:v>
                </c:pt>
                <c:pt idx="71">
                  <c:v>67.775531588624389</c:v>
                </c:pt>
                <c:pt idx="72">
                  <c:v>67.719681913500764</c:v>
                </c:pt>
                <c:pt idx="73">
                  <c:v>67.66383223837714</c:v>
                </c:pt>
                <c:pt idx="74">
                  <c:v>67.607982563253515</c:v>
                </c:pt>
                <c:pt idx="75">
                  <c:v>67.55213288812989</c:v>
                </c:pt>
                <c:pt idx="76">
                  <c:v>67.496283213006265</c:v>
                </c:pt>
                <c:pt idx="77">
                  <c:v>67.44043353788264</c:v>
                </c:pt>
                <c:pt idx="78">
                  <c:v>67.384583862759015</c:v>
                </c:pt>
                <c:pt idx="79">
                  <c:v>67.328734187635391</c:v>
                </c:pt>
                <c:pt idx="80">
                  <c:v>67.272884512511766</c:v>
                </c:pt>
                <c:pt idx="81">
                  <c:v>67.217034837388141</c:v>
                </c:pt>
                <c:pt idx="82">
                  <c:v>67.161185162264516</c:v>
                </c:pt>
                <c:pt idx="83">
                  <c:v>67.105335487140891</c:v>
                </c:pt>
                <c:pt idx="84">
                  <c:v>67.049485812017267</c:v>
                </c:pt>
                <c:pt idx="85">
                  <c:v>66.993636136893642</c:v>
                </c:pt>
                <c:pt idx="86">
                  <c:v>66.937786461770017</c:v>
                </c:pt>
                <c:pt idx="87">
                  <c:v>66.881936786646392</c:v>
                </c:pt>
                <c:pt idx="88">
                  <c:v>66.826087111522767</c:v>
                </c:pt>
                <c:pt idx="89">
                  <c:v>66.770237436399142</c:v>
                </c:pt>
                <c:pt idx="90">
                  <c:v>66.714387761275518</c:v>
                </c:pt>
                <c:pt idx="91">
                  <c:v>66.658538086151893</c:v>
                </c:pt>
                <c:pt idx="92">
                  <c:v>66.602688411028268</c:v>
                </c:pt>
                <c:pt idx="93">
                  <c:v>66.546838735904643</c:v>
                </c:pt>
                <c:pt idx="94">
                  <c:v>66.490989060781018</c:v>
                </c:pt>
                <c:pt idx="95">
                  <c:v>66.435139385657394</c:v>
                </c:pt>
                <c:pt idx="96">
                  <c:v>66.379289710533769</c:v>
                </c:pt>
                <c:pt idx="97">
                  <c:v>66.323440035410144</c:v>
                </c:pt>
                <c:pt idx="98">
                  <c:v>66.267590360286519</c:v>
                </c:pt>
                <c:pt idx="99">
                  <c:v>66.211740685162894</c:v>
                </c:pt>
                <c:pt idx="100">
                  <c:v>66.155891010039824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E43-4C52-A9E2-80FAD81C97A4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10'!$AJ$712:$AJ$812</c:f>
              <c:numCache>
                <c:formatCode>General</c:formatCode>
                <c:ptCount val="101"/>
                <c:pt idx="0">
                  <c:v>50.56963348496258</c:v>
                </c:pt>
                <c:pt idx="1">
                  <c:v>50.537204296740143</c:v>
                </c:pt>
                <c:pt idx="2">
                  <c:v>50.504775108517705</c:v>
                </c:pt>
                <c:pt idx="3">
                  <c:v>50.472345920295268</c:v>
                </c:pt>
                <c:pt idx="4">
                  <c:v>50.439916732072831</c:v>
                </c:pt>
                <c:pt idx="5">
                  <c:v>50.407487543850394</c:v>
                </c:pt>
                <c:pt idx="6">
                  <c:v>50.375058355627957</c:v>
                </c:pt>
                <c:pt idx="7">
                  <c:v>50.342629167405519</c:v>
                </c:pt>
                <c:pt idx="8">
                  <c:v>50.310199979183082</c:v>
                </c:pt>
                <c:pt idx="9">
                  <c:v>50.277770790960645</c:v>
                </c:pt>
                <c:pt idx="10">
                  <c:v>50.245341602738208</c:v>
                </c:pt>
                <c:pt idx="11">
                  <c:v>50.21291241451577</c:v>
                </c:pt>
                <c:pt idx="12">
                  <c:v>50.180483226293333</c:v>
                </c:pt>
                <c:pt idx="13">
                  <c:v>50.148054038070896</c:v>
                </c:pt>
                <c:pt idx="14">
                  <c:v>50.115624849848459</c:v>
                </c:pt>
                <c:pt idx="15">
                  <c:v>50.083195661626021</c:v>
                </c:pt>
                <c:pt idx="16">
                  <c:v>50.050766473403584</c:v>
                </c:pt>
                <c:pt idx="17">
                  <c:v>50.018337285181147</c:v>
                </c:pt>
                <c:pt idx="18">
                  <c:v>49.98590809695871</c:v>
                </c:pt>
                <c:pt idx="19">
                  <c:v>49.953478908736273</c:v>
                </c:pt>
                <c:pt idx="20">
                  <c:v>49.921049720513835</c:v>
                </c:pt>
                <c:pt idx="21">
                  <c:v>49.888620532291398</c:v>
                </c:pt>
                <c:pt idx="22">
                  <c:v>49.856191344068961</c:v>
                </c:pt>
                <c:pt idx="23">
                  <c:v>49.823762155846524</c:v>
                </c:pt>
                <c:pt idx="24">
                  <c:v>49.791332967624086</c:v>
                </c:pt>
                <c:pt idx="25">
                  <c:v>49.758903779401649</c:v>
                </c:pt>
                <c:pt idx="26">
                  <c:v>49.726474591179212</c:v>
                </c:pt>
                <c:pt idx="27">
                  <c:v>49.694045402956775</c:v>
                </c:pt>
                <c:pt idx="28">
                  <c:v>49.661616214734337</c:v>
                </c:pt>
                <c:pt idx="29">
                  <c:v>49.6291870265119</c:v>
                </c:pt>
                <c:pt idx="30">
                  <c:v>49.596757838289463</c:v>
                </c:pt>
                <c:pt idx="31">
                  <c:v>49.564328650067026</c:v>
                </c:pt>
                <c:pt idx="32">
                  <c:v>49.531899461844588</c:v>
                </c:pt>
                <c:pt idx="33">
                  <c:v>49.499470273622151</c:v>
                </c:pt>
                <c:pt idx="34">
                  <c:v>49.467041085399714</c:v>
                </c:pt>
                <c:pt idx="35">
                  <c:v>49.434611897177277</c:v>
                </c:pt>
                <c:pt idx="36">
                  <c:v>49.40218270895484</c:v>
                </c:pt>
                <c:pt idx="37">
                  <c:v>49.369753520732402</c:v>
                </c:pt>
                <c:pt idx="38">
                  <c:v>49.337324332509965</c:v>
                </c:pt>
                <c:pt idx="39">
                  <c:v>49.304895144287528</c:v>
                </c:pt>
                <c:pt idx="40">
                  <c:v>49.272465956065091</c:v>
                </c:pt>
                <c:pt idx="41">
                  <c:v>49.240036767842653</c:v>
                </c:pt>
                <c:pt idx="42">
                  <c:v>49.207607579620216</c:v>
                </c:pt>
                <c:pt idx="43">
                  <c:v>49.175178391397779</c:v>
                </c:pt>
                <c:pt idx="44">
                  <c:v>49.142749203175342</c:v>
                </c:pt>
                <c:pt idx="45">
                  <c:v>49.110320014952904</c:v>
                </c:pt>
                <c:pt idx="46">
                  <c:v>49.077890826730467</c:v>
                </c:pt>
                <c:pt idx="47">
                  <c:v>49.04546163850803</c:v>
                </c:pt>
                <c:pt idx="48">
                  <c:v>49.013032450285593</c:v>
                </c:pt>
                <c:pt idx="49">
                  <c:v>48.980603262063156</c:v>
                </c:pt>
                <c:pt idx="50">
                  <c:v>48.948174073840718</c:v>
                </c:pt>
                <c:pt idx="51">
                  <c:v>48.915744885618281</c:v>
                </c:pt>
                <c:pt idx="52">
                  <c:v>48.883315697395844</c:v>
                </c:pt>
                <c:pt idx="53">
                  <c:v>48.850886509173407</c:v>
                </c:pt>
                <c:pt idx="54">
                  <c:v>48.818457320950969</c:v>
                </c:pt>
                <c:pt idx="55">
                  <c:v>48.786028132728532</c:v>
                </c:pt>
                <c:pt idx="56">
                  <c:v>48.753598944506095</c:v>
                </c:pt>
                <c:pt idx="57">
                  <c:v>48.721169756283658</c:v>
                </c:pt>
                <c:pt idx="58">
                  <c:v>48.68874056806122</c:v>
                </c:pt>
                <c:pt idx="59">
                  <c:v>48.656311379838783</c:v>
                </c:pt>
                <c:pt idx="60">
                  <c:v>48.623882191616346</c:v>
                </c:pt>
                <c:pt idx="61">
                  <c:v>48.591453003393909</c:v>
                </c:pt>
                <c:pt idx="62">
                  <c:v>48.559023815171471</c:v>
                </c:pt>
                <c:pt idx="63">
                  <c:v>48.526594626949034</c:v>
                </c:pt>
                <c:pt idx="64">
                  <c:v>48.494165438726597</c:v>
                </c:pt>
                <c:pt idx="65">
                  <c:v>48.46173625050416</c:v>
                </c:pt>
                <c:pt idx="66">
                  <c:v>48.429307062281723</c:v>
                </c:pt>
                <c:pt idx="67">
                  <c:v>48.396877874059285</c:v>
                </c:pt>
                <c:pt idx="68">
                  <c:v>48.364448685836848</c:v>
                </c:pt>
                <c:pt idx="69">
                  <c:v>48.332019497614411</c:v>
                </c:pt>
                <c:pt idx="70">
                  <c:v>48.299590309391974</c:v>
                </c:pt>
                <c:pt idx="71">
                  <c:v>48.267161121169536</c:v>
                </c:pt>
                <c:pt idx="72">
                  <c:v>48.234731932947099</c:v>
                </c:pt>
                <c:pt idx="73">
                  <c:v>48.202302744724662</c:v>
                </c:pt>
                <c:pt idx="74">
                  <c:v>48.169873556502225</c:v>
                </c:pt>
                <c:pt idx="75">
                  <c:v>48.137444368279787</c:v>
                </c:pt>
                <c:pt idx="76">
                  <c:v>48.10501518005735</c:v>
                </c:pt>
                <c:pt idx="77">
                  <c:v>48.072585991834913</c:v>
                </c:pt>
                <c:pt idx="78">
                  <c:v>48.040156803612476</c:v>
                </c:pt>
                <c:pt idx="79">
                  <c:v>48.007727615390039</c:v>
                </c:pt>
                <c:pt idx="80">
                  <c:v>47.975298427167601</c:v>
                </c:pt>
                <c:pt idx="81">
                  <c:v>47.942869238945164</c:v>
                </c:pt>
                <c:pt idx="82">
                  <c:v>47.910440050722727</c:v>
                </c:pt>
                <c:pt idx="83">
                  <c:v>47.87801086250029</c:v>
                </c:pt>
                <c:pt idx="84">
                  <c:v>47.845581674277852</c:v>
                </c:pt>
                <c:pt idx="85">
                  <c:v>47.813152486055415</c:v>
                </c:pt>
                <c:pt idx="86">
                  <c:v>47.780723297832978</c:v>
                </c:pt>
                <c:pt idx="87">
                  <c:v>47.748294109610541</c:v>
                </c:pt>
                <c:pt idx="88">
                  <c:v>47.715864921388103</c:v>
                </c:pt>
                <c:pt idx="89">
                  <c:v>47.683435733165666</c:v>
                </c:pt>
                <c:pt idx="90">
                  <c:v>47.651006544943229</c:v>
                </c:pt>
                <c:pt idx="91">
                  <c:v>47.618577356720792</c:v>
                </c:pt>
                <c:pt idx="92">
                  <c:v>47.586148168498354</c:v>
                </c:pt>
                <c:pt idx="93">
                  <c:v>47.553718980275917</c:v>
                </c:pt>
                <c:pt idx="94">
                  <c:v>47.52128979205348</c:v>
                </c:pt>
                <c:pt idx="95">
                  <c:v>47.488860603831043</c:v>
                </c:pt>
                <c:pt idx="96">
                  <c:v>47.456431415608606</c:v>
                </c:pt>
                <c:pt idx="97">
                  <c:v>47.424002227386168</c:v>
                </c:pt>
                <c:pt idx="98">
                  <c:v>47.391573039163731</c:v>
                </c:pt>
                <c:pt idx="99">
                  <c:v>47.359143850941294</c:v>
                </c:pt>
                <c:pt idx="100" formatCode="0.000">
                  <c:v>47.326714662719034</c:v>
                </c:pt>
              </c:numCache>
            </c:numRef>
          </c:xVal>
          <c:yVal>
            <c:numRef>
              <c:f>'Gusset 10'!$AR$712:$AR$812</c:f>
              <c:numCache>
                <c:formatCode>General</c:formatCode>
                <c:ptCount val="101"/>
                <c:pt idx="0">
                  <c:v>66.155891010039824</c:v>
                </c:pt>
                <c:pt idx="1">
                  <c:v>65.686469364730868</c:v>
                </c:pt>
                <c:pt idx="2">
                  <c:v>65.217047719421913</c:v>
                </c:pt>
                <c:pt idx="3">
                  <c:v>64.747626074112958</c:v>
                </c:pt>
                <c:pt idx="4">
                  <c:v>64.278204428804003</c:v>
                </c:pt>
                <c:pt idx="5">
                  <c:v>63.808782783495047</c:v>
                </c:pt>
                <c:pt idx="6">
                  <c:v>63.339361138186092</c:v>
                </c:pt>
                <c:pt idx="7">
                  <c:v>62.869939492877137</c:v>
                </c:pt>
                <c:pt idx="8">
                  <c:v>62.400517847568182</c:v>
                </c:pt>
                <c:pt idx="9">
                  <c:v>61.931096202259226</c:v>
                </c:pt>
                <c:pt idx="10">
                  <c:v>61.461674556950271</c:v>
                </c:pt>
                <c:pt idx="11">
                  <c:v>60.992252911641316</c:v>
                </c:pt>
                <c:pt idx="12">
                  <c:v>60.522831266332361</c:v>
                </c:pt>
                <c:pt idx="13">
                  <c:v>60.053409621023405</c:v>
                </c:pt>
                <c:pt idx="14">
                  <c:v>59.58398797571445</c:v>
                </c:pt>
                <c:pt idx="15">
                  <c:v>59.114566330405495</c:v>
                </c:pt>
                <c:pt idx="16">
                  <c:v>58.64514468509654</c:v>
                </c:pt>
                <c:pt idx="17">
                  <c:v>58.175723039787584</c:v>
                </c:pt>
                <c:pt idx="18">
                  <c:v>57.706301394478629</c:v>
                </c:pt>
                <c:pt idx="19">
                  <c:v>57.236879749169674</c:v>
                </c:pt>
                <c:pt idx="20">
                  <c:v>56.767458103860719</c:v>
                </c:pt>
                <c:pt idx="21">
                  <c:v>56.298036458551763</c:v>
                </c:pt>
                <c:pt idx="22">
                  <c:v>55.828614813242808</c:v>
                </c:pt>
                <c:pt idx="23">
                  <c:v>55.359193167933853</c:v>
                </c:pt>
                <c:pt idx="24">
                  <c:v>54.889771522624898</c:v>
                </c:pt>
                <c:pt idx="25">
                  <c:v>54.420349877315942</c:v>
                </c:pt>
                <c:pt idx="26">
                  <c:v>53.950928232006987</c:v>
                </c:pt>
                <c:pt idx="27">
                  <c:v>53.481506586698032</c:v>
                </c:pt>
                <c:pt idx="28">
                  <c:v>53.012084941389077</c:v>
                </c:pt>
                <c:pt idx="29">
                  <c:v>52.542663296080121</c:v>
                </c:pt>
                <c:pt idx="30">
                  <c:v>52.073241650771166</c:v>
                </c:pt>
                <c:pt idx="31">
                  <c:v>51.603820005462211</c:v>
                </c:pt>
                <c:pt idx="32">
                  <c:v>51.134398360153256</c:v>
                </c:pt>
                <c:pt idx="33">
                  <c:v>50.6649767148443</c:v>
                </c:pt>
                <c:pt idx="34">
                  <c:v>50.195555069535345</c:v>
                </c:pt>
                <c:pt idx="35">
                  <c:v>49.72613342422639</c:v>
                </c:pt>
                <c:pt idx="36">
                  <c:v>49.256711778917435</c:v>
                </c:pt>
                <c:pt idx="37">
                  <c:v>48.787290133608479</c:v>
                </c:pt>
                <c:pt idx="38">
                  <c:v>48.317868488299524</c:v>
                </c:pt>
                <c:pt idx="39">
                  <c:v>47.848446842990569</c:v>
                </c:pt>
                <c:pt idx="40">
                  <c:v>47.379025197681614</c:v>
                </c:pt>
                <c:pt idx="41">
                  <c:v>46.909603552372658</c:v>
                </c:pt>
                <c:pt idx="42">
                  <c:v>46.440181907063703</c:v>
                </c:pt>
                <c:pt idx="43">
                  <c:v>45.970760261754748</c:v>
                </c:pt>
                <c:pt idx="44">
                  <c:v>45.501338616445793</c:v>
                </c:pt>
                <c:pt idx="45">
                  <c:v>45.031916971136837</c:v>
                </c:pt>
                <c:pt idx="46">
                  <c:v>44.562495325827882</c:v>
                </c:pt>
                <c:pt idx="47">
                  <c:v>44.093073680518927</c:v>
                </c:pt>
                <c:pt idx="48">
                  <c:v>43.623652035209972</c:v>
                </c:pt>
                <c:pt idx="49">
                  <c:v>43.154230389901016</c:v>
                </c:pt>
                <c:pt idx="50">
                  <c:v>42.684808744592061</c:v>
                </c:pt>
                <c:pt idx="51">
                  <c:v>42.215387099283106</c:v>
                </c:pt>
                <c:pt idx="52">
                  <c:v>41.745965453974151</c:v>
                </c:pt>
                <c:pt idx="53">
                  <c:v>41.276543808665195</c:v>
                </c:pt>
                <c:pt idx="54">
                  <c:v>40.80712216335624</c:v>
                </c:pt>
                <c:pt idx="55">
                  <c:v>40.337700518047285</c:v>
                </c:pt>
                <c:pt idx="56">
                  <c:v>39.86827887273833</c:v>
                </c:pt>
                <c:pt idx="57">
                  <c:v>39.398857227429374</c:v>
                </c:pt>
                <c:pt idx="58">
                  <c:v>38.929435582120419</c:v>
                </c:pt>
                <c:pt idx="59">
                  <c:v>38.460013936811464</c:v>
                </c:pt>
                <c:pt idx="60">
                  <c:v>37.990592291502509</c:v>
                </c:pt>
                <c:pt idx="61">
                  <c:v>37.521170646193553</c:v>
                </c:pt>
                <c:pt idx="62">
                  <c:v>37.051749000884598</c:v>
                </c:pt>
                <c:pt idx="63">
                  <c:v>36.582327355575643</c:v>
                </c:pt>
                <c:pt idx="64">
                  <c:v>36.112905710266688</c:v>
                </c:pt>
                <c:pt idx="65">
                  <c:v>35.643484064957732</c:v>
                </c:pt>
                <c:pt idx="66">
                  <c:v>35.174062419648777</c:v>
                </c:pt>
                <c:pt idx="67">
                  <c:v>34.704640774339822</c:v>
                </c:pt>
                <c:pt idx="68">
                  <c:v>34.235219129030867</c:v>
                </c:pt>
                <c:pt idx="69">
                  <c:v>33.765797483721911</c:v>
                </c:pt>
                <c:pt idx="70">
                  <c:v>33.296375838412956</c:v>
                </c:pt>
                <c:pt idx="71">
                  <c:v>32.826954193104001</c:v>
                </c:pt>
                <c:pt idx="72">
                  <c:v>32.357532547795046</c:v>
                </c:pt>
                <c:pt idx="73">
                  <c:v>31.88811090248609</c:v>
                </c:pt>
                <c:pt idx="74">
                  <c:v>31.418689257177135</c:v>
                </c:pt>
                <c:pt idx="75">
                  <c:v>30.94926761186818</c:v>
                </c:pt>
                <c:pt idx="76">
                  <c:v>30.479845966559225</c:v>
                </c:pt>
                <c:pt idx="77">
                  <c:v>30.010424321250269</c:v>
                </c:pt>
                <c:pt idx="78">
                  <c:v>29.541002675941314</c:v>
                </c:pt>
                <c:pt idx="79">
                  <c:v>29.071581030632359</c:v>
                </c:pt>
                <c:pt idx="80">
                  <c:v>28.602159385323404</c:v>
                </c:pt>
                <c:pt idx="81">
                  <c:v>28.132737740014448</c:v>
                </c:pt>
                <c:pt idx="82">
                  <c:v>27.663316094705493</c:v>
                </c:pt>
                <c:pt idx="83">
                  <c:v>27.193894449396538</c:v>
                </c:pt>
                <c:pt idx="84">
                  <c:v>26.724472804087583</c:v>
                </c:pt>
                <c:pt idx="85">
                  <c:v>26.255051158778627</c:v>
                </c:pt>
                <c:pt idx="86">
                  <c:v>25.785629513469672</c:v>
                </c:pt>
                <c:pt idx="87">
                  <c:v>25.316207868160717</c:v>
                </c:pt>
                <c:pt idx="88">
                  <c:v>24.846786222851762</c:v>
                </c:pt>
                <c:pt idx="89">
                  <c:v>24.377364577542807</c:v>
                </c:pt>
                <c:pt idx="90">
                  <c:v>23.907942932233851</c:v>
                </c:pt>
                <c:pt idx="91">
                  <c:v>23.438521286924896</c:v>
                </c:pt>
                <c:pt idx="92">
                  <c:v>22.969099641615941</c:v>
                </c:pt>
                <c:pt idx="93">
                  <c:v>22.499677996306986</c:v>
                </c:pt>
                <c:pt idx="94">
                  <c:v>22.03025635099803</c:v>
                </c:pt>
                <c:pt idx="95">
                  <c:v>21.560834705689075</c:v>
                </c:pt>
                <c:pt idx="96">
                  <c:v>21.09141306038012</c:v>
                </c:pt>
                <c:pt idx="97">
                  <c:v>20.621991415071165</c:v>
                </c:pt>
                <c:pt idx="98">
                  <c:v>20.152569769762209</c:v>
                </c:pt>
                <c:pt idx="99">
                  <c:v>19.683148124453254</c:v>
                </c:pt>
                <c:pt idx="100">
                  <c:v>19.213726479144228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E43-4C52-A9E2-80FAD81C97A4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10'!$AJ$813:$AJ$913</c:f>
              <c:numCache>
                <c:formatCode>0.000</c:formatCode>
                <c:ptCount val="101"/>
                <c:pt idx="0">
                  <c:v>47.326714662719034</c:v>
                </c:pt>
                <c:pt idx="1">
                  <c:v>47.197350985338637</c:v>
                </c:pt>
                <c:pt idx="2">
                  <c:v>47.067987307958241</c:v>
                </c:pt>
                <c:pt idx="3">
                  <c:v>46.938623630577844</c:v>
                </c:pt>
                <c:pt idx="4">
                  <c:v>46.809259953197447</c:v>
                </c:pt>
                <c:pt idx="5">
                  <c:v>46.67989627581705</c:v>
                </c:pt>
                <c:pt idx="6">
                  <c:v>46.550532598436654</c:v>
                </c:pt>
                <c:pt idx="7">
                  <c:v>46.421168921056257</c:v>
                </c:pt>
                <c:pt idx="8">
                  <c:v>46.29180524367586</c:v>
                </c:pt>
                <c:pt idx="9">
                  <c:v>46.162441566295463</c:v>
                </c:pt>
                <c:pt idx="10">
                  <c:v>46.033077888915066</c:v>
                </c:pt>
                <c:pt idx="11">
                  <c:v>45.90371421153467</c:v>
                </c:pt>
                <c:pt idx="12">
                  <c:v>45.774350534154273</c:v>
                </c:pt>
                <c:pt idx="13">
                  <c:v>45.644986856773876</c:v>
                </c:pt>
                <c:pt idx="14">
                  <c:v>45.515623179393479</c:v>
                </c:pt>
                <c:pt idx="15">
                  <c:v>45.386259502013083</c:v>
                </c:pt>
                <c:pt idx="16">
                  <c:v>45.256895824632686</c:v>
                </c:pt>
                <c:pt idx="17">
                  <c:v>45.127532147252289</c:v>
                </c:pt>
                <c:pt idx="18">
                  <c:v>44.998168469871892</c:v>
                </c:pt>
                <c:pt idx="19">
                  <c:v>44.868804792491495</c:v>
                </c:pt>
                <c:pt idx="20">
                  <c:v>44.739441115111099</c:v>
                </c:pt>
                <c:pt idx="21">
                  <c:v>44.610077437730702</c:v>
                </c:pt>
                <c:pt idx="22">
                  <c:v>44.480713760350305</c:v>
                </c:pt>
                <c:pt idx="23">
                  <c:v>44.351350082969908</c:v>
                </c:pt>
                <c:pt idx="24">
                  <c:v>44.221986405589512</c:v>
                </c:pt>
                <c:pt idx="25">
                  <c:v>44.092622728209115</c:v>
                </c:pt>
                <c:pt idx="26">
                  <c:v>43.963259050828718</c:v>
                </c:pt>
                <c:pt idx="27">
                  <c:v>43.833895373448321</c:v>
                </c:pt>
                <c:pt idx="28">
                  <c:v>43.704531696067924</c:v>
                </c:pt>
                <c:pt idx="29">
                  <c:v>43.575168018687528</c:v>
                </c:pt>
                <c:pt idx="30">
                  <c:v>43.445804341307131</c:v>
                </c:pt>
                <c:pt idx="31">
                  <c:v>43.316440663926734</c:v>
                </c:pt>
                <c:pt idx="32">
                  <c:v>43.187076986546337</c:v>
                </c:pt>
                <c:pt idx="33">
                  <c:v>43.057713309165941</c:v>
                </c:pt>
                <c:pt idx="34">
                  <c:v>42.928349631785544</c:v>
                </c:pt>
                <c:pt idx="35">
                  <c:v>42.798985954405147</c:v>
                </c:pt>
                <c:pt idx="36">
                  <c:v>42.66962227702475</c:v>
                </c:pt>
                <c:pt idx="37">
                  <c:v>42.540258599644353</c:v>
                </c:pt>
                <c:pt idx="38">
                  <c:v>42.410894922263957</c:v>
                </c:pt>
                <c:pt idx="39">
                  <c:v>42.28153124488356</c:v>
                </c:pt>
                <c:pt idx="40">
                  <c:v>42.152167567503163</c:v>
                </c:pt>
                <c:pt idx="41">
                  <c:v>42.022803890122766</c:v>
                </c:pt>
                <c:pt idx="42">
                  <c:v>41.89344021274237</c:v>
                </c:pt>
                <c:pt idx="43">
                  <c:v>41.764076535361973</c:v>
                </c:pt>
                <c:pt idx="44">
                  <c:v>41.634712857981576</c:v>
                </c:pt>
                <c:pt idx="45">
                  <c:v>41.505349180601179</c:v>
                </c:pt>
                <c:pt idx="46">
                  <c:v>41.375985503220782</c:v>
                </c:pt>
                <c:pt idx="47">
                  <c:v>41.246621825840386</c:v>
                </c:pt>
                <c:pt idx="48">
                  <c:v>41.117258148459989</c:v>
                </c:pt>
                <c:pt idx="49">
                  <c:v>40.987894471079592</c:v>
                </c:pt>
                <c:pt idx="50">
                  <c:v>40.858530793699195</c:v>
                </c:pt>
                <c:pt idx="51">
                  <c:v>40.729167116318798</c:v>
                </c:pt>
                <c:pt idx="52">
                  <c:v>40.599803438938402</c:v>
                </c:pt>
                <c:pt idx="53">
                  <c:v>40.470439761558005</c:v>
                </c:pt>
                <c:pt idx="54">
                  <c:v>40.341076084177608</c:v>
                </c:pt>
                <c:pt idx="55">
                  <c:v>40.211712406797211</c:v>
                </c:pt>
                <c:pt idx="56">
                  <c:v>40.082348729416815</c:v>
                </c:pt>
                <c:pt idx="57">
                  <c:v>39.952985052036418</c:v>
                </c:pt>
                <c:pt idx="58">
                  <c:v>39.823621374656021</c:v>
                </c:pt>
                <c:pt idx="59">
                  <c:v>39.694257697275624</c:v>
                </c:pt>
                <c:pt idx="60">
                  <c:v>39.564894019895227</c:v>
                </c:pt>
                <c:pt idx="61">
                  <c:v>39.435530342514831</c:v>
                </c:pt>
                <c:pt idx="62">
                  <c:v>39.306166665134434</c:v>
                </c:pt>
                <c:pt idx="63">
                  <c:v>39.176802987754037</c:v>
                </c:pt>
                <c:pt idx="64">
                  <c:v>39.04743931037364</c:v>
                </c:pt>
                <c:pt idx="65">
                  <c:v>38.918075632993244</c:v>
                </c:pt>
                <c:pt idx="66">
                  <c:v>38.788711955612847</c:v>
                </c:pt>
                <c:pt idx="67">
                  <c:v>38.65934827823245</c:v>
                </c:pt>
                <c:pt idx="68">
                  <c:v>38.529984600852053</c:v>
                </c:pt>
                <c:pt idx="69">
                  <c:v>38.400620923471656</c:v>
                </c:pt>
                <c:pt idx="70">
                  <c:v>38.27125724609126</c:v>
                </c:pt>
                <c:pt idx="71">
                  <c:v>38.141893568710863</c:v>
                </c:pt>
                <c:pt idx="72">
                  <c:v>38.012529891330466</c:v>
                </c:pt>
                <c:pt idx="73">
                  <c:v>37.883166213950069</c:v>
                </c:pt>
                <c:pt idx="74">
                  <c:v>37.753802536569673</c:v>
                </c:pt>
                <c:pt idx="75">
                  <c:v>37.624438859189276</c:v>
                </c:pt>
                <c:pt idx="76">
                  <c:v>37.495075181808879</c:v>
                </c:pt>
                <c:pt idx="77">
                  <c:v>37.365711504428482</c:v>
                </c:pt>
                <c:pt idx="78">
                  <c:v>37.236347827048085</c:v>
                </c:pt>
                <c:pt idx="79">
                  <c:v>37.106984149667689</c:v>
                </c:pt>
                <c:pt idx="80">
                  <c:v>36.977620472287292</c:v>
                </c:pt>
                <c:pt idx="81">
                  <c:v>36.848256794906895</c:v>
                </c:pt>
                <c:pt idx="82">
                  <c:v>36.718893117526498</c:v>
                </c:pt>
                <c:pt idx="83">
                  <c:v>36.589529440146102</c:v>
                </c:pt>
                <c:pt idx="84">
                  <c:v>36.460165762765705</c:v>
                </c:pt>
                <c:pt idx="85">
                  <c:v>36.330802085385308</c:v>
                </c:pt>
                <c:pt idx="86">
                  <c:v>36.201438408004911</c:v>
                </c:pt>
                <c:pt idx="87">
                  <c:v>36.072074730624514</c:v>
                </c:pt>
                <c:pt idx="88">
                  <c:v>35.942711053244118</c:v>
                </c:pt>
                <c:pt idx="89">
                  <c:v>35.813347375863721</c:v>
                </c:pt>
                <c:pt idx="90">
                  <c:v>35.683983698483324</c:v>
                </c:pt>
                <c:pt idx="91">
                  <c:v>35.554620021102927</c:v>
                </c:pt>
                <c:pt idx="92">
                  <c:v>35.425256343722531</c:v>
                </c:pt>
                <c:pt idx="93">
                  <c:v>35.295892666342134</c:v>
                </c:pt>
                <c:pt idx="94">
                  <c:v>35.166528988961737</c:v>
                </c:pt>
                <c:pt idx="95">
                  <c:v>35.03716531158134</c:v>
                </c:pt>
                <c:pt idx="96">
                  <c:v>34.907801634200943</c:v>
                </c:pt>
                <c:pt idx="97">
                  <c:v>34.778437956820547</c:v>
                </c:pt>
                <c:pt idx="98">
                  <c:v>34.64907427944015</c:v>
                </c:pt>
                <c:pt idx="99">
                  <c:v>34.519710602059753</c:v>
                </c:pt>
                <c:pt idx="100">
                  <c:v>34.390346924679235</c:v>
                </c:pt>
              </c:numCache>
            </c:numRef>
          </c:xVal>
          <c:yVal>
            <c:numRef>
              <c:f>'Gusset 10'!$AS$813:$AS$913</c:f>
              <c:numCache>
                <c:formatCode>General</c:formatCode>
                <c:ptCount val="101"/>
                <c:pt idx="0">
                  <c:v>19.213726479144228</c:v>
                </c:pt>
                <c:pt idx="1">
                  <c:v>19.021589214352787</c:v>
                </c:pt>
                <c:pt idx="2">
                  <c:v>18.829451949561346</c:v>
                </c:pt>
                <c:pt idx="3">
                  <c:v>18.637314684769905</c:v>
                </c:pt>
                <c:pt idx="4">
                  <c:v>18.445177419978464</c:v>
                </c:pt>
                <c:pt idx="5">
                  <c:v>18.253040155187023</c:v>
                </c:pt>
                <c:pt idx="6">
                  <c:v>18.060902890395582</c:v>
                </c:pt>
                <c:pt idx="7">
                  <c:v>17.868765625604141</c:v>
                </c:pt>
                <c:pt idx="8">
                  <c:v>17.6766283608127</c:v>
                </c:pt>
                <c:pt idx="9">
                  <c:v>17.484491096021259</c:v>
                </c:pt>
                <c:pt idx="10">
                  <c:v>17.292353831229818</c:v>
                </c:pt>
                <c:pt idx="11">
                  <c:v>17.100216566438377</c:v>
                </c:pt>
                <c:pt idx="12">
                  <c:v>16.908079301646936</c:v>
                </c:pt>
                <c:pt idx="13">
                  <c:v>16.715942036855495</c:v>
                </c:pt>
                <c:pt idx="14">
                  <c:v>16.523804772064054</c:v>
                </c:pt>
                <c:pt idx="15">
                  <c:v>16.331667507272613</c:v>
                </c:pt>
                <c:pt idx="16">
                  <c:v>16.139530242481172</c:v>
                </c:pt>
                <c:pt idx="17">
                  <c:v>15.947392977689729</c:v>
                </c:pt>
                <c:pt idx="18">
                  <c:v>15.755255712898286</c:v>
                </c:pt>
                <c:pt idx="19">
                  <c:v>15.563118448106843</c:v>
                </c:pt>
                <c:pt idx="20">
                  <c:v>15.370981183315401</c:v>
                </c:pt>
                <c:pt idx="21">
                  <c:v>15.178843918523958</c:v>
                </c:pt>
                <c:pt idx="22">
                  <c:v>14.986706653732515</c:v>
                </c:pt>
                <c:pt idx="23">
                  <c:v>14.794569388941072</c:v>
                </c:pt>
                <c:pt idx="24">
                  <c:v>14.60243212414963</c:v>
                </c:pt>
                <c:pt idx="25">
                  <c:v>14.410294859358187</c:v>
                </c:pt>
                <c:pt idx="26">
                  <c:v>14.218157594566744</c:v>
                </c:pt>
                <c:pt idx="27">
                  <c:v>14.026020329775301</c:v>
                </c:pt>
                <c:pt idx="28">
                  <c:v>13.833883064983858</c:v>
                </c:pt>
                <c:pt idx="29">
                  <c:v>13.641745800192416</c:v>
                </c:pt>
                <c:pt idx="30">
                  <c:v>13.449608535400973</c:v>
                </c:pt>
                <c:pt idx="31">
                  <c:v>13.25747127060953</c:v>
                </c:pt>
                <c:pt idx="32">
                  <c:v>13.065334005818087</c:v>
                </c:pt>
                <c:pt idx="33">
                  <c:v>12.873196741026645</c:v>
                </c:pt>
                <c:pt idx="34">
                  <c:v>12.681059476235202</c:v>
                </c:pt>
                <c:pt idx="35">
                  <c:v>12.488922211443759</c:v>
                </c:pt>
                <c:pt idx="36">
                  <c:v>12.296784946652316</c:v>
                </c:pt>
                <c:pt idx="37">
                  <c:v>12.104647681860873</c:v>
                </c:pt>
                <c:pt idx="38">
                  <c:v>11.912510417069431</c:v>
                </c:pt>
                <c:pt idx="39">
                  <c:v>11.720373152277988</c:v>
                </c:pt>
                <c:pt idx="40">
                  <c:v>11.528235887486545</c:v>
                </c:pt>
                <c:pt idx="41">
                  <c:v>11.336098622695102</c:v>
                </c:pt>
                <c:pt idx="42">
                  <c:v>11.14396135790366</c:v>
                </c:pt>
                <c:pt idx="43">
                  <c:v>10.951824093112217</c:v>
                </c:pt>
                <c:pt idx="44">
                  <c:v>10.759686828320774</c:v>
                </c:pt>
                <c:pt idx="45">
                  <c:v>10.567549563529331</c:v>
                </c:pt>
                <c:pt idx="46">
                  <c:v>10.375412298737889</c:v>
                </c:pt>
                <c:pt idx="47">
                  <c:v>10.183275033946446</c:v>
                </c:pt>
                <c:pt idx="48">
                  <c:v>9.991137769155003</c:v>
                </c:pt>
                <c:pt idx="49">
                  <c:v>9.7990005043635602</c:v>
                </c:pt>
                <c:pt idx="50">
                  <c:v>9.6068632395721174</c:v>
                </c:pt>
                <c:pt idx="51">
                  <c:v>9.4147259747806746</c:v>
                </c:pt>
                <c:pt idx="52">
                  <c:v>9.2225887099892319</c:v>
                </c:pt>
                <c:pt idx="53">
                  <c:v>9.0304514451977891</c:v>
                </c:pt>
                <c:pt idx="54">
                  <c:v>8.8383141804063463</c:v>
                </c:pt>
                <c:pt idx="55">
                  <c:v>8.6461769156149035</c:v>
                </c:pt>
                <c:pt idx="56">
                  <c:v>8.4540396508234608</c:v>
                </c:pt>
                <c:pt idx="57">
                  <c:v>8.261902386032018</c:v>
                </c:pt>
                <c:pt idx="58">
                  <c:v>8.0697651212405752</c:v>
                </c:pt>
                <c:pt idx="59">
                  <c:v>7.8776278564491333</c:v>
                </c:pt>
                <c:pt idx="60">
                  <c:v>7.6854905916576914</c:v>
                </c:pt>
                <c:pt idx="61">
                  <c:v>7.4933533268662496</c:v>
                </c:pt>
                <c:pt idx="62">
                  <c:v>7.3012160620748077</c:v>
                </c:pt>
                <c:pt idx="63">
                  <c:v>7.1090787972833658</c:v>
                </c:pt>
                <c:pt idx="64">
                  <c:v>6.9169415324919239</c:v>
                </c:pt>
                <c:pt idx="65">
                  <c:v>6.724804267700482</c:v>
                </c:pt>
                <c:pt idx="66">
                  <c:v>6.5326670029090401</c:v>
                </c:pt>
                <c:pt idx="67">
                  <c:v>6.3405297381175982</c:v>
                </c:pt>
                <c:pt idx="68">
                  <c:v>6.1483924733261563</c:v>
                </c:pt>
                <c:pt idx="69">
                  <c:v>5.9562552085347145</c:v>
                </c:pt>
                <c:pt idx="70">
                  <c:v>5.7641179437432726</c:v>
                </c:pt>
                <c:pt idx="71">
                  <c:v>5.5719806789518307</c:v>
                </c:pt>
                <c:pt idx="72">
                  <c:v>5.3798434141603888</c:v>
                </c:pt>
                <c:pt idx="73">
                  <c:v>5.1877061493689469</c:v>
                </c:pt>
                <c:pt idx="74">
                  <c:v>4.995568884577505</c:v>
                </c:pt>
                <c:pt idx="75">
                  <c:v>4.8034316197860631</c:v>
                </c:pt>
                <c:pt idx="76">
                  <c:v>4.6112943549946213</c:v>
                </c:pt>
                <c:pt idx="77">
                  <c:v>4.4191570902031794</c:v>
                </c:pt>
                <c:pt idx="78">
                  <c:v>4.2270198254117375</c:v>
                </c:pt>
                <c:pt idx="79">
                  <c:v>4.0348825606202956</c:v>
                </c:pt>
                <c:pt idx="80">
                  <c:v>3.8427452958288533</c:v>
                </c:pt>
                <c:pt idx="81">
                  <c:v>3.6506080310374109</c:v>
                </c:pt>
                <c:pt idx="82">
                  <c:v>3.4584707662459686</c:v>
                </c:pt>
                <c:pt idx="83">
                  <c:v>3.2663335014545263</c:v>
                </c:pt>
                <c:pt idx="84">
                  <c:v>3.0741962366630839</c:v>
                </c:pt>
                <c:pt idx="85">
                  <c:v>2.8820589718716416</c:v>
                </c:pt>
                <c:pt idx="86">
                  <c:v>2.6899217070801993</c:v>
                </c:pt>
                <c:pt idx="87">
                  <c:v>2.497784442288757</c:v>
                </c:pt>
                <c:pt idx="88">
                  <c:v>2.3056471774973146</c:v>
                </c:pt>
                <c:pt idx="89">
                  <c:v>2.1135099127058723</c:v>
                </c:pt>
                <c:pt idx="90">
                  <c:v>1.92137264791443</c:v>
                </c:pt>
                <c:pt idx="91">
                  <c:v>1.7292353831229876</c:v>
                </c:pt>
                <c:pt idx="92">
                  <c:v>1.5370981183315453</c:v>
                </c:pt>
                <c:pt idx="93">
                  <c:v>1.344960853540103</c:v>
                </c:pt>
                <c:pt idx="94">
                  <c:v>1.1528235887486606</c:v>
                </c:pt>
                <c:pt idx="95">
                  <c:v>0.96068632395721831</c:v>
                </c:pt>
                <c:pt idx="96">
                  <c:v>0.76854905916577598</c:v>
                </c:pt>
                <c:pt idx="97">
                  <c:v>0.57641179437433365</c:v>
                </c:pt>
                <c:pt idx="98">
                  <c:v>0.38427452958289138</c:v>
                </c:pt>
                <c:pt idx="99">
                  <c:v>0.1921372647914491</c:v>
                </c:pt>
                <c:pt idx="1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E43-4C52-A9E2-80FAD81C9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11'!$AJ$4:$AJ$105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0.63295821925463258</c:v>
                </c:pt>
                <c:pt idx="2">
                  <c:v>1.2659164385092652</c:v>
                </c:pt>
                <c:pt idx="3">
                  <c:v>1.8988746577638977</c:v>
                </c:pt>
                <c:pt idx="4">
                  <c:v>2.5318328770185303</c:v>
                </c:pt>
                <c:pt idx="5">
                  <c:v>3.1647910962731629</c:v>
                </c:pt>
                <c:pt idx="6">
                  <c:v>3.7977493155277955</c:v>
                </c:pt>
                <c:pt idx="7">
                  <c:v>4.4307075347824281</c:v>
                </c:pt>
                <c:pt idx="9">
                  <c:v>5.0636657540370607</c:v>
                </c:pt>
                <c:pt idx="10">
                  <c:v>5.6966239732916932</c:v>
                </c:pt>
                <c:pt idx="11">
                  <c:v>6.3295821925463258</c:v>
                </c:pt>
                <c:pt idx="12">
                  <c:v>6.9625404118009584</c:v>
                </c:pt>
                <c:pt idx="13">
                  <c:v>7.595498631055591</c:v>
                </c:pt>
                <c:pt idx="14">
                  <c:v>8.2284568503102236</c:v>
                </c:pt>
                <c:pt idx="15">
                  <c:v>8.8614150695648561</c:v>
                </c:pt>
                <c:pt idx="16">
                  <c:v>9.4943732888194887</c:v>
                </c:pt>
                <c:pt idx="17">
                  <c:v>10.127331508074121</c:v>
                </c:pt>
                <c:pt idx="18">
                  <c:v>10.760289727328754</c:v>
                </c:pt>
                <c:pt idx="19">
                  <c:v>11.393247946583386</c:v>
                </c:pt>
                <c:pt idx="20">
                  <c:v>12.026206165838019</c:v>
                </c:pt>
                <c:pt idx="21">
                  <c:v>12.659164385092652</c:v>
                </c:pt>
                <c:pt idx="22">
                  <c:v>13.292122604347284</c:v>
                </c:pt>
                <c:pt idx="23">
                  <c:v>13.925080823601917</c:v>
                </c:pt>
                <c:pt idx="24">
                  <c:v>14.558039042856549</c:v>
                </c:pt>
                <c:pt idx="25">
                  <c:v>15.190997262111182</c:v>
                </c:pt>
                <c:pt idx="26">
                  <c:v>15.823955481365815</c:v>
                </c:pt>
                <c:pt idx="27">
                  <c:v>16.456913700620447</c:v>
                </c:pt>
                <c:pt idx="28">
                  <c:v>17.08987191987508</c:v>
                </c:pt>
                <c:pt idx="29">
                  <c:v>17.722830139129712</c:v>
                </c:pt>
                <c:pt idx="30">
                  <c:v>18.355788358384345</c:v>
                </c:pt>
                <c:pt idx="31">
                  <c:v>18.988746577638977</c:v>
                </c:pt>
                <c:pt idx="32">
                  <c:v>19.62170479689361</c:v>
                </c:pt>
                <c:pt idx="33">
                  <c:v>20.254663016148243</c:v>
                </c:pt>
                <c:pt idx="34">
                  <c:v>20.887621235402875</c:v>
                </c:pt>
                <c:pt idx="35">
                  <c:v>21.520579454657508</c:v>
                </c:pt>
                <c:pt idx="36">
                  <c:v>22.15353767391214</c:v>
                </c:pt>
                <c:pt idx="37">
                  <c:v>22.786495893166773</c:v>
                </c:pt>
                <c:pt idx="38">
                  <c:v>23.419454112421406</c:v>
                </c:pt>
                <c:pt idx="39">
                  <c:v>24.052412331676038</c:v>
                </c:pt>
                <c:pt idx="40">
                  <c:v>24.685370550930671</c:v>
                </c:pt>
                <c:pt idx="41">
                  <c:v>25.318328770185303</c:v>
                </c:pt>
                <c:pt idx="42">
                  <c:v>25.951286989439936</c:v>
                </c:pt>
                <c:pt idx="43">
                  <c:v>26.584245208694568</c:v>
                </c:pt>
                <c:pt idx="44">
                  <c:v>27.217203427949201</c:v>
                </c:pt>
                <c:pt idx="45">
                  <c:v>27.850161647203834</c:v>
                </c:pt>
                <c:pt idx="46">
                  <c:v>28.483119866458466</c:v>
                </c:pt>
                <c:pt idx="47">
                  <c:v>29.116078085713099</c:v>
                </c:pt>
                <c:pt idx="48">
                  <c:v>29.749036304967731</c:v>
                </c:pt>
                <c:pt idx="49">
                  <c:v>30.381994524222364</c:v>
                </c:pt>
                <c:pt idx="50">
                  <c:v>31.014952743476996</c:v>
                </c:pt>
                <c:pt idx="51">
                  <c:v>31.647910962731629</c:v>
                </c:pt>
                <c:pt idx="52">
                  <c:v>32.280869181986262</c:v>
                </c:pt>
                <c:pt idx="53">
                  <c:v>32.913827401240894</c:v>
                </c:pt>
                <c:pt idx="54">
                  <c:v>33.546785620495527</c:v>
                </c:pt>
                <c:pt idx="55">
                  <c:v>34.179743839750159</c:v>
                </c:pt>
                <c:pt idx="56">
                  <c:v>34.812702059004792</c:v>
                </c:pt>
                <c:pt idx="57">
                  <c:v>35.445660278259425</c:v>
                </c:pt>
                <c:pt idx="58">
                  <c:v>36.078618497514057</c:v>
                </c:pt>
                <c:pt idx="59">
                  <c:v>36.71157671676869</c:v>
                </c:pt>
                <c:pt idx="60">
                  <c:v>37.344534936023322</c:v>
                </c:pt>
                <c:pt idx="61">
                  <c:v>37.977493155277955</c:v>
                </c:pt>
                <c:pt idx="62">
                  <c:v>38.610451374532587</c:v>
                </c:pt>
                <c:pt idx="63">
                  <c:v>39.24340959378722</c:v>
                </c:pt>
                <c:pt idx="64">
                  <c:v>39.876367813041853</c:v>
                </c:pt>
                <c:pt idx="65">
                  <c:v>40.509326032296485</c:v>
                </c:pt>
                <c:pt idx="66">
                  <c:v>41.142284251551118</c:v>
                </c:pt>
                <c:pt idx="67">
                  <c:v>41.77524247080575</c:v>
                </c:pt>
                <c:pt idx="68">
                  <c:v>42.408200690060383</c:v>
                </c:pt>
                <c:pt idx="69">
                  <c:v>43.041158909315016</c:v>
                </c:pt>
                <c:pt idx="70">
                  <c:v>43.674117128569648</c:v>
                </c:pt>
                <c:pt idx="71">
                  <c:v>44.307075347824281</c:v>
                </c:pt>
                <c:pt idx="72">
                  <c:v>44.940033567078913</c:v>
                </c:pt>
                <c:pt idx="73">
                  <c:v>45.572991786333546</c:v>
                </c:pt>
                <c:pt idx="74">
                  <c:v>46.205950005588178</c:v>
                </c:pt>
                <c:pt idx="75">
                  <c:v>46.838908224842811</c:v>
                </c:pt>
                <c:pt idx="76">
                  <c:v>47.471866444097444</c:v>
                </c:pt>
                <c:pt idx="77">
                  <c:v>48.104824663352076</c:v>
                </c:pt>
                <c:pt idx="78">
                  <c:v>48.737782882606709</c:v>
                </c:pt>
                <c:pt idx="79">
                  <c:v>49.370741101861341</c:v>
                </c:pt>
                <c:pt idx="80">
                  <c:v>50.003699321115974</c:v>
                </c:pt>
                <c:pt idx="81">
                  <c:v>50.636657540370607</c:v>
                </c:pt>
                <c:pt idx="82">
                  <c:v>51.269615759625239</c:v>
                </c:pt>
                <c:pt idx="83">
                  <c:v>51.902573978879872</c:v>
                </c:pt>
                <c:pt idx="84">
                  <c:v>52.535532198134504</c:v>
                </c:pt>
                <c:pt idx="85">
                  <c:v>53.168490417389137</c:v>
                </c:pt>
                <c:pt idx="86">
                  <c:v>53.801448636643769</c:v>
                </c:pt>
                <c:pt idx="87">
                  <c:v>54.434406855898402</c:v>
                </c:pt>
                <c:pt idx="88">
                  <c:v>55.067365075153035</c:v>
                </c:pt>
                <c:pt idx="89">
                  <c:v>55.700323294407667</c:v>
                </c:pt>
                <c:pt idx="90">
                  <c:v>56.3332815136623</c:v>
                </c:pt>
                <c:pt idx="91">
                  <c:v>56.966239732916932</c:v>
                </c:pt>
                <c:pt idx="92">
                  <c:v>57.599197952171565</c:v>
                </c:pt>
                <c:pt idx="93">
                  <c:v>58.232156171426197</c:v>
                </c:pt>
                <c:pt idx="94">
                  <c:v>58.86511439068083</c:v>
                </c:pt>
                <c:pt idx="95">
                  <c:v>59.498072609935463</c:v>
                </c:pt>
                <c:pt idx="96">
                  <c:v>60.131030829190095</c:v>
                </c:pt>
                <c:pt idx="97">
                  <c:v>60.763989048444728</c:v>
                </c:pt>
                <c:pt idx="98">
                  <c:v>61.39694726769936</c:v>
                </c:pt>
                <c:pt idx="99">
                  <c:v>62.029905486953993</c:v>
                </c:pt>
                <c:pt idx="100">
                  <c:v>62.662863706208626</c:v>
                </c:pt>
                <c:pt idx="101">
                  <c:v>63.295821925463258</c:v>
                </c:pt>
              </c:numCache>
            </c:numRef>
          </c:xVal>
          <c:yVal>
            <c:numRef>
              <c:f>'Gusset 11'!$AK$4:$AK$105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0.20064071518454252</c:v>
                </c:pt>
                <c:pt idx="2">
                  <c:v>0.40128143036908503</c:v>
                </c:pt>
                <c:pt idx="3">
                  <c:v>0.60192214555362755</c:v>
                </c:pt>
                <c:pt idx="4">
                  <c:v>0.80256286073817007</c:v>
                </c:pt>
                <c:pt idx="5">
                  <c:v>1.0032035759227127</c:v>
                </c:pt>
                <c:pt idx="6">
                  <c:v>1.2038442911072553</c:v>
                </c:pt>
                <c:pt idx="7">
                  <c:v>1.404485006291798</c:v>
                </c:pt>
                <c:pt idx="9">
                  <c:v>1.6051257214763406</c:v>
                </c:pt>
                <c:pt idx="10">
                  <c:v>1.8057664366608832</c:v>
                </c:pt>
                <c:pt idx="11">
                  <c:v>2.0064071518454258</c:v>
                </c:pt>
                <c:pt idx="12">
                  <c:v>2.2070478670299685</c:v>
                </c:pt>
                <c:pt idx="13">
                  <c:v>2.4076885822145111</c:v>
                </c:pt>
                <c:pt idx="14">
                  <c:v>2.6083292973990537</c:v>
                </c:pt>
                <c:pt idx="15">
                  <c:v>2.8089700125835964</c:v>
                </c:pt>
                <c:pt idx="16">
                  <c:v>3.009610727768139</c:v>
                </c:pt>
                <c:pt idx="17">
                  <c:v>3.2102514429526816</c:v>
                </c:pt>
                <c:pt idx="18">
                  <c:v>3.4108921581372242</c:v>
                </c:pt>
                <c:pt idx="19">
                  <c:v>3.6115328733217669</c:v>
                </c:pt>
                <c:pt idx="20">
                  <c:v>3.8121735885063095</c:v>
                </c:pt>
                <c:pt idx="21">
                  <c:v>4.0128143036908517</c:v>
                </c:pt>
                <c:pt idx="22">
                  <c:v>4.2134550188753943</c:v>
                </c:pt>
                <c:pt idx="23">
                  <c:v>4.4140957340599369</c:v>
                </c:pt>
                <c:pt idx="24">
                  <c:v>4.6147364492444796</c:v>
                </c:pt>
                <c:pt idx="25">
                  <c:v>4.8153771644290222</c:v>
                </c:pt>
                <c:pt idx="26">
                  <c:v>5.0160178796135648</c:v>
                </c:pt>
                <c:pt idx="27">
                  <c:v>5.2166585947981075</c:v>
                </c:pt>
                <c:pt idx="28">
                  <c:v>5.4172993099826501</c:v>
                </c:pt>
                <c:pt idx="29">
                  <c:v>5.6179400251671927</c:v>
                </c:pt>
                <c:pt idx="30">
                  <c:v>5.8185807403517353</c:v>
                </c:pt>
                <c:pt idx="31">
                  <c:v>6.019221455536278</c:v>
                </c:pt>
                <c:pt idx="32">
                  <c:v>6.2198621707208206</c:v>
                </c:pt>
                <c:pt idx="33">
                  <c:v>6.4205028859053632</c:v>
                </c:pt>
                <c:pt idx="34">
                  <c:v>6.6211436010899059</c:v>
                </c:pt>
                <c:pt idx="35">
                  <c:v>6.8217843162744485</c:v>
                </c:pt>
                <c:pt idx="36">
                  <c:v>7.0224250314589911</c:v>
                </c:pt>
                <c:pt idx="37">
                  <c:v>7.2230657466435337</c:v>
                </c:pt>
                <c:pt idx="38">
                  <c:v>7.4237064618280764</c:v>
                </c:pt>
                <c:pt idx="39">
                  <c:v>7.624347177012619</c:v>
                </c:pt>
                <c:pt idx="40">
                  <c:v>7.8249878921971616</c:v>
                </c:pt>
                <c:pt idx="41">
                  <c:v>8.0256286073817034</c:v>
                </c:pt>
                <c:pt idx="42">
                  <c:v>8.226269322566246</c:v>
                </c:pt>
                <c:pt idx="43">
                  <c:v>8.4269100377507886</c:v>
                </c:pt>
                <c:pt idx="44">
                  <c:v>8.6275507529353312</c:v>
                </c:pt>
                <c:pt idx="45">
                  <c:v>8.8281914681198739</c:v>
                </c:pt>
                <c:pt idx="46">
                  <c:v>9.0288321833044165</c:v>
                </c:pt>
                <c:pt idx="47">
                  <c:v>9.2294728984889591</c:v>
                </c:pt>
                <c:pt idx="48">
                  <c:v>9.4301136136735018</c:v>
                </c:pt>
                <c:pt idx="49">
                  <c:v>9.6307543288580444</c:v>
                </c:pt>
                <c:pt idx="50">
                  <c:v>9.831395044042587</c:v>
                </c:pt>
                <c:pt idx="51">
                  <c:v>10.03203575922713</c:v>
                </c:pt>
                <c:pt idx="52">
                  <c:v>10.232676474411672</c:v>
                </c:pt>
                <c:pt idx="53">
                  <c:v>10.433317189596215</c:v>
                </c:pt>
                <c:pt idx="54">
                  <c:v>10.633957904780758</c:v>
                </c:pt>
                <c:pt idx="55">
                  <c:v>10.8345986199653</c:v>
                </c:pt>
                <c:pt idx="56">
                  <c:v>11.035239335149843</c:v>
                </c:pt>
                <c:pt idx="57">
                  <c:v>11.235880050334385</c:v>
                </c:pt>
                <c:pt idx="58">
                  <c:v>11.436520765518928</c:v>
                </c:pt>
                <c:pt idx="59">
                  <c:v>11.637161480703471</c:v>
                </c:pt>
                <c:pt idx="60">
                  <c:v>11.837802195888013</c:v>
                </c:pt>
                <c:pt idx="61">
                  <c:v>12.038442911072556</c:v>
                </c:pt>
                <c:pt idx="62">
                  <c:v>12.239083626257099</c:v>
                </c:pt>
                <c:pt idx="63">
                  <c:v>12.439724341441641</c:v>
                </c:pt>
                <c:pt idx="64">
                  <c:v>12.640365056626184</c:v>
                </c:pt>
                <c:pt idx="65">
                  <c:v>12.841005771810726</c:v>
                </c:pt>
                <c:pt idx="66">
                  <c:v>13.041646486995269</c:v>
                </c:pt>
                <c:pt idx="67">
                  <c:v>13.242287202179812</c:v>
                </c:pt>
                <c:pt idx="68">
                  <c:v>13.442927917364354</c:v>
                </c:pt>
                <c:pt idx="69">
                  <c:v>13.643568632548897</c:v>
                </c:pt>
                <c:pt idx="70">
                  <c:v>13.84420934773344</c:v>
                </c:pt>
                <c:pt idx="71">
                  <c:v>14.044850062917982</c:v>
                </c:pt>
                <c:pt idx="72">
                  <c:v>14.245490778102525</c:v>
                </c:pt>
                <c:pt idx="73">
                  <c:v>14.446131493287067</c:v>
                </c:pt>
                <c:pt idx="74">
                  <c:v>14.64677220847161</c:v>
                </c:pt>
                <c:pt idx="75">
                  <c:v>14.847412923656153</c:v>
                </c:pt>
                <c:pt idx="76">
                  <c:v>15.048053638840695</c:v>
                </c:pt>
                <c:pt idx="77">
                  <c:v>15.248694354025238</c:v>
                </c:pt>
                <c:pt idx="78">
                  <c:v>15.449335069209781</c:v>
                </c:pt>
                <c:pt idx="79">
                  <c:v>15.649975784394323</c:v>
                </c:pt>
                <c:pt idx="80">
                  <c:v>15.850616499578866</c:v>
                </c:pt>
                <c:pt idx="81">
                  <c:v>16.051257214763407</c:v>
                </c:pt>
                <c:pt idx="82">
                  <c:v>16.251897929947948</c:v>
                </c:pt>
                <c:pt idx="83">
                  <c:v>16.452538645132488</c:v>
                </c:pt>
                <c:pt idx="84">
                  <c:v>16.653179360317029</c:v>
                </c:pt>
                <c:pt idx="85">
                  <c:v>16.85382007550157</c:v>
                </c:pt>
                <c:pt idx="86">
                  <c:v>17.054460790686111</c:v>
                </c:pt>
                <c:pt idx="87">
                  <c:v>17.255101505870652</c:v>
                </c:pt>
                <c:pt idx="88">
                  <c:v>17.455742221055193</c:v>
                </c:pt>
                <c:pt idx="89">
                  <c:v>17.656382936239734</c:v>
                </c:pt>
                <c:pt idx="90">
                  <c:v>17.857023651424274</c:v>
                </c:pt>
                <c:pt idx="91">
                  <c:v>18.057664366608815</c:v>
                </c:pt>
                <c:pt idx="92">
                  <c:v>18.258305081793356</c:v>
                </c:pt>
                <c:pt idx="93">
                  <c:v>18.458945796977897</c:v>
                </c:pt>
                <c:pt idx="94">
                  <c:v>18.659586512162438</c:v>
                </c:pt>
                <c:pt idx="95">
                  <c:v>18.860227227346979</c:v>
                </c:pt>
                <c:pt idx="96">
                  <c:v>19.06086794253152</c:v>
                </c:pt>
                <c:pt idx="97">
                  <c:v>19.26150865771606</c:v>
                </c:pt>
                <c:pt idx="98">
                  <c:v>19.462149372900601</c:v>
                </c:pt>
                <c:pt idx="99">
                  <c:v>19.662790088085142</c:v>
                </c:pt>
                <c:pt idx="100">
                  <c:v>19.863430803269683</c:v>
                </c:pt>
                <c:pt idx="101">
                  <c:v>20.064071518454252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66-4A4C-99B4-509E976534B0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11'!$AJ$106:$AJ$206</c:f>
              <c:numCache>
                <c:formatCode>0.000</c:formatCode>
                <c:ptCount val="101"/>
                <c:pt idx="0">
                  <c:v>42.211942648492723</c:v>
                </c:pt>
                <c:pt idx="1">
                  <c:v>42.277176672677385</c:v>
                </c:pt>
                <c:pt idx="2">
                  <c:v>42.342410696862046</c:v>
                </c:pt>
                <c:pt idx="3">
                  <c:v>42.407644721046708</c:v>
                </c:pt>
                <c:pt idx="4">
                  <c:v>42.47287874523137</c:v>
                </c:pt>
                <c:pt idx="5">
                  <c:v>42.538112769416031</c:v>
                </c:pt>
                <c:pt idx="6">
                  <c:v>42.603346793600693</c:v>
                </c:pt>
                <c:pt idx="7">
                  <c:v>42.668580817785354</c:v>
                </c:pt>
                <c:pt idx="8">
                  <c:v>42.733814841970016</c:v>
                </c:pt>
                <c:pt idx="9">
                  <c:v>42.799048866154678</c:v>
                </c:pt>
                <c:pt idx="10">
                  <c:v>42.864282890339339</c:v>
                </c:pt>
                <c:pt idx="11">
                  <c:v>42.929516914524001</c:v>
                </c:pt>
                <c:pt idx="12">
                  <c:v>42.994750938708663</c:v>
                </c:pt>
                <c:pt idx="13">
                  <c:v>43.059984962893324</c:v>
                </c:pt>
                <c:pt idx="14">
                  <c:v>43.125218987077986</c:v>
                </c:pt>
                <c:pt idx="15">
                  <c:v>43.190453011262647</c:v>
                </c:pt>
                <c:pt idx="16">
                  <c:v>43.255687035447309</c:v>
                </c:pt>
                <c:pt idx="17">
                  <c:v>43.320921059631971</c:v>
                </c:pt>
                <c:pt idx="18">
                  <c:v>43.386155083816632</c:v>
                </c:pt>
                <c:pt idx="19">
                  <c:v>43.451389108001294</c:v>
                </c:pt>
                <c:pt idx="20">
                  <c:v>43.516623132185956</c:v>
                </c:pt>
                <c:pt idx="21">
                  <c:v>43.581857156370617</c:v>
                </c:pt>
                <c:pt idx="22">
                  <c:v>43.647091180555279</c:v>
                </c:pt>
                <c:pt idx="23">
                  <c:v>43.71232520473994</c:v>
                </c:pt>
                <c:pt idx="24">
                  <c:v>43.777559228924602</c:v>
                </c:pt>
                <c:pt idx="25">
                  <c:v>43.842793253109264</c:v>
                </c:pt>
                <c:pt idx="26">
                  <c:v>43.908027277293925</c:v>
                </c:pt>
                <c:pt idx="27">
                  <c:v>43.973261301478587</c:v>
                </c:pt>
                <c:pt idx="28">
                  <c:v>44.038495325663249</c:v>
                </c:pt>
                <c:pt idx="29">
                  <c:v>44.10372934984791</c:v>
                </c:pt>
                <c:pt idx="30">
                  <c:v>44.168963374032572</c:v>
                </c:pt>
                <c:pt idx="31">
                  <c:v>44.234197398217233</c:v>
                </c:pt>
                <c:pt idx="32">
                  <c:v>44.299431422401895</c:v>
                </c:pt>
                <c:pt idx="33">
                  <c:v>44.364665446586557</c:v>
                </c:pt>
                <c:pt idx="34">
                  <c:v>44.429899470771218</c:v>
                </c:pt>
                <c:pt idx="35">
                  <c:v>44.49513349495588</c:v>
                </c:pt>
                <c:pt idx="36">
                  <c:v>44.560367519140542</c:v>
                </c:pt>
                <c:pt idx="37">
                  <c:v>44.625601543325203</c:v>
                </c:pt>
                <c:pt idx="38">
                  <c:v>44.690835567509865</c:v>
                </c:pt>
                <c:pt idx="39">
                  <c:v>44.756069591694526</c:v>
                </c:pt>
                <c:pt idx="40">
                  <c:v>44.821303615879188</c:v>
                </c:pt>
                <c:pt idx="41">
                  <c:v>44.88653764006385</c:v>
                </c:pt>
                <c:pt idx="42">
                  <c:v>44.951771664248511</c:v>
                </c:pt>
                <c:pt idx="43">
                  <c:v>45.017005688433173</c:v>
                </c:pt>
                <c:pt idx="44">
                  <c:v>45.082239712617834</c:v>
                </c:pt>
                <c:pt idx="45">
                  <c:v>45.147473736802496</c:v>
                </c:pt>
                <c:pt idx="46">
                  <c:v>45.212707760987158</c:v>
                </c:pt>
                <c:pt idx="47">
                  <c:v>45.277941785171819</c:v>
                </c:pt>
                <c:pt idx="48">
                  <c:v>45.343175809356481</c:v>
                </c:pt>
                <c:pt idx="49">
                  <c:v>45.408409833541143</c:v>
                </c:pt>
                <c:pt idx="50">
                  <c:v>45.473643857725804</c:v>
                </c:pt>
                <c:pt idx="51">
                  <c:v>45.538877881910466</c:v>
                </c:pt>
                <c:pt idx="52">
                  <c:v>45.604111906095127</c:v>
                </c:pt>
                <c:pt idx="53">
                  <c:v>45.669345930279789</c:v>
                </c:pt>
                <c:pt idx="54">
                  <c:v>45.734579954464451</c:v>
                </c:pt>
                <c:pt idx="55">
                  <c:v>45.799813978649112</c:v>
                </c:pt>
                <c:pt idx="56">
                  <c:v>45.865048002833774</c:v>
                </c:pt>
                <c:pt idx="57">
                  <c:v>45.930282027018436</c:v>
                </c:pt>
                <c:pt idx="58">
                  <c:v>45.995516051203097</c:v>
                </c:pt>
                <c:pt idx="59">
                  <c:v>46.060750075387759</c:v>
                </c:pt>
                <c:pt idx="60">
                  <c:v>46.12598409957242</c:v>
                </c:pt>
                <c:pt idx="61">
                  <c:v>46.191218123757082</c:v>
                </c:pt>
                <c:pt idx="62">
                  <c:v>46.256452147941744</c:v>
                </c:pt>
                <c:pt idx="63">
                  <c:v>46.321686172126405</c:v>
                </c:pt>
                <c:pt idx="64">
                  <c:v>46.386920196311067</c:v>
                </c:pt>
                <c:pt idx="65">
                  <c:v>46.452154220495729</c:v>
                </c:pt>
                <c:pt idx="66">
                  <c:v>46.51738824468039</c:v>
                </c:pt>
                <c:pt idx="67">
                  <c:v>46.582622268865052</c:v>
                </c:pt>
                <c:pt idx="68">
                  <c:v>46.647856293049713</c:v>
                </c:pt>
                <c:pt idx="69">
                  <c:v>46.713090317234375</c:v>
                </c:pt>
                <c:pt idx="70">
                  <c:v>46.778324341419037</c:v>
                </c:pt>
                <c:pt idx="71">
                  <c:v>46.843558365603698</c:v>
                </c:pt>
                <c:pt idx="72">
                  <c:v>46.90879238978836</c:v>
                </c:pt>
                <c:pt idx="73">
                  <c:v>46.974026413973021</c:v>
                </c:pt>
                <c:pt idx="74">
                  <c:v>47.039260438157683</c:v>
                </c:pt>
                <c:pt idx="75">
                  <c:v>47.104494462342345</c:v>
                </c:pt>
                <c:pt idx="76">
                  <c:v>47.169728486527006</c:v>
                </c:pt>
                <c:pt idx="77">
                  <c:v>47.234962510711668</c:v>
                </c:pt>
                <c:pt idx="78">
                  <c:v>47.30019653489633</c:v>
                </c:pt>
                <c:pt idx="79">
                  <c:v>47.365430559080991</c:v>
                </c:pt>
                <c:pt idx="80">
                  <c:v>47.430664583265653</c:v>
                </c:pt>
                <c:pt idx="81">
                  <c:v>47.495898607450314</c:v>
                </c:pt>
                <c:pt idx="82">
                  <c:v>47.561132631634976</c:v>
                </c:pt>
                <c:pt idx="83">
                  <c:v>47.626366655819638</c:v>
                </c:pt>
                <c:pt idx="84">
                  <c:v>47.691600680004299</c:v>
                </c:pt>
                <c:pt idx="85">
                  <c:v>47.756834704188961</c:v>
                </c:pt>
                <c:pt idx="86">
                  <c:v>47.822068728373623</c:v>
                </c:pt>
                <c:pt idx="87">
                  <c:v>47.887302752558284</c:v>
                </c:pt>
                <c:pt idx="88">
                  <c:v>47.952536776742946</c:v>
                </c:pt>
                <c:pt idx="89">
                  <c:v>48.017770800927607</c:v>
                </c:pt>
                <c:pt idx="90">
                  <c:v>48.083004825112269</c:v>
                </c:pt>
                <c:pt idx="91">
                  <c:v>48.148238849296931</c:v>
                </c:pt>
                <c:pt idx="92">
                  <c:v>48.213472873481592</c:v>
                </c:pt>
                <c:pt idx="93">
                  <c:v>48.278706897666254</c:v>
                </c:pt>
                <c:pt idx="94">
                  <c:v>48.343940921850916</c:v>
                </c:pt>
                <c:pt idx="95">
                  <c:v>48.409174946035577</c:v>
                </c:pt>
                <c:pt idx="96">
                  <c:v>48.474408970220239</c:v>
                </c:pt>
                <c:pt idx="97">
                  <c:v>48.5396429944049</c:v>
                </c:pt>
                <c:pt idx="98">
                  <c:v>48.604877018589562</c:v>
                </c:pt>
                <c:pt idx="99">
                  <c:v>48.670111042774224</c:v>
                </c:pt>
                <c:pt idx="100">
                  <c:v>48.735345066958963</c:v>
                </c:pt>
              </c:numCache>
            </c:numRef>
          </c:xVal>
          <c:yVal>
            <c:numRef>
              <c:f>'Gusset 11'!$AL$106:$AL$206</c:f>
              <c:numCache>
                <c:formatCode>0.000</c:formatCode>
                <c:ptCount val="101"/>
                <c:pt idx="0">
                  <c:v>24.704278609907284</c:v>
                </c:pt>
                <c:pt idx="1">
                  <c:v>24.49848582380821</c:v>
                </c:pt>
                <c:pt idx="2">
                  <c:v>24.292693037709135</c:v>
                </c:pt>
                <c:pt idx="3">
                  <c:v>24.086900251610061</c:v>
                </c:pt>
                <c:pt idx="4">
                  <c:v>23.881107465510986</c:v>
                </c:pt>
                <c:pt idx="5">
                  <c:v>23.675314679411912</c:v>
                </c:pt>
                <c:pt idx="6">
                  <c:v>23.469521893312837</c:v>
                </c:pt>
                <c:pt idx="7">
                  <c:v>23.263729107213763</c:v>
                </c:pt>
                <c:pt idx="8">
                  <c:v>23.057936321114688</c:v>
                </c:pt>
                <c:pt idx="9">
                  <c:v>22.852143535015614</c:v>
                </c:pt>
                <c:pt idx="10">
                  <c:v>22.646350748916539</c:v>
                </c:pt>
                <c:pt idx="11">
                  <c:v>22.440557962817465</c:v>
                </c:pt>
                <c:pt idx="12">
                  <c:v>22.23476517671839</c:v>
                </c:pt>
                <c:pt idx="13">
                  <c:v>22.028972390619316</c:v>
                </c:pt>
                <c:pt idx="14">
                  <c:v>21.823179604520242</c:v>
                </c:pt>
                <c:pt idx="15">
                  <c:v>21.617386818421167</c:v>
                </c:pt>
                <c:pt idx="16">
                  <c:v>21.411594032322093</c:v>
                </c:pt>
                <c:pt idx="17">
                  <c:v>21.205801246223018</c:v>
                </c:pt>
                <c:pt idx="18">
                  <c:v>21.000008460123944</c:v>
                </c:pt>
                <c:pt idx="19">
                  <c:v>20.794215674024869</c:v>
                </c:pt>
                <c:pt idx="20">
                  <c:v>20.588422887925795</c:v>
                </c:pt>
                <c:pt idx="21">
                  <c:v>20.38263010182672</c:v>
                </c:pt>
                <c:pt idx="22">
                  <c:v>20.176837315727646</c:v>
                </c:pt>
                <c:pt idx="23">
                  <c:v>19.971044529628571</c:v>
                </c:pt>
                <c:pt idx="24">
                  <c:v>19.765251743529497</c:v>
                </c:pt>
                <c:pt idx="25">
                  <c:v>19.559458957430422</c:v>
                </c:pt>
                <c:pt idx="26">
                  <c:v>19.353666171331348</c:v>
                </c:pt>
                <c:pt idx="27">
                  <c:v>19.147873385232273</c:v>
                </c:pt>
                <c:pt idx="28">
                  <c:v>18.942080599133199</c:v>
                </c:pt>
                <c:pt idx="29">
                  <c:v>18.736287813034124</c:v>
                </c:pt>
                <c:pt idx="30">
                  <c:v>18.53049502693505</c:v>
                </c:pt>
                <c:pt idx="31">
                  <c:v>18.324702240835975</c:v>
                </c:pt>
                <c:pt idx="32">
                  <c:v>18.118909454736901</c:v>
                </c:pt>
                <c:pt idx="33">
                  <c:v>17.913116668637826</c:v>
                </c:pt>
                <c:pt idx="34">
                  <c:v>17.707323882538752</c:v>
                </c:pt>
                <c:pt idx="35">
                  <c:v>17.501531096439678</c:v>
                </c:pt>
                <c:pt idx="36">
                  <c:v>17.295738310340603</c:v>
                </c:pt>
                <c:pt idx="37">
                  <c:v>17.089945524241529</c:v>
                </c:pt>
                <c:pt idx="38">
                  <c:v>16.884152738142454</c:v>
                </c:pt>
                <c:pt idx="39">
                  <c:v>16.67835995204338</c:v>
                </c:pt>
                <c:pt idx="40">
                  <c:v>16.472567165944305</c:v>
                </c:pt>
                <c:pt idx="41">
                  <c:v>16.266774379845231</c:v>
                </c:pt>
                <c:pt idx="42">
                  <c:v>16.060981593746156</c:v>
                </c:pt>
                <c:pt idx="43">
                  <c:v>15.855188807647083</c:v>
                </c:pt>
                <c:pt idx="44">
                  <c:v>15.649396021548011</c:v>
                </c:pt>
                <c:pt idx="45">
                  <c:v>15.443603235448938</c:v>
                </c:pt>
                <c:pt idx="46">
                  <c:v>15.237810449349865</c:v>
                </c:pt>
                <c:pt idx="47">
                  <c:v>15.032017663250793</c:v>
                </c:pt>
                <c:pt idx="48">
                  <c:v>14.82622487715172</c:v>
                </c:pt>
                <c:pt idx="49">
                  <c:v>14.620432091052647</c:v>
                </c:pt>
                <c:pt idx="50">
                  <c:v>14.414639304953575</c:v>
                </c:pt>
                <c:pt idx="51">
                  <c:v>14.208846518854502</c:v>
                </c:pt>
                <c:pt idx="52">
                  <c:v>14.003053732755429</c:v>
                </c:pt>
                <c:pt idx="53">
                  <c:v>13.797260946656356</c:v>
                </c:pt>
                <c:pt idx="54">
                  <c:v>13.591468160557284</c:v>
                </c:pt>
                <c:pt idx="55">
                  <c:v>13.385675374458211</c:v>
                </c:pt>
                <c:pt idx="56">
                  <c:v>13.179882588359138</c:v>
                </c:pt>
                <c:pt idx="57">
                  <c:v>12.974089802260066</c:v>
                </c:pt>
                <c:pt idx="58">
                  <c:v>12.768297016160993</c:v>
                </c:pt>
                <c:pt idx="59">
                  <c:v>12.56250423006192</c:v>
                </c:pt>
                <c:pt idx="60">
                  <c:v>12.356711443962848</c:v>
                </c:pt>
                <c:pt idx="61">
                  <c:v>12.150918657863775</c:v>
                </c:pt>
                <c:pt idx="62">
                  <c:v>11.945125871764702</c:v>
                </c:pt>
                <c:pt idx="63">
                  <c:v>11.739333085665629</c:v>
                </c:pt>
                <c:pt idx="64">
                  <c:v>11.533540299566557</c:v>
                </c:pt>
                <c:pt idx="65">
                  <c:v>11.327747513467484</c:v>
                </c:pt>
                <c:pt idx="66">
                  <c:v>11.121954727368411</c:v>
                </c:pt>
                <c:pt idx="67">
                  <c:v>10.916161941269339</c:v>
                </c:pt>
                <c:pt idx="68">
                  <c:v>10.710369155170266</c:v>
                </c:pt>
                <c:pt idx="69">
                  <c:v>10.504576369071193</c:v>
                </c:pt>
                <c:pt idx="70">
                  <c:v>10.298783582972121</c:v>
                </c:pt>
                <c:pt idx="71">
                  <c:v>10.092990796873048</c:v>
                </c:pt>
                <c:pt idx="72">
                  <c:v>9.8871980107739752</c:v>
                </c:pt>
                <c:pt idx="73">
                  <c:v>9.6814052246749025</c:v>
                </c:pt>
                <c:pt idx="74">
                  <c:v>9.4756124385758298</c:v>
                </c:pt>
                <c:pt idx="75">
                  <c:v>9.2698196524767571</c:v>
                </c:pt>
                <c:pt idx="76">
                  <c:v>9.0640268663776844</c:v>
                </c:pt>
                <c:pt idx="77">
                  <c:v>8.8582340802786117</c:v>
                </c:pt>
                <c:pt idx="78">
                  <c:v>8.652441294179539</c:v>
                </c:pt>
                <c:pt idx="79">
                  <c:v>8.4466485080804663</c:v>
                </c:pt>
                <c:pt idx="80">
                  <c:v>8.2408557219813936</c:v>
                </c:pt>
                <c:pt idx="81">
                  <c:v>8.0350629358823209</c:v>
                </c:pt>
                <c:pt idx="82">
                  <c:v>7.8292701497832482</c:v>
                </c:pt>
                <c:pt idx="83">
                  <c:v>7.6234773636841755</c:v>
                </c:pt>
                <c:pt idx="84">
                  <c:v>7.4176845775851028</c:v>
                </c:pt>
                <c:pt idx="85">
                  <c:v>7.2118917914860301</c:v>
                </c:pt>
                <c:pt idx="86">
                  <c:v>7.0060990053869574</c:v>
                </c:pt>
                <c:pt idx="87">
                  <c:v>6.8003062192878847</c:v>
                </c:pt>
                <c:pt idx="88">
                  <c:v>6.594513433188812</c:v>
                </c:pt>
                <c:pt idx="89">
                  <c:v>6.3887206470897393</c:v>
                </c:pt>
                <c:pt idx="90">
                  <c:v>6.1829278609906666</c:v>
                </c:pt>
                <c:pt idx="91">
                  <c:v>5.9771350748915939</c:v>
                </c:pt>
                <c:pt idx="92">
                  <c:v>5.7713422887925212</c:v>
                </c:pt>
                <c:pt idx="93">
                  <c:v>5.5655495026934485</c:v>
                </c:pt>
                <c:pt idx="94">
                  <c:v>5.3597567165943758</c:v>
                </c:pt>
                <c:pt idx="95">
                  <c:v>5.1539639304953031</c:v>
                </c:pt>
                <c:pt idx="96">
                  <c:v>4.9481711443962304</c:v>
                </c:pt>
                <c:pt idx="97">
                  <c:v>4.7423783582971577</c:v>
                </c:pt>
                <c:pt idx="98">
                  <c:v>4.536585572198085</c:v>
                </c:pt>
                <c:pt idx="99">
                  <c:v>4.3307927860990123</c:v>
                </c:pt>
                <c:pt idx="100" formatCode="General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66-4A4C-99B4-509E976534B0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11'!$AJ$207:$AJ$307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xVal>
          <c:yVal>
            <c:numRef>
              <c:f>'Gusset 11'!$AM$207:$AM$307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0.63295821925463258</c:v>
                </c:pt>
                <c:pt idx="2">
                  <c:v>1.2659164385092652</c:v>
                </c:pt>
                <c:pt idx="3">
                  <c:v>1.8988746577638977</c:v>
                </c:pt>
                <c:pt idx="4">
                  <c:v>2.5318328770185303</c:v>
                </c:pt>
                <c:pt idx="5">
                  <c:v>3.1647910962731629</c:v>
                </c:pt>
                <c:pt idx="6">
                  <c:v>3.7977493155277955</c:v>
                </c:pt>
                <c:pt idx="7">
                  <c:v>4.4307075347824281</c:v>
                </c:pt>
                <c:pt idx="8">
                  <c:v>5.0636657540370607</c:v>
                </c:pt>
                <c:pt idx="9">
                  <c:v>5.6966239732916932</c:v>
                </c:pt>
                <c:pt idx="10">
                  <c:v>6.3295821925463258</c:v>
                </c:pt>
                <c:pt idx="11">
                  <c:v>6.9625404118009584</c:v>
                </c:pt>
                <c:pt idx="12">
                  <c:v>7.595498631055591</c:v>
                </c:pt>
                <c:pt idx="13">
                  <c:v>8.2284568503102236</c:v>
                </c:pt>
                <c:pt idx="14">
                  <c:v>8.8614150695648561</c:v>
                </c:pt>
                <c:pt idx="15">
                  <c:v>9.4943732888194887</c:v>
                </c:pt>
                <c:pt idx="16">
                  <c:v>10.127331508074121</c:v>
                </c:pt>
                <c:pt idx="17">
                  <c:v>10.760289727328754</c:v>
                </c:pt>
                <c:pt idx="18">
                  <c:v>11.393247946583386</c:v>
                </c:pt>
                <c:pt idx="19">
                  <c:v>12.026206165838019</c:v>
                </c:pt>
                <c:pt idx="20">
                  <c:v>12.659164385092652</c:v>
                </c:pt>
                <c:pt idx="21">
                  <c:v>13.292122604347284</c:v>
                </c:pt>
                <c:pt idx="22">
                  <c:v>13.925080823601917</c:v>
                </c:pt>
                <c:pt idx="23">
                  <c:v>14.558039042856549</c:v>
                </c:pt>
                <c:pt idx="24">
                  <c:v>15.190997262111182</c:v>
                </c:pt>
                <c:pt idx="25">
                  <c:v>15.823955481365815</c:v>
                </c:pt>
                <c:pt idx="26">
                  <c:v>16.456913700620447</c:v>
                </c:pt>
                <c:pt idx="27">
                  <c:v>17.08987191987508</c:v>
                </c:pt>
                <c:pt idx="28">
                  <c:v>17.722830139129712</c:v>
                </c:pt>
                <c:pt idx="29">
                  <c:v>18.355788358384345</c:v>
                </c:pt>
                <c:pt idx="30">
                  <c:v>18.988746577638977</c:v>
                </c:pt>
                <c:pt idx="31">
                  <c:v>19.62170479689361</c:v>
                </c:pt>
                <c:pt idx="32">
                  <c:v>20.254663016148243</c:v>
                </c:pt>
                <c:pt idx="33">
                  <c:v>20.887621235402875</c:v>
                </c:pt>
                <c:pt idx="34">
                  <c:v>21.520579454657508</c:v>
                </c:pt>
                <c:pt idx="35">
                  <c:v>22.15353767391214</c:v>
                </c:pt>
                <c:pt idx="36">
                  <c:v>22.786495893166773</c:v>
                </c:pt>
                <c:pt idx="37">
                  <c:v>23.419454112421406</c:v>
                </c:pt>
                <c:pt idx="38">
                  <c:v>24.052412331676038</c:v>
                </c:pt>
                <c:pt idx="39">
                  <c:v>24.685370550930671</c:v>
                </c:pt>
                <c:pt idx="40">
                  <c:v>25.318328770185303</c:v>
                </c:pt>
                <c:pt idx="41">
                  <c:v>25.951286989439936</c:v>
                </c:pt>
                <c:pt idx="42">
                  <c:v>26.584245208694568</c:v>
                </c:pt>
                <c:pt idx="43">
                  <c:v>27.217203427949201</c:v>
                </c:pt>
                <c:pt idx="44">
                  <c:v>27.850161647203834</c:v>
                </c:pt>
                <c:pt idx="45">
                  <c:v>28.483119866458466</c:v>
                </c:pt>
                <c:pt idx="46">
                  <c:v>29.116078085713099</c:v>
                </c:pt>
                <c:pt idx="47">
                  <c:v>29.749036304967731</c:v>
                </c:pt>
                <c:pt idx="48">
                  <c:v>30.381994524222364</c:v>
                </c:pt>
                <c:pt idx="49">
                  <c:v>31.014952743476996</c:v>
                </c:pt>
                <c:pt idx="50">
                  <c:v>31.647910962731629</c:v>
                </c:pt>
                <c:pt idx="51">
                  <c:v>32.280869181986262</c:v>
                </c:pt>
                <c:pt idx="52">
                  <c:v>32.913827401240894</c:v>
                </c:pt>
                <c:pt idx="53">
                  <c:v>33.546785620495527</c:v>
                </c:pt>
                <c:pt idx="54">
                  <c:v>34.179743839750159</c:v>
                </c:pt>
                <c:pt idx="55">
                  <c:v>34.812702059004792</c:v>
                </c:pt>
                <c:pt idx="56">
                  <c:v>35.445660278259425</c:v>
                </c:pt>
                <c:pt idx="57">
                  <c:v>36.078618497514057</c:v>
                </c:pt>
                <c:pt idx="58">
                  <c:v>36.71157671676869</c:v>
                </c:pt>
                <c:pt idx="59">
                  <c:v>37.344534936023322</c:v>
                </c:pt>
                <c:pt idx="60">
                  <c:v>37.977493155277955</c:v>
                </c:pt>
                <c:pt idx="61">
                  <c:v>38.610451374532587</c:v>
                </c:pt>
                <c:pt idx="62">
                  <c:v>39.24340959378722</c:v>
                </c:pt>
                <c:pt idx="63">
                  <c:v>39.876367813041853</c:v>
                </c:pt>
                <c:pt idx="64">
                  <c:v>40.509326032296485</c:v>
                </c:pt>
                <c:pt idx="65">
                  <c:v>41.142284251551118</c:v>
                </c:pt>
                <c:pt idx="66">
                  <c:v>41.77524247080575</c:v>
                </c:pt>
                <c:pt idx="67">
                  <c:v>42.408200690060383</c:v>
                </c:pt>
                <c:pt idx="68">
                  <c:v>43.041158909315016</c:v>
                </c:pt>
                <c:pt idx="69">
                  <c:v>43.674117128569648</c:v>
                </c:pt>
                <c:pt idx="70">
                  <c:v>44.307075347824281</c:v>
                </c:pt>
                <c:pt idx="71">
                  <c:v>44.940033567078913</c:v>
                </c:pt>
                <c:pt idx="72">
                  <c:v>45.572991786333546</c:v>
                </c:pt>
                <c:pt idx="73">
                  <c:v>46.205950005588178</c:v>
                </c:pt>
                <c:pt idx="74">
                  <c:v>46.838908224842811</c:v>
                </c:pt>
                <c:pt idx="75">
                  <c:v>47.471866444097444</c:v>
                </c:pt>
                <c:pt idx="76">
                  <c:v>48.104824663352076</c:v>
                </c:pt>
                <c:pt idx="77">
                  <c:v>48.737782882606709</c:v>
                </c:pt>
                <c:pt idx="78">
                  <c:v>49.370741101861341</c:v>
                </c:pt>
                <c:pt idx="79">
                  <c:v>50.003699321115974</c:v>
                </c:pt>
                <c:pt idx="80">
                  <c:v>50.636657540370607</c:v>
                </c:pt>
                <c:pt idx="81">
                  <c:v>51.269615759625239</c:v>
                </c:pt>
                <c:pt idx="82">
                  <c:v>51.902573978879872</c:v>
                </c:pt>
                <c:pt idx="83">
                  <c:v>52.535532198134504</c:v>
                </c:pt>
                <c:pt idx="84">
                  <c:v>53.168490417389137</c:v>
                </c:pt>
                <c:pt idx="85">
                  <c:v>53.801448636643769</c:v>
                </c:pt>
                <c:pt idx="86">
                  <c:v>54.434406855898402</c:v>
                </c:pt>
                <c:pt idx="87">
                  <c:v>55.067365075153035</c:v>
                </c:pt>
                <c:pt idx="88">
                  <c:v>55.700323294407667</c:v>
                </c:pt>
                <c:pt idx="89">
                  <c:v>56.3332815136623</c:v>
                </c:pt>
                <c:pt idx="90">
                  <c:v>56.966239732916932</c:v>
                </c:pt>
                <c:pt idx="91">
                  <c:v>57.599197952171565</c:v>
                </c:pt>
                <c:pt idx="92">
                  <c:v>58.232156171426197</c:v>
                </c:pt>
                <c:pt idx="93">
                  <c:v>58.86511439068083</c:v>
                </c:pt>
                <c:pt idx="94">
                  <c:v>59.498072609935463</c:v>
                </c:pt>
                <c:pt idx="95">
                  <c:v>60.131030829190095</c:v>
                </c:pt>
                <c:pt idx="96">
                  <c:v>60.763989048444728</c:v>
                </c:pt>
                <c:pt idx="97">
                  <c:v>61.39694726769936</c:v>
                </c:pt>
                <c:pt idx="98">
                  <c:v>62.029905486953993</c:v>
                </c:pt>
                <c:pt idx="99">
                  <c:v>62.662863706208626</c:v>
                </c:pt>
                <c:pt idx="100">
                  <c:v>63.295821925463258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566-4A4C-99B4-509E976534B0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11'!$AJ$308:$AJ$408</c:f>
              <c:numCache>
                <c:formatCode>General</c:formatCode>
                <c:ptCount val="101"/>
                <c:pt idx="0">
                  <c:v>0</c:v>
                </c:pt>
                <c:pt idx="1">
                  <c:v>0.63295821925463258</c:v>
                </c:pt>
                <c:pt idx="2">
                  <c:v>1.2659164385092652</c:v>
                </c:pt>
                <c:pt idx="3">
                  <c:v>1.8988746577638977</c:v>
                </c:pt>
                <c:pt idx="4">
                  <c:v>2.5318328770185303</c:v>
                </c:pt>
                <c:pt idx="5">
                  <c:v>3.1647910962731629</c:v>
                </c:pt>
                <c:pt idx="6">
                  <c:v>3.7977493155277955</c:v>
                </c:pt>
                <c:pt idx="7">
                  <c:v>4.4307075347824281</c:v>
                </c:pt>
                <c:pt idx="8">
                  <c:v>5.0636657540370607</c:v>
                </c:pt>
                <c:pt idx="9">
                  <c:v>5.6966239732916932</c:v>
                </c:pt>
                <c:pt idx="10">
                  <c:v>6.3295821925463258</c:v>
                </c:pt>
                <c:pt idx="11">
                  <c:v>6.9625404118009584</c:v>
                </c:pt>
                <c:pt idx="12">
                  <c:v>7.595498631055591</c:v>
                </c:pt>
                <c:pt idx="13">
                  <c:v>8.2284568503102236</c:v>
                </c:pt>
                <c:pt idx="14">
                  <c:v>8.8614150695648561</c:v>
                </c:pt>
                <c:pt idx="15">
                  <c:v>9.4943732888194887</c:v>
                </c:pt>
                <c:pt idx="16">
                  <c:v>10.127331508074121</c:v>
                </c:pt>
                <c:pt idx="17">
                  <c:v>10.760289727328754</c:v>
                </c:pt>
                <c:pt idx="18">
                  <c:v>11.393247946583386</c:v>
                </c:pt>
                <c:pt idx="19">
                  <c:v>12.026206165838019</c:v>
                </c:pt>
                <c:pt idx="20">
                  <c:v>12.659164385092652</c:v>
                </c:pt>
                <c:pt idx="21">
                  <c:v>13.292122604347284</c:v>
                </c:pt>
                <c:pt idx="22">
                  <c:v>13.925080823601917</c:v>
                </c:pt>
                <c:pt idx="23">
                  <c:v>14.558039042856549</c:v>
                </c:pt>
                <c:pt idx="24">
                  <c:v>15.190997262111182</c:v>
                </c:pt>
                <c:pt idx="25">
                  <c:v>15.823955481365815</c:v>
                </c:pt>
                <c:pt idx="26">
                  <c:v>16.456913700620447</c:v>
                </c:pt>
                <c:pt idx="27">
                  <c:v>17.08987191987508</c:v>
                </c:pt>
                <c:pt idx="28">
                  <c:v>17.722830139129712</c:v>
                </c:pt>
                <c:pt idx="29">
                  <c:v>18.355788358384345</c:v>
                </c:pt>
                <c:pt idx="30">
                  <c:v>18.988746577638977</c:v>
                </c:pt>
                <c:pt idx="31">
                  <c:v>19.62170479689361</c:v>
                </c:pt>
                <c:pt idx="32">
                  <c:v>20.254663016148243</c:v>
                </c:pt>
                <c:pt idx="33">
                  <c:v>20.887621235402875</c:v>
                </c:pt>
                <c:pt idx="34">
                  <c:v>21.520579454657508</c:v>
                </c:pt>
                <c:pt idx="35">
                  <c:v>22.15353767391214</c:v>
                </c:pt>
                <c:pt idx="36">
                  <c:v>22.786495893166773</c:v>
                </c:pt>
                <c:pt idx="37">
                  <c:v>23.419454112421406</c:v>
                </c:pt>
                <c:pt idx="38">
                  <c:v>24.052412331676038</c:v>
                </c:pt>
                <c:pt idx="39">
                  <c:v>24.685370550930671</c:v>
                </c:pt>
                <c:pt idx="40">
                  <c:v>25.318328770185303</c:v>
                </c:pt>
                <c:pt idx="41">
                  <c:v>25.951286989439936</c:v>
                </c:pt>
                <c:pt idx="42">
                  <c:v>26.584245208694568</c:v>
                </c:pt>
                <c:pt idx="43">
                  <c:v>27.217203427949201</c:v>
                </c:pt>
                <c:pt idx="44">
                  <c:v>27.850161647203834</c:v>
                </c:pt>
                <c:pt idx="45">
                  <c:v>28.483119866458466</c:v>
                </c:pt>
                <c:pt idx="46">
                  <c:v>29.116078085713099</c:v>
                </c:pt>
                <c:pt idx="47">
                  <c:v>29.749036304967731</c:v>
                </c:pt>
                <c:pt idx="48">
                  <c:v>30.381994524222364</c:v>
                </c:pt>
                <c:pt idx="49">
                  <c:v>31.014952743476996</c:v>
                </c:pt>
                <c:pt idx="50">
                  <c:v>31.647910962731629</c:v>
                </c:pt>
                <c:pt idx="51">
                  <c:v>32.280869181986262</c:v>
                </c:pt>
                <c:pt idx="52">
                  <c:v>32.913827401240894</c:v>
                </c:pt>
                <c:pt idx="53">
                  <c:v>33.546785620495527</c:v>
                </c:pt>
                <c:pt idx="54">
                  <c:v>34.179743839750159</c:v>
                </c:pt>
                <c:pt idx="55">
                  <c:v>34.812702059004792</c:v>
                </c:pt>
                <c:pt idx="56">
                  <c:v>35.445660278259425</c:v>
                </c:pt>
                <c:pt idx="57">
                  <c:v>36.078618497514057</c:v>
                </c:pt>
                <c:pt idx="58">
                  <c:v>36.71157671676869</c:v>
                </c:pt>
                <c:pt idx="59">
                  <c:v>37.344534936023322</c:v>
                </c:pt>
                <c:pt idx="60">
                  <c:v>37.977493155277955</c:v>
                </c:pt>
                <c:pt idx="61">
                  <c:v>38.610451374532587</c:v>
                </c:pt>
                <c:pt idx="62">
                  <c:v>39.24340959378722</c:v>
                </c:pt>
                <c:pt idx="63">
                  <c:v>39.876367813041853</c:v>
                </c:pt>
                <c:pt idx="64">
                  <c:v>40.509326032296485</c:v>
                </c:pt>
                <c:pt idx="65">
                  <c:v>41.142284251551118</c:v>
                </c:pt>
                <c:pt idx="66">
                  <c:v>41.77524247080575</c:v>
                </c:pt>
                <c:pt idx="67">
                  <c:v>42.408200690060383</c:v>
                </c:pt>
                <c:pt idx="68">
                  <c:v>43.041158909315016</c:v>
                </c:pt>
                <c:pt idx="69">
                  <c:v>43.674117128569648</c:v>
                </c:pt>
                <c:pt idx="70">
                  <c:v>44.307075347824281</c:v>
                </c:pt>
                <c:pt idx="71">
                  <c:v>44.940033567078913</c:v>
                </c:pt>
                <c:pt idx="72">
                  <c:v>45.572991786333546</c:v>
                </c:pt>
                <c:pt idx="73">
                  <c:v>46.205950005588178</c:v>
                </c:pt>
                <c:pt idx="74">
                  <c:v>46.838908224842811</c:v>
                </c:pt>
                <c:pt idx="75">
                  <c:v>47.471866444097444</c:v>
                </c:pt>
                <c:pt idx="76">
                  <c:v>48.104824663352076</c:v>
                </c:pt>
                <c:pt idx="77">
                  <c:v>48.737782882606709</c:v>
                </c:pt>
                <c:pt idx="78">
                  <c:v>49.370741101861341</c:v>
                </c:pt>
                <c:pt idx="79">
                  <c:v>50.003699321115974</c:v>
                </c:pt>
                <c:pt idx="80">
                  <c:v>50.636657540370607</c:v>
                </c:pt>
                <c:pt idx="81">
                  <c:v>51.269615759625239</c:v>
                </c:pt>
                <c:pt idx="82">
                  <c:v>51.902573978879872</c:v>
                </c:pt>
                <c:pt idx="83">
                  <c:v>52.535532198134504</c:v>
                </c:pt>
                <c:pt idx="84">
                  <c:v>53.168490417389137</c:v>
                </c:pt>
                <c:pt idx="85">
                  <c:v>53.801448636643769</c:v>
                </c:pt>
                <c:pt idx="86">
                  <c:v>54.434406855898402</c:v>
                </c:pt>
                <c:pt idx="87">
                  <c:v>55.067365075153035</c:v>
                </c:pt>
                <c:pt idx="88">
                  <c:v>55.700323294407667</c:v>
                </c:pt>
                <c:pt idx="89">
                  <c:v>56.3332815136623</c:v>
                </c:pt>
                <c:pt idx="90">
                  <c:v>56.966239732916932</c:v>
                </c:pt>
                <c:pt idx="91">
                  <c:v>57.599197952171565</c:v>
                </c:pt>
                <c:pt idx="92">
                  <c:v>58.232156171426197</c:v>
                </c:pt>
                <c:pt idx="93">
                  <c:v>58.86511439068083</c:v>
                </c:pt>
                <c:pt idx="94">
                  <c:v>59.498072609935463</c:v>
                </c:pt>
                <c:pt idx="95">
                  <c:v>60.131030829190095</c:v>
                </c:pt>
                <c:pt idx="96">
                  <c:v>60.763989048444728</c:v>
                </c:pt>
                <c:pt idx="97">
                  <c:v>61.39694726769936</c:v>
                </c:pt>
                <c:pt idx="98">
                  <c:v>62.029905486953993</c:v>
                </c:pt>
                <c:pt idx="99">
                  <c:v>62.662863706208626</c:v>
                </c:pt>
                <c:pt idx="100">
                  <c:v>63.295821925463258</c:v>
                </c:pt>
              </c:numCache>
            </c:numRef>
          </c:xVal>
          <c:yVal>
            <c:numRef>
              <c:f>'Gusset 11'!$AN$308:$AN$408</c:f>
              <c:numCache>
                <c:formatCode>General</c:formatCode>
                <c:ptCount val="101"/>
                <c:pt idx="0">
                  <c:v>4.125</c:v>
                </c:pt>
                <c:pt idx="1">
                  <c:v>4.125</c:v>
                </c:pt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  <c:pt idx="6">
                  <c:v>4.125</c:v>
                </c:pt>
                <c:pt idx="7">
                  <c:v>4.125</c:v>
                </c:pt>
                <c:pt idx="8">
                  <c:v>4.125</c:v>
                </c:pt>
                <c:pt idx="9">
                  <c:v>4.125</c:v>
                </c:pt>
                <c:pt idx="10">
                  <c:v>4.125</c:v>
                </c:pt>
                <c:pt idx="11">
                  <c:v>4.125</c:v>
                </c:pt>
                <c:pt idx="12">
                  <c:v>4.125</c:v>
                </c:pt>
                <c:pt idx="13">
                  <c:v>4.125</c:v>
                </c:pt>
                <c:pt idx="14">
                  <c:v>4.125</c:v>
                </c:pt>
                <c:pt idx="15">
                  <c:v>4.125</c:v>
                </c:pt>
                <c:pt idx="16">
                  <c:v>4.125</c:v>
                </c:pt>
                <c:pt idx="17">
                  <c:v>4.125</c:v>
                </c:pt>
                <c:pt idx="18">
                  <c:v>4.125</c:v>
                </c:pt>
                <c:pt idx="19">
                  <c:v>4.125</c:v>
                </c:pt>
                <c:pt idx="20">
                  <c:v>4.125</c:v>
                </c:pt>
                <c:pt idx="21">
                  <c:v>4.125</c:v>
                </c:pt>
                <c:pt idx="22">
                  <c:v>4.125</c:v>
                </c:pt>
                <c:pt idx="23">
                  <c:v>4.125</c:v>
                </c:pt>
                <c:pt idx="24">
                  <c:v>4.125</c:v>
                </c:pt>
                <c:pt idx="25">
                  <c:v>4.125</c:v>
                </c:pt>
                <c:pt idx="26">
                  <c:v>4.125</c:v>
                </c:pt>
                <c:pt idx="27">
                  <c:v>4.125</c:v>
                </c:pt>
                <c:pt idx="28">
                  <c:v>4.125</c:v>
                </c:pt>
                <c:pt idx="29">
                  <c:v>4.125</c:v>
                </c:pt>
                <c:pt idx="30">
                  <c:v>4.125</c:v>
                </c:pt>
                <c:pt idx="31">
                  <c:v>4.125</c:v>
                </c:pt>
                <c:pt idx="32">
                  <c:v>4.125</c:v>
                </c:pt>
                <c:pt idx="33">
                  <c:v>4.125</c:v>
                </c:pt>
                <c:pt idx="34">
                  <c:v>4.125</c:v>
                </c:pt>
                <c:pt idx="35">
                  <c:v>4.125</c:v>
                </c:pt>
                <c:pt idx="36">
                  <c:v>4.125</c:v>
                </c:pt>
                <c:pt idx="37">
                  <c:v>4.125</c:v>
                </c:pt>
                <c:pt idx="38">
                  <c:v>4.125</c:v>
                </c:pt>
                <c:pt idx="39">
                  <c:v>4.125</c:v>
                </c:pt>
                <c:pt idx="40">
                  <c:v>4.125</c:v>
                </c:pt>
                <c:pt idx="41">
                  <c:v>4.125</c:v>
                </c:pt>
                <c:pt idx="42">
                  <c:v>4.125</c:v>
                </c:pt>
                <c:pt idx="43">
                  <c:v>4.125</c:v>
                </c:pt>
                <c:pt idx="44">
                  <c:v>4.125</c:v>
                </c:pt>
                <c:pt idx="45">
                  <c:v>4.125</c:v>
                </c:pt>
                <c:pt idx="46">
                  <c:v>4.125</c:v>
                </c:pt>
                <c:pt idx="47">
                  <c:v>4.125</c:v>
                </c:pt>
                <c:pt idx="48">
                  <c:v>4.125</c:v>
                </c:pt>
                <c:pt idx="49">
                  <c:v>4.125</c:v>
                </c:pt>
                <c:pt idx="50">
                  <c:v>4.125</c:v>
                </c:pt>
                <c:pt idx="51">
                  <c:v>4.125</c:v>
                </c:pt>
                <c:pt idx="52">
                  <c:v>4.125</c:v>
                </c:pt>
                <c:pt idx="53">
                  <c:v>4.125</c:v>
                </c:pt>
                <c:pt idx="54">
                  <c:v>4.125</c:v>
                </c:pt>
                <c:pt idx="55">
                  <c:v>4.125</c:v>
                </c:pt>
                <c:pt idx="56">
                  <c:v>4.125</c:v>
                </c:pt>
                <c:pt idx="57">
                  <c:v>4.125</c:v>
                </c:pt>
                <c:pt idx="58">
                  <c:v>4.125</c:v>
                </c:pt>
                <c:pt idx="59">
                  <c:v>4.125</c:v>
                </c:pt>
                <c:pt idx="60">
                  <c:v>4.125</c:v>
                </c:pt>
                <c:pt idx="61">
                  <c:v>4.125</c:v>
                </c:pt>
                <c:pt idx="62">
                  <c:v>4.125</c:v>
                </c:pt>
                <c:pt idx="63">
                  <c:v>4.125</c:v>
                </c:pt>
                <c:pt idx="64">
                  <c:v>4.125</c:v>
                </c:pt>
                <c:pt idx="65">
                  <c:v>4.125</c:v>
                </c:pt>
                <c:pt idx="66">
                  <c:v>4.125</c:v>
                </c:pt>
                <c:pt idx="67">
                  <c:v>4.125</c:v>
                </c:pt>
                <c:pt idx="68">
                  <c:v>4.125</c:v>
                </c:pt>
                <c:pt idx="69">
                  <c:v>4.125</c:v>
                </c:pt>
                <c:pt idx="70">
                  <c:v>4.125</c:v>
                </c:pt>
                <c:pt idx="71">
                  <c:v>4.125</c:v>
                </c:pt>
                <c:pt idx="72">
                  <c:v>4.125</c:v>
                </c:pt>
                <c:pt idx="73">
                  <c:v>4.125</c:v>
                </c:pt>
                <c:pt idx="74">
                  <c:v>4.125</c:v>
                </c:pt>
                <c:pt idx="75">
                  <c:v>4.125</c:v>
                </c:pt>
                <c:pt idx="76">
                  <c:v>4.125</c:v>
                </c:pt>
                <c:pt idx="77">
                  <c:v>4.125</c:v>
                </c:pt>
                <c:pt idx="78">
                  <c:v>4.125</c:v>
                </c:pt>
                <c:pt idx="79">
                  <c:v>4.125</c:v>
                </c:pt>
                <c:pt idx="80">
                  <c:v>4.125</c:v>
                </c:pt>
                <c:pt idx="81">
                  <c:v>4.125</c:v>
                </c:pt>
                <c:pt idx="82">
                  <c:v>4.125</c:v>
                </c:pt>
                <c:pt idx="83">
                  <c:v>4.125</c:v>
                </c:pt>
                <c:pt idx="84">
                  <c:v>4.125</c:v>
                </c:pt>
                <c:pt idx="85">
                  <c:v>4.125</c:v>
                </c:pt>
                <c:pt idx="86">
                  <c:v>4.125</c:v>
                </c:pt>
                <c:pt idx="87">
                  <c:v>4.125</c:v>
                </c:pt>
                <c:pt idx="88">
                  <c:v>4.125</c:v>
                </c:pt>
                <c:pt idx="89">
                  <c:v>4.125</c:v>
                </c:pt>
                <c:pt idx="90">
                  <c:v>4.125</c:v>
                </c:pt>
                <c:pt idx="91">
                  <c:v>4.125</c:v>
                </c:pt>
                <c:pt idx="92">
                  <c:v>4.125</c:v>
                </c:pt>
                <c:pt idx="93">
                  <c:v>4.125</c:v>
                </c:pt>
                <c:pt idx="94">
                  <c:v>4.125</c:v>
                </c:pt>
                <c:pt idx="95">
                  <c:v>4.125</c:v>
                </c:pt>
                <c:pt idx="96">
                  <c:v>4.125</c:v>
                </c:pt>
                <c:pt idx="97">
                  <c:v>4.125</c:v>
                </c:pt>
                <c:pt idx="98">
                  <c:v>4.125</c:v>
                </c:pt>
                <c:pt idx="99">
                  <c:v>4.125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566-4A4C-99B4-509E976534B0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11'!$AJ$409:$AJ$509</c:f>
              <c:numCache>
                <c:formatCode>General</c:formatCode>
                <c:ptCount val="101"/>
                <c:pt idx="0">
                  <c:v>0</c:v>
                </c:pt>
                <c:pt idx="1">
                  <c:v>0.42211942648492723</c:v>
                </c:pt>
                <c:pt idx="2">
                  <c:v>0.84423885296985446</c:v>
                </c:pt>
                <c:pt idx="3">
                  <c:v>1.2663582794547816</c:v>
                </c:pt>
                <c:pt idx="4">
                  <c:v>1.6884777059397089</c:v>
                </c:pt>
                <c:pt idx="5">
                  <c:v>2.110597132424636</c:v>
                </c:pt>
                <c:pt idx="6">
                  <c:v>2.5327165589095633</c:v>
                </c:pt>
                <c:pt idx="7">
                  <c:v>2.9548359853944905</c:v>
                </c:pt>
                <c:pt idx="8">
                  <c:v>3.3769554118794178</c:v>
                </c:pt>
                <c:pt idx="9">
                  <c:v>3.7990748383643451</c:v>
                </c:pt>
                <c:pt idx="10">
                  <c:v>4.221194264849272</c:v>
                </c:pt>
                <c:pt idx="11">
                  <c:v>4.6433136913341988</c:v>
                </c:pt>
                <c:pt idx="12">
                  <c:v>5.0654331178191256</c:v>
                </c:pt>
                <c:pt idx="13">
                  <c:v>5.4875525443040525</c:v>
                </c:pt>
                <c:pt idx="14">
                  <c:v>5.9096719707889793</c:v>
                </c:pt>
                <c:pt idx="15">
                  <c:v>6.3317913972739062</c:v>
                </c:pt>
                <c:pt idx="16">
                  <c:v>6.753910823758833</c:v>
                </c:pt>
                <c:pt idx="17">
                  <c:v>7.1760302502437598</c:v>
                </c:pt>
                <c:pt idx="18">
                  <c:v>7.5981496767286867</c:v>
                </c:pt>
                <c:pt idx="19">
                  <c:v>8.0202691032136144</c:v>
                </c:pt>
                <c:pt idx="20">
                  <c:v>8.4423885296985421</c:v>
                </c:pt>
                <c:pt idx="21">
                  <c:v>8.8645079561834699</c:v>
                </c:pt>
                <c:pt idx="22">
                  <c:v>9.2866273826683976</c:v>
                </c:pt>
                <c:pt idx="23">
                  <c:v>9.7087468091533253</c:v>
                </c:pt>
                <c:pt idx="24">
                  <c:v>10.130866235638253</c:v>
                </c:pt>
                <c:pt idx="25">
                  <c:v>10.552985662123181</c:v>
                </c:pt>
                <c:pt idx="26">
                  <c:v>10.975105088608109</c:v>
                </c:pt>
                <c:pt idx="27">
                  <c:v>11.397224515093036</c:v>
                </c:pt>
                <c:pt idx="28">
                  <c:v>11.819343941577964</c:v>
                </c:pt>
                <c:pt idx="29">
                  <c:v>12.241463368062892</c:v>
                </c:pt>
                <c:pt idx="30">
                  <c:v>12.663582794547819</c:v>
                </c:pt>
                <c:pt idx="31">
                  <c:v>13.085702221032747</c:v>
                </c:pt>
                <c:pt idx="32">
                  <c:v>13.507821647517675</c:v>
                </c:pt>
                <c:pt idx="33">
                  <c:v>13.929941074002603</c:v>
                </c:pt>
                <c:pt idx="34">
                  <c:v>14.35206050048753</c:v>
                </c:pt>
                <c:pt idx="35">
                  <c:v>14.774179926972458</c:v>
                </c:pt>
                <c:pt idx="36">
                  <c:v>15.196299353457386</c:v>
                </c:pt>
                <c:pt idx="37">
                  <c:v>15.618418779942314</c:v>
                </c:pt>
                <c:pt idx="38">
                  <c:v>16.040538206427239</c:v>
                </c:pt>
                <c:pt idx="39">
                  <c:v>16.462657632912165</c:v>
                </c:pt>
                <c:pt idx="40">
                  <c:v>16.884777059397091</c:v>
                </c:pt>
                <c:pt idx="41">
                  <c:v>17.306896485882017</c:v>
                </c:pt>
                <c:pt idx="42">
                  <c:v>17.729015912366943</c:v>
                </c:pt>
                <c:pt idx="43">
                  <c:v>18.151135338851869</c:v>
                </c:pt>
                <c:pt idx="44">
                  <c:v>18.573254765336795</c:v>
                </c:pt>
                <c:pt idx="45">
                  <c:v>18.995374191821721</c:v>
                </c:pt>
                <c:pt idx="46">
                  <c:v>19.417493618306647</c:v>
                </c:pt>
                <c:pt idx="47">
                  <c:v>19.839613044791573</c:v>
                </c:pt>
                <c:pt idx="48">
                  <c:v>20.261732471276499</c:v>
                </c:pt>
                <c:pt idx="49">
                  <c:v>20.683851897761425</c:v>
                </c:pt>
                <c:pt idx="50">
                  <c:v>21.105971324246351</c:v>
                </c:pt>
                <c:pt idx="51">
                  <c:v>21.528090750731277</c:v>
                </c:pt>
                <c:pt idx="52">
                  <c:v>21.950210177216203</c:v>
                </c:pt>
                <c:pt idx="53">
                  <c:v>22.372329603701129</c:v>
                </c:pt>
                <c:pt idx="54">
                  <c:v>22.794449030186055</c:v>
                </c:pt>
                <c:pt idx="55">
                  <c:v>23.216568456670981</c:v>
                </c:pt>
                <c:pt idx="56">
                  <c:v>23.638687883155907</c:v>
                </c:pt>
                <c:pt idx="57">
                  <c:v>24.060807309640833</c:v>
                </c:pt>
                <c:pt idx="58">
                  <c:v>24.482926736125759</c:v>
                </c:pt>
                <c:pt idx="59">
                  <c:v>24.905046162610684</c:v>
                </c:pt>
                <c:pt idx="60">
                  <c:v>25.32716558909561</c:v>
                </c:pt>
                <c:pt idx="61">
                  <c:v>25.749285015580536</c:v>
                </c:pt>
                <c:pt idx="62">
                  <c:v>26.171404442065462</c:v>
                </c:pt>
                <c:pt idx="63">
                  <c:v>26.593523868550388</c:v>
                </c:pt>
                <c:pt idx="64">
                  <c:v>27.015643295035314</c:v>
                </c:pt>
                <c:pt idx="65">
                  <c:v>27.43776272152024</c:v>
                </c:pt>
                <c:pt idx="66">
                  <c:v>27.859882148005166</c:v>
                </c:pt>
                <c:pt idx="67">
                  <c:v>28.282001574490092</c:v>
                </c:pt>
                <c:pt idx="68">
                  <c:v>28.704121000975018</c:v>
                </c:pt>
                <c:pt idx="69">
                  <c:v>29.126240427459944</c:v>
                </c:pt>
                <c:pt idx="70">
                  <c:v>29.54835985394487</c:v>
                </c:pt>
                <c:pt idx="71">
                  <c:v>29.970479280429796</c:v>
                </c:pt>
                <c:pt idx="72">
                  <c:v>30.392598706914722</c:v>
                </c:pt>
                <c:pt idx="73">
                  <c:v>30.814718133399648</c:v>
                </c:pt>
                <c:pt idx="74">
                  <c:v>31.236837559884574</c:v>
                </c:pt>
                <c:pt idx="75">
                  <c:v>31.6589569863695</c:v>
                </c:pt>
                <c:pt idx="76">
                  <c:v>32.081076412854429</c:v>
                </c:pt>
                <c:pt idx="77">
                  <c:v>32.503195839339355</c:v>
                </c:pt>
                <c:pt idx="78">
                  <c:v>32.925315265824281</c:v>
                </c:pt>
                <c:pt idx="79">
                  <c:v>33.347434692309207</c:v>
                </c:pt>
                <c:pt idx="80">
                  <c:v>33.769554118794133</c:v>
                </c:pt>
                <c:pt idx="81">
                  <c:v>34.191673545279059</c:v>
                </c:pt>
                <c:pt idx="82">
                  <c:v>34.613792971763985</c:v>
                </c:pt>
                <c:pt idx="83">
                  <c:v>35.035912398248911</c:v>
                </c:pt>
                <c:pt idx="84">
                  <c:v>35.458031824733837</c:v>
                </c:pt>
                <c:pt idx="85">
                  <c:v>35.880151251218763</c:v>
                </c:pt>
                <c:pt idx="86">
                  <c:v>36.302270677703689</c:v>
                </c:pt>
                <c:pt idx="87">
                  <c:v>36.724390104188615</c:v>
                </c:pt>
                <c:pt idx="88">
                  <c:v>37.146509530673541</c:v>
                </c:pt>
                <c:pt idx="89">
                  <c:v>37.568628957158467</c:v>
                </c:pt>
                <c:pt idx="90">
                  <c:v>37.990748383643393</c:v>
                </c:pt>
                <c:pt idx="91">
                  <c:v>38.412867810128319</c:v>
                </c:pt>
                <c:pt idx="92">
                  <c:v>38.834987236613244</c:v>
                </c:pt>
                <c:pt idx="93">
                  <c:v>39.25710666309817</c:v>
                </c:pt>
                <c:pt idx="94">
                  <c:v>39.679226089583096</c:v>
                </c:pt>
                <c:pt idx="95">
                  <c:v>40.101345516068022</c:v>
                </c:pt>
                <c:pt idx="96">
                  <c:v>40.523464942552948</c:v>
                </c:pt>
                <c:pt idx="97">
                  <c:v>40.945584369037874</c:v>
                </c:pt>
                <c:pt idx="98">
                  <c:v>41.3677037955228</c:v>
                </c:pt>
                <c:pt idx="99">
                  <c:v>41.789823222007726</c:v>
                </c:pt>
                <c:pt idx="100" formatCode="0.000">
                  <c:v>42.211942648492723</c:v>
                </c:pt>
              </c:numCache>
            </c:numRef>
          </c:xVal>
          <c:yVal>
            <c:numRef>
              <c:f>'Gusset 11'!$AO$409:$AO$509</c:f>
              <c:numCache>
                <c:formatCode>0.000</c:formatCode>
                <c:ptCount val="101"/>
                <c:pt idx="0">
                  <c:v>11.323562308764972</c:v>
                </c:pt>
                <c:pt idx="1">
                  <c:v>11.457369471776396</c:v>
                </c:pt>
                <c:pt idx="2">
                  <c:v>11.59117663478782</c:v>
                </c:pt>
                <c:pt idx="3">
                  <c:v>11.724983797799243</c:v>
                </c:pt>
                <c:pt idx="4">
                  <c:v>11.858790960810667</c:v>
                </c:pt>
                <c:pt idx="5">
                  <c:v>11.992598123822091</c:v>
                </c:pt>
                <c:pt idx="6">
                  <c:v>12.126405286833515</c:v>
                </c:pt>
                <c:pt idx="7">
                  <c:v>12.260212449844939</c:v>
                </c:pt>
                <c:pt idx="8">
                  <c:v>12.394019612856363</c:v>
                </c:pt>
                <c:pt idx="9">
                  <c:v>12.527826775867787</c:v>
                </c:pt>
                <c:pt idx="10">
                  <c:v>12.661633938879211</c:v>
                </c:pt>
                <c:pt idx="11">
                  <c:v>12.795441101890635</c:v>
                </c:pt>
                <c:pt idx="12">
                  <c:v>12.929248264902059</c:v>
                </c:pt>
                <c:pt idx="13">
                  <c:v>13.063055427913483</c:v>
                </c:pt>
                <c:pt idx="14">
                  <c:v>13.196862590924907</c:v>
                </c:pt>
                <c:pt idx="15">
                  <c:v>13.330669753936331</c:v>
                </c:pt>
                <c:pt idx="16">
                  <c:v>13.464476916947755</c:v>
                </c:pt>
                <c:pt idx="17">
                  <c:v>13.598284079959178</c:v>
                </c:pt>
                <c:pt idx="18">
                  <c:v>13.732091242970602</c:v>
                </c:pt>
                <c:pt idx="19">
                  <c:v>13.865898405982026</c:v>
                </c:pt>
                <c:pt idx="20">
                  <c:v>13.99970556899345</c:v>
                </c:pt>
                <c:pt idx="21">
                  <c:v>14.133512732004874</c:v>
                </c:pt>
                <c:pt idx="22">
                  <c:v>14.267319895016298</c:v>
                </c:pt>
                <c:pt idx="23">
                  <c:v>14.401127058027722</c:v>
                </c:pt>
                <c:pt idx="24">
                  <c:v>14.534934221039146</c:v>
                </c:pt>
                <c:pt idx="25">
                  <c:v>14.66874138405057</c:v>
                </c:pt>
                <c:pt idx="26">
                  <c:v>14.802548547061994</c:v>
                </c:pt>
                <c:pt idx="27">
                  <c:v>14.936355710073418</c:v>
                </c:pt>
                <c:pt idx="28">
                  <c:v>15.070162873084842</c:v>
                </c:pt>
                <c:pt idx="29">
                  <c:v>15.203970036096266</c:v>
                </c:pt>
                <c:pt idx="30">
                  <c:v>15.337777199107689</c:v>
                </c:pt>
                <c:pt idx="31">
                  <c:v>15.471584362119113</c:v>
                </c:pt>
                <c:pt idx="32">
                  <c:v>15.605391525130537</c:v>
                </c:pt>
                <c:pt idx="33">
                  <c:v>15.739198688141961</c:v>
                </c:pt>
                <c:pt idx="34">
                  <c:v>15.873005851153385</c:v>
                </c:pt>
                <c:pt idx="35">
                  <c:v>16.006813014164809</c:v>
                </c:pt>
                <c:pt idx="36">
                  <c:v>16.140620177176231</c:v>
                </c:pt>
                <c:pt idx="37">
                  <c:v>16.274427340187653</c:v>
                </c:pt>
                <c:pt idx="38">
                  <c:v>16.408234503199076</c:v>
                </c:pt>
                <c:pt idx="39">
                  <c:v>16.542041666210498</c:v>
                </c:pt>
                <c:pt idx="40">
                  <c:v>16.67584882922192</c:v>
                </c:pt>
                <c:pt idx="41">
                  <c:v>16.809655992233342</c:v>
                </c:pt>
                <c:pt idx="42">
                  <c:v>16.943463155244764</c:v>
                </c:pt>
                <c:pt idx="43">
                  <c:v>17.077270318256186</c:v>
                </c:pt>
                <c:pt idx="44">
                  <c:v>17.211077481267608</c:v>
                </c:pt>
                <c:pt idx="45">
                  <c:v>17.344884644279031</c:v>
                </c:pt>
                <c:pt idx="46">
                  <c:v>17.478691807290453</c:v>
                </c:pt>
                <c:pt idx="47">
                  <c:v>17.612498970301875</c:v>
                </c:pt>
                <c:pt idx="48">
                  <c:v>17.746306133313297</c:v>
                </c:pt>
                <c:pt idx="49">
                  <c:v>17.880113296324719</c:v>
                </c:pt>
                <c:pt idx="50">
                  <c:v>18.013920459336141</c:v>
                </c:pt>
                <c:pt idx="51">
                  <c:v>18.147727622347563</c:v>
                </c:pt>
                <c:pt idx="52">
                  <c:v>18.281534785358986</c:v>
                </c:pt>
                <c:pt idx="53">
                  <c:v>18.415341948370408</c:v>
                </c:pt>
                <c:pt idx="54">
                  <c:v>18.54914911138183</c:v>
                </c:pt>
                <c:pt idx="55">
                  <c:v>18.682956274393252</c:v>
                </c:pt>
                <c:pt idx="56">
                  <c:v>18.816763437404674</c:v>
                </c:pt>
                <c:pt idx="57">
                  <c:v>18.950570600416096</c:v>
                </c:pt>
                <c:pt idx="58">
                  <c:v>19.084377763427518</c:v>
                </c:pt>
                <c:pt idx="59">
                  <c:v>19.218184926438941</c:v>
                </c:pt>
                <c:pt idx="60">
                  <c:v>19.351992089450363</c:v>
                </c:pt>
                <c:pt idx="61">
                  <c:v>19.485799252461785</c:v>
                </c:pt>
                <c:pt idx="62">
                  <c:v>19.619606415473207</c:v>
                </c:pt>
                <c:pt idx="63">
                  <c:v>19.753413578484629</c:v>
                </c:pt>
                <c:pt idx="64">
                  <c:v>19.887220741496051</c:v>
                </c:pt>
                <c:pt idx="65">
                  <c:v>20.021027904507473</c:v>
                </c:pt>
                <c:pt idx="66">
                  <c:v>20.154835067518896</c:v>
                </c:pt>
                <c:pt idx="67">
                  <c:v>20.288642230530318</c:v>
                </c:pt>
                <c:pt idx="68">
                  <c:v>20.42244939354174</c:v>
                </c:pt>
                <c:pt idx="69">
                  <c:v>20.556256556553162</c:v>
                </c:pt>
                <c:pt idx="70">
                  <c:v>20.690063719564584</c:v>
                </c:pt>
                <c:pt idx="71">
                  <c:v>20.823870882576006</c:v>
                </c:pt>
                <c:pt idx="72">
                  <c:v>20.957678045587429</c:v>
                </c:pt>
                <c:pt idx="73">
                  <c:v>21.091485208598851</c:v>
                </c:pt>
                <c:pt idx="74">
                  <c:v>21.225292371610273</c:v>
                </c:pt>
                <c:pt idx="75">
                  <c:v>21.359099534621695</c:v>
                </c:pt>
                <c:pt idx="76">
                  <c:v>21.492906697633117</c:v>
                </c:pt>
                <c:pt idx="77">
                  <c:v>21.626713860644539</c:v>
                </c:pt>
                <c:pt idx="78">
                  <c:v>21.760521023655961</c:v>
                </c:pt>
                <c:pt idx="79">
                  <c:v>21.894328186667384</c:v>
                </c:pt>
                <c:pt idx="80">
                  <c:v>22.028135349678806</c:v>
                </c:pt>
                <c:pt idx="81">
                  <c:v>22.161942512690228</c:v>
                </c:pt>
                <c:pt idx="82">
                  <c:v>22.29574967570165</c:v>
                </c:pt>
                <c:pt idx="83">
                  <c:v>22.429556838713072</c:v>
                </c:pt>
                <c:pt idx="84">
                  <c:v>22.563364001724494</c:v>
                </c:pt>
                <c:pt idx="85">
                  <c:v>22.697171164735916</c:v>
                </c:pt>
                <c:pt idx="86">
                  <c:v>22.830978327747339</c:v>
                </c:pt>
                <c:pt idx="87">
                  <c:v>22.964785490758761</c:v>
                </c:pt>
                <c:pt idx="88">
                  <c:v>23.098592653770183</c:v>
                </c:pt>
                <c:pt idx="89">
                  <c:v>23.232399816781605</c:v>
                </c:pt>
                <c:pt idx="90">
                  <c:v>23.366206979793027</c:v>
                </c:pt>
                <c:pt idx="91">
                  <c:v>23.500014142804449</c:v>
                </c:pt>
                <c:pt idx="92">
                  <c:v>23.633821305815871</c:v>
                </c:pt>
                <c:pt idx="93">
                  <c:v>23.767628468827294</c:v>
                </c:pt>
                <c:pt idx="94">
                  <c:v>23.901435631838716</c:v>
                </c:pt>
                <c:pt idx="95">
                  <c:v>24.035242794850138</c:v>
                </c:pt>
                <c:pt idx="96">
                  <c:v>24.16904995786156</c:v>
                </c:pt>
                <c:pt idx="97">
                  <c:v>24.302857120872982</c:v>
                </c:pt>
                <c:pt idx="98">
                  <c:v>24.436664283884404</c:v>
                </c:pt>
                <c:pt idx="99">
                  <c:v>24.570471446895827</c:v>
                </c:pt>
                <c:pt idx="100">
                  <c:v>24.704278609907284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566-4A4C-99B4-509E976534B0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11'!$AJ$510:$AJ$610</c:f>
              <c:numCache>
                <c:formatCode>0.000</c:formatCode>
                <c:ptCount val="101"/>
                <c:pt idx="0">
                  <c:v>42.211942648492723</c:v>
                </c:pt>
                <c:pt idx="1">
                  <c:v>42.364183796191867</c:v>
                </c:pt>
                <c:pt idx="2">
                  <c:v>42.51642494389101</c:v>
                </c:pt>
                <c:pt idx="3">
                  <c:v>42.668666091590154</c:v>
                </c:pt>
                <c:pt idx="4">
                  <c:v>42.820907239289298</c:v>
                </c:pt>
                <c:pt idx="5">
                  <c:v>42.973148386988441</c:v>
                </c:pt>
                <c:pt idx="6">
                  <c:v>43.125389534687585</c:v>
                </c:pt>
                <c:pt idx="7">
                  <c:v>43.277630682386729</c:v>
                </c:pt>
                <c:pt idx="8">
                  <c:v>43.429871830085872</c:v>
                </c:pt>
                <c:pt idx="9">
                  <c:v>43.582112977785016</c:v>
                </c:pt>
                <c:pt idx="10">
                  <c:v>43.73435412548416</c:v>
                </c:pt>
                <c:pt idx="11">
                  <c:v>43.886595273183303</c:v>
                </c:pt>
                <c:pt idx="12">
                  <c:v>44.038836420882447</c:v>
                </c:pt>
                <c:pt idx="13">
                  <c:v>44.191077568581591</c:v>
                </c:pt>
                <c:pt idx="14">
                  <c:v>44.343318716280734</c:v>
                </c:pt>
                <c:pt idx="15">
                  <c:v>44.495559863979878</c:v>
                </c:pt>
                <c:pt idx="16">
                  <c:v>44.647801011679022</c:v>
                </c:pt>
                <c:pt idx="17">
                  <c:v>44.800042159378165</c:v>
                </c:pt>
                <c:pt idx="18">
                  <c:v>44.952283307077309</c:v>
                </c:pt>
                <c:pt idx="19">
                  <c:v>45.104524454776453</c:v>
                </c:pt>
                <c:pt idx="20">
                  <c:v>45.256765602475596</c:v>
                </c:pt>
                <c:pt idx="21">
                  <c:v>45.40900675017474</c:v>
                </c:pt>
                <c:pt idx="22">
                  <c:v>45.561247897873884</c:v>
                </c:pt>
                <c:pt idx="23">
                  <c:v>45.713489045573027</c:v>
                </c:pt>
                <c:pt idx="24">
                  <c:v>45.865730193272171</c:v>
                </c:pt>
                <c:pt idx="25">
                  <c:v>46.017971340971314</c:v>
                </c:pt>
                <c:pt idx="26">
                  <c:v>46.170212488670458</c:v>
                </c:pt>
                <c:pt idx="27">
                  <c:v>46.322453636369602</c:v>
                </c:pt>
                <c:pt idx="28">
                  <c:v>46.474694784068745</c:v>
                </c:pt>
                <c:pt idx="29">
                  <c:v>46.626935931767889</c:v>
                </c:pt>
                <c:pt idx="30">
                  <c:v>46.779177079467033</c:v>
                </c:pt>
                <c:pt idx="31">
                  <c:v>46.931418227166176</c:v>
                </c:pt>
                <c:pt idx="32">
                  <c:v>47.08365937486532</c:v>
                </c:pt>
                <c:pt idx="33">
                  <c:v>47.235900522564464</c:v>
                </c:pt>
                <c:pt idx="34">
                  <c:v>47.388141670263607</c:v>
                </c:pt>
                <c:pt idx="35">
                  <c:v>47.540382817962751</c:v>
                </c:pt>
                <c:pt idx="36">
                  <c:v>47.692623965661895</c:v>
                </c:pt>
                <c:pt idx="37">
                  <c:v>47.844865113361038</c:v>
                </c:pt>
                <c:pt idx="38">
                  <c:v>47.997106261060182</c:v>
                </c:pt>
                <c:pt idx="39">
                  <c:v>48.149347408759326</c:v>
                </c:pt>
                <c:pt idx="40">
                  <c:v>48.301588556458469</c:v>
                </c:pt>
                <c:pt idx="41">
                  <c:v>48.453829704157613</c:v>
                </c:pt>
                <c:pt idx="42">
                  <c:v>48.606070851856757</c:v>
                </c:pt>
                <c:pt idx="43">
                  <c:v>48.7583119995559</c:v>
                </c:pt>
                <c:pt idx="44">
                  <c:v>48.910553147255044</c:v>
                </c:pt>
                <c:pt idx="45">
                  <c:v>49.062794294954188</c:v>
                </c:pt>
                <c:pt idx="46">
                  <c:v>49.215035442653331</c:v>
                </c:pt>
                <c:pt idx="47">
                  <c:v>49.367276590352475</c:v>
                </c:pt>
                <c:pt idx="48">
                  <c:v>49.519517738051618</c:v>
                </c:pt>
                <c:pt idx="49">
                  <c:v>49.671758885750762</c:v>
                </c:pt>
                <c:pt idx="50">
                  <c:v>49.824000033449906</c:v>
                </c:pt>
                <c:pt idx="51">
                  <c:v>49.976241181149049</c:v>
                </c:pt>
                <c:pt idx="52">
                  <c:v>50.128482328848193</c:v>
                </c:pt>
                <c:pt idx="53">
                  <c:v>50.280723476547337</c:v>
                </c:pt>
                <c:pt idx="54">
                  <c:v>50.43296462424648</c:v>
                </c:pt>
                <c:pt idx="55">
                  <c:v>50.585205771945624</c:v>
                </c:pt>
                <c:pt idx="56">
                  <c:v>50.737446919644768</c:v>
                </c:pt>
                <c:pt idx="57">
                  <c:v>50.889688067343911</c:v>
                </c:pt>
                <c:pt idx="58">
                  <c:v>51.041929215043055</c:v>
                </c:pt>
                <c:pt idx="59">
                  <c:v>51.194170362742199</c:v>
                </c:pt>
                <c:pt idx="60">
                  <c:v>51.346411510441342</c:v>
                </c:pt>
                <c:pt idx="61">
                  <c:v>51.498652658140486</c:v>
                </c:pt>
                <c:pt idx="62">
                  <c:v>51.65089380583963</c:v>
                </c:pt>
                <c:pt idx="63">
                  <c:v>51.803134953538773</c:v>
                </c:pt>
                <c:pt idx="64">
                  <c:v>51.955376101237917</c:v>
                </c:pt>
                <c:pt idx="65">
                  <c:v>52.107617248937061</c:v>
                </c:pt>
                <c:pt idx="66">
                  <c:v>52.259858396636204</c:v>
                </c:pt>
                <c:pt idx="67">
                  <c:v>52.412099544335348</c:v>
                </c:pt>
                <c:pt idx="68">
                  <c:v>52.564340692034492</c:v>
                </c:pt>
                <c:pt idx="69">
                  <c:v>52.716581839733635</c:v>
                </c:pt>
                <c:pt idx="70">
                  <c:v>52.868822987432779</c:v>
                </c:pt>
                <c:pt idx="71">
                  <c:v>53.021064135131923</c:v>
                </c:pt>
                <c:pt idx="72">
                  <c:v>53.173305282831066</c:v>
                </c:pt>
                <c:pt idx="73">
                  <c:v>53.32554643053021</c:v>
                </c:pt>
                <c:pt idx="74">
                  <c:v>53.477787578229353</c:v>
                </c:pt>
                <c:pt idx="75">
                  <c:v>53.630028725928497</c:v>
                </c:pt>
                <c:pt idx="76">
                  <c:v>53.782269873627641</c:v>
                </c:pt>
                <c:pt idx="77">
                  <c:v>53.934511021326784</c:v>
                </c:pt>
                <c:pt idx="78">
                  <c:v>54.086752169025928</c:v>
                </c:pt>
                <c:pt idx="79">
                  <c:v>54.238993316725072</c:v>
                </c:pt>
                <c:pt idx="80">
                  <c:v>54.391234464424215</c:v>
                </c:pt>
                <c:pt idx="81">
                  <c:v>54.543475612123359</c:v>
                </c:pt>
                <c:pt idx="82">
                  <c:v>54.695716759822503</c:v>
                </c:pt>
                <c:pt idx="83">
                  <c:v>54.847957907521646</c:v>
                </c:pt>
                <c:pt idx="84">
                  <c:v>55.00019905522079</c:v>
                </c:pt>
                <c:pt idx="85">
                  <c:v>55.152440202919934</c:v>
                </c:pt>
                <c:pt idx="86">
                  <c:v>55.304681350619077</c:v>
                </c:pt>
                <c:pt idx="87">
                  <c:v>55.456922498318221</c:v>
                </c:pt>
                <c:pt idx="88">
                  <c:v>55.609163646017365</c:v>
                </c:pt>
                <c:pt idx="89">
                  <c:v>55.761404793716508</c:v>
                </c:pt>
                <c:pt idx="90">
                  <c:v>55.913645941415652</c:v>
                </c:pt>
                <c:pt idx="91">
                  <c:v>56.065887089114796</c:v>
                </c:pt>
                <c:pt idx="92">
                  <c:v>56.218128236813939</c:v>
                </c:pt>
                <c:pt idx="93">
                  <c:v>56.370369384513083</c:v>
                </c:pt>
                <c:pt idx="94">
                  <c:v>56.522610532212227</c:v>
                </c:pt>
                <c:pt idx="95">
                  <c:v>56.67485167991137</c:v>
                </c:pt>
                <c:pt idx="96">
                  <c:v>56.827092827610514</c:v>
                </c:pt>
                <c:pt idx="97">
                  <c:v>56.979333975309657</c:v>
                </c:pt>
                <c:pt idx="98">
                  <c:v>57.131575123008801</c:v>
                </c:pt>
                <c:pt idx="99">
                  <c:v>57.283816270707945</c:v>
                </c:pt>
                <c:pt idx="100" formatCode="General">
                  <c:v>57.436057418407302</c:v>
                </c:pt>
              </c:numCache>
            </c:numRef>
          </c:xVal>
          <c:yVal>
            <c:numRef>
              <c:f>'Gusset 11'!$AP$510:$AP$610</c:f>
              <c:numCache>
                <c:formatCode>0.000</c:formatCode>
                <c:ptCount val="101"/>
                <c:pt idx="0">
                  <c:v>24.704278609907284</c:v>
                </c:pt>
                <c:pt idx="1">
                  <c:v>24.670772894764241</c:v>
                </c:pt>
                <c:pt idx="2">
                  <c:v>24.637267179621197</c:v>
                </c:pt>
                <c:pt idx="3">
                  <c:v>24.603761464478154</c:v>
                </c:pt>
                <c:pt idx="4">
                  <c:v>24.570255749335111</c:v>
                </c:pt>
                <c:pt idx="5">
                  <c:v>24.536750034192067</c:v>
                </c:pt>
                <c:pt idx="6">
                  <c:v>24.503244319049024</c:v>
                </c:pt>
                <c:pt idx="7">
                  <c:v>24.469738603905981</c:v>
                </c:pt>
                <c:pt idx="8">
                  <c:v>24.436232888762937</c:v>
                </c:pt>
                <c:pt idx="9">
                  <c:v>24.402727173619894</c:v>
                </c:pt>
                <c:pt idx="10">
                  <c:v>24.369221458476851</c:v>
                </c:pt>
                <c:pt idx="11">
                  <c:v>24.335715743333807</c:v>
                </c:pt>
                <c:pt idx="12">
                  <c:v>24.302210028190764</c:v>
                </c:pt>
                <c:pt idx="13">
                  <c:v>24.268704313047721</c:v>
                </c:pt>
                <c:pt idx="14">
                  <c:v>24.235198597904677</c:v>
                </c:pt>
                <c:pt idx="15">
                  <c:v>24.201692882761634</c:v>
                </c:pt>
                <c:pt idx="16">
                  <c:v>24.168187167618591</c:v>
                </c:pt>
                <c:pt idx="17">
                  <c:v>24.134681452475547</c:v>
                </c:pt>
                <c:pt idx="18">
                  <c:v>24.101175737332504</c:v>
                </c:pt>
                <c:pt idx="19">
                  <c:v>24.067670022189461</c:v>
                </c:pt>
                <c:pt idx="20">
                  <c:v>24.034164307046417</c:v>
                </c:pt>
                <c:pt idx="21">
                  <c:v>24.000658591903374</c:v>
                </c:pt>
                <c:pt idx="22">
                  <c:v>23.967152876760331</c:v>
                </c:pt>
                <c:pt idx="23">
                  <c:v>23.933647161617287</c:v>
                </c:pt>
                <c:pt idx="24">
                  <c:v>23.900141446474244</c:v>
                </c:pt>
                <c:pt idx="25">
                  <c:v>23.866635731331201</c:v>
                </c:pt>
                <c:pt idx="26">
                  <c:v>23.833130016188157</c:v>
                </c:pt>
                <c:pt idx="27">
                  <c:v>23.799624301045114</c:v>
                </c:pt>
                <c:pt idx="28">
                  <c:v>23.76611858590207</c:v>
                </c:pt>
                <c:pt idx="29">
                  <c:v>23.732612870759027</c:v>
                </c:pt>
                <c:pt idx="30">
                  <c:v>23.699107155615984</c:v>
                </c:pt>
                <c:pt idx="31">
                  <c:v>23.66560144047294</c:v>
                </c:pt>
                <c:pt idx="32">
                  <c:v>23.632095725329897</c:v>
                </c:pt>
                <c:pt idx="33">
                  <c:v>23.598590010186854</c:v>
                </c:pt>
                <c:pt idx="34">
                  <c:v>23.56508429504381</c:v>
                </c:pt>
                <c:pt idx="35">
                  <c:v>23.531578579900767</c:v>
                </c:pt>
                <c:pt idx="36">
                  <c:v>23.498072864757724</c:v>
                </c:pt>
                <c:pt idx="37">
                  <c:v>23.46456714961468</c:v>
                </c:pt>
                <c:pt idx="38">
                  <c:v>23.431061434471637</c:v>
                </c:pt>
                <c:pt idx="39">
                  <c:v>23.397555719328594</c:v>
                </c:pt>
                <c:pt idx="40">
                  <c:v>23.36405000418555</c:v>
                </c:pt>
                <c:pt idx="41">
                  <c:v>23.330544289042507</c:v>
                </c:pt>
                <c:pt idx="42">
                  <c:v>23.297038573899464</c:v>
                </c:pt>
                <c:pt idx="43">
                  <c:v>23.26353285875642</c:v>
                </c:pt>
                <c:pt idx="44">
                  <c:v>23.230027143613377</c:v>
                </c:pt>
                <c:pt idx="45">
                  <c:v>23.196521428470334</c:v>
                </c:pt>
                <c:pt idx="46">
                  <c:v>23.16301571332729</c:v>
                </c:pt>
                <c:pt idx="47">
                  <c:v>23.129509998184247</c:v>
                </c:pt>
                <c:pt idx="48">
                  <c:v>23.096004283041204</c:v>
                </c:pt>
                <c:pt idx="49">
                  <c:v>23.06249856789816</c:v>
                </c:pt>
                <c:pt idx="50">
                  <c:v>23.028992852755117</c:v>
                </c:pt>
                <c:pt idx="51">
                  <c:v>22.995487137612074</c:v>
                </c:pt>
                <c:pt idx="52">
                  <c:v>22.96198142246903</c:v>
                </c:pt>
                <c:pt idx="53">
                  <c:v>22.928475707325987</c:v>
                </c:pt>
                <c:pt idx="54">
                  <c:v>22.894969992182943</c:v>
                </c:pt>
                <c:pt idx="55">
                  <c:v>22.8614642770399</c:v>
                </c:pt>
                <c:pt idx="56">
                  <c:v>22.827958561896857</c:v>
                </c:pt>
                <c:pt idx="57">
                  <c:v>22.794452846753813</c:v>
                </c:pt>
                <c:pt idx="58">
                  <c:v>22.76094713161077</c:v>
                </c:pt>
                <c:pt idx="59">
                  <c:v>22.727441416467727</c:v>
                </c:pt>
                <c:pt idx="60">
                  <c:v>22.693935701324683</c:v>
                </c:pt>
                <c:pt idx="61">
                  <c:v>22.66042998618164</c:v>
                </c:pt>
                <c:pt idx="62">
                  <c:v>22.626924271038597</c:v>
                </c:pt>
                <c:pt idx="63">
                  <c:v>22.593418555895553</c:v>
                </c:pt>
                <c:pt idx="64">
                  <c:v>22.55991284075251</c:v>
                </c:pt>
                <c:pt idx="65">
                  <c:v>22.526407125609467</c:v>
                </c:pt>
                <c:pt idx="66">
                  <c:v>22.492901410466423</c:v>
                </c:pt>
                <c:pt idx="67">
                  <c:v>22.45939569532338</c:v>
                </c:pt>
                <c:pt idx="68">
                  <c:v>22.425889980180337</c:v>
                </c:pt>
                <c:pt idx="69">
                  <c:v>22.392384265037293</c:v>
                </c:pt>
                <c:pt idx="70">
                  <c:v>22.35887854989425</c:v>
                </c:pt>
                <c:pt idx="71">
                  <c:v>22.325372834751207</c:v>
                </c:pt>
                <c:pt idx="72">
                  <c:v>22.291867119608163</c:v>
                </c:pt>
                <c:pt idx="73">
                  <c:v>22.25836140446512</c:v>
                </c:pt>
                <c:pt idx="74">
                  <c:v>22.224855689322077</c:v>
                </c:pt>
                <c:pt idx="75">
                  <c:v>22.191349974179033</c:v>
                </c:pt>
                <c:pt idx="76">
                  <c:v>22.15784425903599</c:v>
                </c:pt>
                <c:pt idx="77">
                  <c:v>22.124338543892947</c:v>
                </c:pt>
                <c:pt idx="78">
                  <c:v>22.090832828749903</c:v>
                </c:pt>
                <c:pt idx="79">
                  <c:v>22.05732711360686</c:v>
                </c:pt>
                <c:pt idx="80">
                  <c:v>22.023821398463816</c:v>
                </c:pt>
                <c:pt idx="81">
                  <c:v>21.990315683320773</c:v>
                </c:pt>
                <c:pt idx="82">
                  <c:v>21.95680996817773</c:v>
                </c:pt>
                <c:pt idx="83">
                  <c:v>21.923304253034686</c:v>
                </c:pt>
                <c:pt idx="84">
                  <c:v>21.889798537891643</c:v>
                </c:pt>
                <c:pt idx="85">
                  <c:v>21.8562928227486</c:v>
                </c:pt>
                <c:pt idx="86">
                  <c:v>21.822787107605556</c:v>
                </c:pt>
                <c:pt idx="87">
                  <c:v>21.789281392462513</c:v>
                </c:pt>
                <c:pt idx="88">
                  <c:v>21.75577567731947</c:v>
                </c:pt>
                <c:pt idx="89">
                  <c:v>21.722269962176426</c:v>
                </c:pt>
                <c:pt idx="90">
                  <c:v>21.688764247033383</c:v>
                </c:pt>
                <c:pt idx="91">
                  <c:v>21.65525853189034</c:v>
                </c:pt>
                <c:pt idx="92">
                  <c:v>21.621752816747296</c:v>
                </c:pt>
                <c:pt idx="93">
                  <c:v>21.588247101604253</c:v>
                </c:pt>
                <c:pt idx="94">
                  <c:v>21.55474138646121</c:v>
                </c:pt>
                <c:pt idx="95">
                  <c:v>21.521235671318166</c:v>
                </c:pt>
                <c:pt idx="96">
                  <c:v>21.487729956175123</c:v>
                </c:pt>
                <c:pt idx="97">
                  <c:v>21.45422424103208</c:v>
                </c:pt>
                <c:pt idx="98">
                  <c:v>21.420718525889036</c:v>
                </c:pt>
                <c:pt idx="99">
                  <c:v>21.387212810745993</c:v>
                </c:pt>
                <c:pt idx="100" formatCode="General">
                  <c:v>21.353707095602783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566-4A4C-99B4-509E976534B0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11'!$AJ$611:$AJ$711</c:f>
              <c:numCache>
                <c:formatCode>General</c:formatCode>
                <c:ptCount val="101"/>
                <c:pt idx="0">
                  <c:v>57.436057418407302</c:v>
                </c:pt>
                <c:pt idx="1">
                  <c:v>57.454187669228233</c:v>
                </c:pt>
                <c:pt idx="2">
                  <c:v>57.472317920049164</c:v>
                </c:pt>
                <c:pt idx="3">
                  <c:v>57.490448170870096</c:v>
                </c:pt>
                <c:pt idx="4">
                  <c:v>57.508578421691027</c:v>
                </c:pt>
                <c:pt idx="5">
                  <c:v>57.526708672511958</c:v>
                </c:pt>
                <c:pt idx="6">
                  <c:v>57.54483892333289</c:v>
                </c:pt>
                <c:pt idx="7">
                  <c:v>57.562969174153821</c:v>
                </c:pt>
                <c:pt idx="8">
                  <c:v>57.581099424974752</c:v>
                </c:pt>
                <c:pt idx="9">
                  <c:v>57.599229675795684</c:v>
                </c:pt>
                <c:pt idx="10">
                  <c:v>57.617359926616615</c:v>
                </c:pt>
                <c:pt idx="11">
                  <c:v>57.635490177437546</c:v>
                </c:pt>
                <c:pt idx="12">
                  <c:v>57.653620428258478</c:v>
                </c:pt>
                <c:pt idx="13">
                  <c:v>57.671750679079409</c:v>
                </c:pt>
                <c:pt idx="14">
                  <c:v>57.68988092990034</c:v>
                </c:pt>
                <c:pt idx="15">
                  <c:v>57.708011180721272</c:v>
                </c:pt>
                <c:pt idx="16">
                  <c:v>57.726141431542203</c:v>
                </c:pt>
                <c:pt idx="17">
                  <c:v>57.744271682363134</c:v>
                </c:pt>
                <c:pt idx="18">
                  <c:v>57.762401933184066</c:v>
                </c:pt>
                <c:pt idx="19">
                  <c:v>57.780532184004997</c:v>
                </c:pt>
                <c:pt idx="20">
                  <c:v>57.798662434825928</c:v>
                </c:pt>
                <c:pt idx="21">
                  <c:v>57.81679268564686</c:v>
                </c:pt>
                <c:pt idx="22">
                  <c:v>57.834922936467791</c:v>
                </c:pt>
                <c:pt idx="23">
                  <c:v>57.853053187288722</c:v>
                </c:pt>
                <c:pt idx="24">
                  <c:v>57.871183438109654</c:v>
                </c:pt>
                <c:pt idx="25">
                  <c:v>57.889313688930585</c:v>
                </c:pt>
                <c:pt idx="26">
                  <c:v>57.907443939751516</c:v>
                </c:pt>
                <c:pt idx="27">
                  <c:v>57.925574190572448</c:v>
                </c:pt>
                <c:pt idx="28">
                  <c:v>57.943704441393379</c:v>
                </c:pt>
                <c:pt idx="29">
                  <c:v>57.96183469221431</c:v>
                </c:pt>
                <c:pt idx="30">
                  <c:v>57.979964943035242</c:v>
                </c:pt>
                <c:pt idx="31">
                  <c:v>57.998095193856173</c:v>
                </c:pt>
                <c:pt idx="32">
                  <c:v>58.016225444677104</c:v>
                </c:pt>
                <c:pt idx="33">
                  <c:v>58.034355695498036</c:v>
                </c:pt>
                <c:pt idx="34">
                  <c:v>58.052485946318967</c:v>
                </c:pt>
                <c:pt idx="35">
                  <c:v>58.070616197139898</c:v>
                </c:pt>
                <c:pt idx="36">
                  <c:v>58.08874644796083</c:v>
                </c:pt>
                <c:pt idx="37">
                  <c:v>58.106876698781761</c:v>
                </c:pt>
                <c:pt idx="38">
                  <c:v>58.125006949602692</c:v>
                </c:pt>
                <c:pt idx="39">
                  <c:v>58.143137200423624</c:v>
                </c:pt>
                <c:pt idx="40">
                  <c:v>58.161267451244555</c:v>
                </c:pt>
                <c:pt idx="41">
                  <c:v>58.179397702065486</c:v>
                </c:pt>
                <c:pt idx="42">
                  <c:v>58.197527952886418</c:v>
                </c:pt>
                <c:pt idx="43">
                  <c:v>58.215658203707349</c:v>
                </c:pt>
                <c:pt idx="44">
                  <c:v>58.23378845452828</c:v>
                </c:pt>
                <c:pt idx="45">
                  <c:v>58.251918705349212</c:v>
                </c:pt>
                <c:pt idx="46">
                  <c:v>58.270048956170143</c:v>
                </c:pt>
                <c:pt idx="47">
                  <c:v>58.288179206991074</c:v>
                </c:pt>
                <c:pt idx="48">
                  <c:v>58.306309457812006</c:v>
                </c:pt>
                <c:pt idx="49">
                  <c:v>58.324439708632937</c:v>
                </c:pt>
                <c:pt idx="50">
                  <c:v>58.342569959453868</c:v>
                </c:pt>
                <c:pt idx="51">
                  <c:v>58.3607002102748</c:v>
                </c:pt>
                <c:pt idx="52">
                  <c:v>58.378830461095731</c:v>
                </c:pt>
                <c:pt idx="53">
                  <c:v>58.396960711916662</c:v>
                </c:pt>
                <c:pt idx="54">
                  <c:v>58.415090962737594</c:v>
                </c:pt>
                <c:pt idx="55">
                  <c:v>58.433221213558525</c:v>
                </c:pt>
                <c:pt idx="56">
                  <c:v>58.451351464379457</c:v>
                </c:pt>
                <c:pt idx="57">
                  <c:v>58.469481715200388</c:v>
                </c:pt>
                <c:pt idx="58">
                  <c:v>58.487611966021319</c:v>
                </c:pt>
                <c:pt idx="59">
                  <c:v>58.505742216842251</c:v>
                </c:pt>
                <c:pt idx="60">
                  <c:v>58.523872467663182</c:v>
                </c:pt>
                <c:pt idx="61">
                  <c:v>58.542002718484113</c:v>
                </c:pt>
                <c:pt idx="62">
                  <c:v>58.560132969305045</c:v>
                </c:pt>
                <c:pt idx="63">
                  <c:v>58.578263220125976</c:v>
                </c:pt>
                <c:pt idx="64">
                  <c:v>58.596393470946907</c:v>
                </c:pt>
                <c:pt idx="65">
                  <c:v>58.614523721767839</c:v>
                </c:pt>
                <c:pt idx="66">
                  <c:v>58.63265397258877</c:v>
                </c:pt>
                <c:pt idx="67">
                  <c:v>58.650784223409701</c:v>
                </c:pt>
                <c:pt idx="68">
                  <c:v>58.668914474230633</c:v>
                </c:pt>
                <c:pt idx="69">
                  <c:v>58.687044725051564</c:v>
                </c:pt>
                <c:pt idx="70">
                  <c:v>58.705174975872495</c:v>
                </c:pt>
                <c:pt idx="71">
                  <c:v>58.723305226693427</c:v>
                </c:pt>
                <c:pt idx="72">
                  <c:v>58.741435477514358</c:v>
                </c:pt>
                <c:pt idx="73">
                  <c:v>58.759565728335289</c:v>
                </c:pt>
                <c:pt idx="74">
                  <c:v>58.777695979156221</c:v>
                </c:pt>
                <c:pt idx="75">
                  <c:v>58.795826229977152</c:v>
                </c:pt>
                <c:pt idx="76">
                  <c:v>58.813956480798083</c:v>
                </c:pt>
                <c:pt idx="77">
                  <c:v>58.832086731619015</c:v>
                </c:pt>
                <c:pt idx="78">
                  <c:v>58.850216982439946</c:v>
                </c:pt>
                <c:pt idx="79">
                  <c:v>58.868347233260877</c:v>
                </c:pt>
                <c:pt idx="80">
                  <c:v>58.886477484081809</c:v>
                </c:pt>
                <c:pt idx="81">
                  <c:v>58.90460773490274</c:v>
                </c:pt>
                <c:pt idx="82">
                  <c:v>58.922737985723671</c:v>
                </c:pt>
                <c:pt idx="83">
                  <c:v>58.940868236544603</c:v>
                </c:pt>
                <c:pt idx="84">
                  <c:v>58.958998487365534</c:v>
                </c:pt>
                <c:pt idx="85">
                  <c:v>58.977128738186465</c:v>
                </c:pt>
                <c:pt idx="86">
                  <c:v>58.995258989007397</c:v>
                </c:pt>
                <c:pt idx="87">
                  <c:v>59.013389239828328</c:v>
                </c:pt>
                <c:pt idx="88">
                  <c:v>59.031519490649259</c:v>
                </c:pt>
                <c:pt idx="89">
                  <c:v>59.049649741470191</c:v>
                </c:pt>
                <c:pt idx="90">
                  <c:v>59.067779992291122</c:v>
                </c:pt>
                <c:pt idx="91">
                  <c:v>59.085910243112053</c:v>
                </c:pt>
                <c:pt idx="92">
                  <c:v>59.104040493932985</c:v>
                </c:pt>
                <c:pt idx="93">
                  <c:v>59.122170744753916</c:v>
                </c:pt>
                <c:pt idx="94">
                  <c:v>59.140300995574847</c:v>
                </c:pt>
                <c:pt idx="95">
                  <c:v>59.158431246395779</c:v>
                </c:pt>
                <c:pt idx="96">
                  <c:v>59.17656149721671</c:v>
                </c:pt>
                <c:pt idx="97">
                  <c:v>59.194691748037641</c:v>
                </c:pt>
                <c:pt idx="98">
                  <c:v>59.212821998858573</c:v>
                </c:pt>
                <c:pt idx="99">
                  <c:v>59.230952249679504</c:v>
                </c:pt>
                <c:pt idx="100">
                  <c:v>59.249082500500442</c:v>
                </c:pt>
              </c:numCache>
            </c:numRef>
          </c:xVal>
          <c:yVal>
            <c:numRef>
              <c:f>'Gusset 11'!$AQ$611:$AQ$711</c:f>
              <c:numCache>
                <c:formatCode>General</c:formatCode>
                <c:ptCount val="101"/>
                <c:pt idx="0">
                  <c:v>21.353707095602783</c:v>
                </c:pt>
                <c:pt idx="1">
                  <c:v>21.296511868483993</c:v>
                </c:pt>
                <c:pt idx="2">
                  <c:v>21.239316641365203</c:v>
                </c:pt>
                <c:pt idx="3">
                  <c:v>21.182121414246414</c:v>
                </c:pt>
                <c:pt idx="4">
                  <c:v>21.124926187127624</c:v>
                </c:pt>
                <c:pt idx="5">
                  <c:v>21.067730960008834</c:v>
                </c:pt>
                <c:pt idx="6">
                  <c:v>21.010535732890045</c:v>
                </c:pt>
                <c:pt idx="7">
                  <c:v>20.953340505771255</c:v>
                </c:pt>
                <c:pt idx="8">
                  <c:v>20.896145278652465</c:v>
                </c:pt>
                <c:pt idx="9">
                  <c:v>20.838950051533676</c:v>
                </c:pt>
                <c:pt idx="10">
                  <c:v>20.781754824414886</c:v>
                </c:pt>
                <c:pt idx="11">
                  <c:v>20.724559597296096</c:v>
                </c:pt>
                <c:pt idx="12">
                  <c:v>20.667364370177307</c:v>
                </c:pt>
                <c:pt idx="13">
                  <c:v>20.610169143058517</c:v>
                </c:pt>
                <c:pt idx="14">
                  <c:v>20.552973915939727</c:v>
                </c:pt>
                <c:pt idx="15">
                  <c:v>20.495778688820938</c:v>
                </c:pt>
                <c:pt idx="16">
                  <c:v>20.438583461702148</c:v>
                </c:pt>
                <c:pt idx="17">
                  <c:v>20.381388234583358</c:v>
                </c:pt>
                <c:pt idx="18">
                  <c:v>20.324193007464569</c:v>
                </c:pt>
                <c:pt idx="19">
                  <c:v>20.266997780345779</c:v>
                </c:pt>
                <c:pt idx="20">
                  <c:v>20.209802553226989</c:v>
                </c:pt>
                <c:pt idx="21">
                  <c:v>20.1526073261082</c:v>
                </c:pt>
                <c:pt idx="22">
                  <c:v>20.09541209898941</c:v>
                </c:pt>
                <c:pt idx="23">
                  <c:v>20.03821687187062</c:v>
                </c:pt>
                <c:pt idx="24">
                  <c:v>19.981021644751831</c:v>
                </c:pt>
                <c:pt idx="25">
                  <c:v>19.923826417633041</c:v>
                </c:pt>
                <c:pt idx="26">
                  <c:v>19.866631190514251</c:v>
                </c:pt>
                <c:pt idx="27">
                  <c:v>19.809435963395462</c:v>
                </c:pt>
                <c:pt idx="28">
                  <c:v>19.752240736276672</c:v>
                </c:pt>
                <c:pt idx="29">
                  <c:v>19.695045509157882</c:v>
                </c:pt>
                <c:pt idx="30">
                  <c:v>19.637850282039093</c:v>
                </c:pt>
                <c:pt idx="31">
                  <c:v>19.580655054920303</c:v>
                </c:pt>
                <c:pt idx="32">
                  <c:v>19.523459827801513</c:v>
                </c:pt>
                <c:pt idx="33">
                  <c:v>19.466264600682724</c:v>
                </c:pt>
                <c:pt idx="34">
                  <c:v>19.409069373563934</c:v>
                </c:pt>
                <c:pt idx="35">
                  <c:v>19.351874146445144</c:v>
                </c:pt>
                <c:pt idx="36">
                  <c:v>19.294678919326355</c:v>
                </c:pt>
                <c:pt idx="37">
                  <c:v>19.237483692207565</c:v>
                </c:pt>
                <c:pt idx="38">
                  <c:v>19.180288465088775</c:v>
                </c:pt>
                <c:pt idx="39">
                  <c:v>19.123093237969986</c:v>
                </c:pt>
                <c:pt idx="40">
                  <c:v>19.065898010851196</c:v>
                </c:pt>
                <c:pt idx="41">
                  <c:v>19.008702783732407</c:v>
                </c:pt>
                <c:pt idx="42">
                  <c:v>18.951507556613617</c:v>
                </c:pt>
                <c:pt idx="43">
                  <c:v>18.894312329494827</c:v>
                </c:pt>
                <c:pt idx="44">
                  <c:v>18.837117102376038</c:v>
                </c:pt>
                <c:pt idx="45">
                  <c:v>18.779921875257248</c:v>
                </c:pt>
                <c:pt idx="46">
                  <c:v>18.722726648138458</c:v>
                </c:pt>
                <c:pt idx="47">
                  <c:v>18.665531421019669</c:v>
                </c:pt>
                <c:pt idx="48">
                  <c:v>18.608336193900879</c:v>
                </c:pt>
                <c:pt idx="49">
                  <c:v>18.551140966782089</c:v>
                </c:pt>
                <c:pt idx="50">
                  <c:v>18.4939457396633</c:v>
                </c:pt>
                <c:pt idx="51">
                  <c:v>18.43675051254451</c:v>
                </c:pt>
                <c:pt idx="52">
                  <c:v>18.37955528542572</c:v>
                </c:pt>
                <c:pt idx="53">
                  <c:v>18.322360058306931</c:v>
                </c:pt>
                <c:pt idx="54">
                  <c:v>18.265164831188141</c:v>
                </c:pt>
                <c:pt idx="55">
                  <c:v>18.207969604069351</c:v>
                </c:pt>
                <c:pt idx="56">
                  <c:v>18.150774376950562</c:v>
                </c:pt>
                <c:pt idx="57">
                  <c:v>18.093579149831772</c:v>
                </c:pt>
                <c:pt idx="58">
                  <c:v>18.036383922712982</c:v>
                </c:pt>
                <c:pt idx="59">
                  <c:v>17.979188695594193</c:v>
                </c:pt>
                <c:pt idx="60">
                  <c:v>17.921993468475403</c:v>
                </c:pt>
                <c:pt idx="61">
                  <c:v>17.864798241356613</c:v>
                </c:pt>
                <c:pt idx="62">
                  <c:v>17.807603014237824</c:v>
                </c:pt>
                <c:pt idx="63">
                  <c:v>17.750407787119034</c:v>
                </c:pt>
                <c:pt idx="64">
                  <c:v>17.693212560000244</c:v>
                </c:pt>
                <c:pt idx="65">
                  <c:v>17.636017332881455</c:v>
                </c:pt>
                <c:pt idx="66">
                  <c:v>17.578822105762665</c:v>
                </c:pt>
                <c:pt idx="67">
                  <c:v>17.521626878643875</c:v>
                </c:pt>
                <c:pt idx="68">
                  <c:v>17.464431651525086</c:v>
                </c:pt>
                <c:pt idx="69">
                  <c:v>17.407236424406296</c:v>
                </c:pt>
                <c:pt idx="70">
                  <c:v>17.350041197287506</c:v>
                </c:pt>
                <c:pt idx="71">
                  <c:v>17.292845970168717</c:v>
                </c:pt>
                <c:pt idx="72">
                  <c:v>17.235650743049927</c:v>
                </c:pt>
                <c:pt idx="73">
                  <c:v>17.178455515931137</c:v>
                </c:pt>
                <c:pt idx="74">
                  <c:v>17.121260288812348</c:v>
                </c:pt>
                <c:pt idx="75">
                  <c:v>17.064065061693558</c:v>
                </c:pt>
                <c:pt idx="76">
                  <c:v>17.006869834574768</c:v>
                </c:pt>
                <c:pt idx="77">
                  <c:v>16.949674607455979</c:v>
                </c:pt>
                <c:pt idx="78">
                  <c:v>16.892479380337189</c:v>
                </c:pt>
                <c:pt idx="79">
                  <c:v>16.835284153218399</c:v>
                </c:pt>
                <c:pt idx="80">
                  <c:v>16.77808892609961</c:v>
                </c:pt>
                <c:pt idx="81">
                  <c:v>16.72089369898082</c:v>
                </c:pt>
                <c:pt idx="82">
                  <c:v>16.66369847186203</c:v>
                </c:pt>
                <c:pt idx="83">
                  <c:v>16.606503244743241</c:v>
                </c:pt>
                <c:pt idx="84">
                  <c:v>16.549308017624451</c:v>
                </c:pt>
                <c:pt idx="85">
                  <c:v>16.492112790505661</c:v>
                </c:pt>
                <c:pt idx="86">
                  <c:v>16.434917563386872</c:v>
                </c:pt>
                <c:pt idx="87">
                  <c:v>16.377722336268082</c:v>
                </c:pt>
                <c:pt idx="88">
                  <c:v>16.320527109149292</c:v>
                </c:pt>
                <c:pt idx="89">
                  <c:v>16.263331882030503</c:v>
                </c:pt>
                <c:pt idx="90">
                  <c:v>16.206136654911713</c:v>
                </c:pt>
                <c:pt idx="91">
                  <c:v>16.148941427792924</c:v>
                </c:pt>
                <c:pt idx="92">
                  <c:v>16.091746200674134</c:v>
                </c:pt>
                <c:pt idx="93">
                  <c:v>16.034550973555344</c:v>
                </c:pt>
                <c:pt idx="94">
                  <c:v>15.977355746436553</c:v>
                </c:pt>
                <c:pt idx="95">
                  <c:v>15.920160519317761</c:v>
                </c:pt>
                <c:pt idx="96">
                  <c:v>15.86296529219897</c:v>
                </c:pt>
                <c:pt idx="97">
                  <c:v>15.805770065080178</c:v>
                </c:pt>
                <c:pt idx="98">
                  <c:v>15.748574837961387</c:v>
                </c:pt>
                <c:pt idx="99">
                  <c:v>15.691379610842596</c:v>
                </c:pt>
                <c:pt idx="100">
                  <c:v>15.634184383723657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566-4A4C-99B4-509E976534B0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11'!$AJ$712:$AJ$812</c:f>
              <c:numCache>
                <c:formatCode>General</c:formatCode>
                <c:ptCount val="101"/>
                <c:pt idx="0">
                  <c:v>59.249082500500442</c:v>
                </c:pt>
                <c:pt idx="1">
                  <c:v>59.143945126165029</c:v>
                </c:pt>
                <c:pt idx="2">
                  <c:v>59.038807751829616</c:v>
                </c:pt>
                <c:pt idx="3">
                  <c:v>58.933670377494202</c:v>
                </c:pt>
                <c:pt idx="4">
                  <c:v>58.828533003158789</c:v>
                </c:pt>
                <c:pt idx="5">
                  <c:v>58.723395628823376</c:v>
                </c:pt>
                <c:pt idx="6">
                  <c:v>58.618258254487962</c:v>
                </c:pt>
                <c:pt idx="7">
                  <c:v>58.513120880152549</c:v>
                </c:pt>
                <c:pt idx="8">
                  <c:v>58.407983505817135</c:v>
                </c:pt>
                <c:pt idx="9">
                  <c:v>58.302846131481722</c:v>
                </c:pt>
                <c:pt idx="10">
                  <c:v>58.197708757146309</c:v>
                </c:pt>
                <c:pt idx="11">
                  <c:v>58.092571382810895</c:v>
                </c:pt>
                <c:pt idx="12">
                  <c:v>57.987434008475482</c:v>
                </c:pt>
                <c:pt idx="13">
                  <c:v>57.882296634140069</c:v>
                </c:pt>
                <c:pt idx="14">
                  <c:v>57.777159259804655</c:v>
                </c:pt>
                <c:pt idx="15">
                  <c:v>57.672021885469242</c:v>
                </c:pt>
                <c:pt idx="16">
                  <c:v>57.566884511133829</c:v>
                </c:pt>
                <c:pt idx="17">
                  <c:v>57.461747136798415</c:v>
                </c:pt>
                <c:pt idx="18">
                  <c:v>57.356609762463002</c:v>
                </c:pt>
                <c:pt idx="19">
                  <c:v>57.251472388127588</c:v>
                </c:pt>
                <c:pt idx="20">
                  <c:v>57.146335013792175</c:v>
                </c:pt>
                <c:pt idx="21">
                  <c:v>57.041197639456762</c:v>
                </c:pt>
                <c:pt idx="22">
                  <c:v>56.936060265121348</c:v>
                </c:pt>
                <c:pt idx="23">
                  <c:v>56.830922890785935</c:v>
                </c:pt>
                <c:pt idx="24">
                  <c:v>56.725785516450522</c:v>
                </c:pt>
                <c:pt idx="25">
                  <c:v>56.620648142115108</c:v>
                </c:pt>
                <c:pt idx="26">
                  <c:v>56.515510767779695</c:v>
                </c:pt>
                <c:pt idx="27">
                  <c:v>56.410373393444281</c:v>
                </c:pt>
                <c:pt idx="28">
                  <c:v>56.305236019108868</c:v>
                </c:pt>
                <c:pt idx="29">
                  <c:v>56.200098644773455</c:v>
                </c:pt>
                <c:pt idx="30">
                  <c:v>56.094961270438041</c:v>
                </c:pt>
                <c:pt idx="31">
                  <c:v>55.989823896102628</c:v>
                </c:pt>
                <c:pt idx="32">
                  <c:v>55.884686521767215</c:v>
                </c:pt>
                <c:pt idx="33">
                  <c:v>55.779549147431801</c:v>
                </c:pt>
                <c:pt idx="34">
                  <c:v>55.674411773096388</c:v>
                </c:pt>
                <c:pt idx="35">
                  <c:v>55.569274398760975</c:v>
                </c:pt>
                <c:pt idx="36">
                  <c:v>55.464137024425561</c:v>
                </c:pt>
                <c:pt idx="37">
                  <c:v>55.358999650090148</c:v>
                </c:pt>
                <c:pt idx="38">
                  <c:v>55.253862275754734</c:v>
                </c:pt>
                <c:pt idx="39">
                  <c:v>55.148724901419321</c:v>
                </c:pt>
                <c:pt idx="40">
                  <c:v>55.043587527083908</c:v>
                </c:pt>
                <c:pt idx="41">
                  <c:v>54.938450152748494</c:v>
                </c:pt>
                <c:pt idx="42">
                  <c:v>54.833312778413081</c:v>
                </c:pt>
                <c:pt idx="43">
                  <c:v>54.728175404077668</c:v>
                </c:pt>
                <c:pt idx="44">
                  <c:v>54.623038029742254</c:v>
                </c:pt>
                <c:pt idx="45">
                  <c:v>54.517900655406841</c:v>
                </c:pt>
                <c:pt idx="46">
                  <c:v>54.412763281071427</c:v>
                </c:pt>
                <c:pt idx="47">
                  <c:v>54.307625906736014</c:v>
                </c:pt>
                <c:pt idx="48">
                  <c:v>54.202488532400601</c:v>
                </c:pt>
                <c:pt idx="49">
                  <c:v>54.097351158065187</c:v>
                </c:pt>
                <c:pt idx="50">
                  <c:v>53.992213783729774</c:v>
                </c:pt>
                <c:pt idx="51">
                  <c:v>53.887076409394361</c:v>
                </c:pt>
                <c:pt idx="52">
                  <c:v>53.781939035058947</c:v>
                </c:pt>
                <c:pt idx="53">
                  <c:v>53.676801660723534</c:v>
                </c:pt>
                <c:pt idx="54">
                  <c:v>53.571664286388121</c:v>
                </c:pt>
                <c:pt idx="55">
                  <c:v>53.466526912052707</c:v>
                </c:pt>
                <c:pt idx="56">
                  <c:v>53.361389537717294</c:v>
                </c:pt>
                <c:pt idx="57">
                  <c:v>53.25625216338188</c:v>
                </c:pt>
                <c:pt idx="58">
                  <c:v>53.151114789046467</c:v>
                </c:pt>
                <c:pt idx="59">
                  <c:v>53.045977414711054</c:v>
                </c:pt>
                <c:pt idx="60">
                  <c:v>52.94084004037564</c:v>
                </c:pt>
                <c:pt idx="61">
                  <c:v>52.835702666040227</c:v>
                </c:pt>
                <c:pt idx="62">
                  <c:v>52.730565291704814</c:v>
                </c:pt>
                <c:pt idx="63">
                  <c:v>52.6254279173694</c:v>
                </c:pt>
                <c:pt idx="64">
                  <c:v>52.520290543033987</c:v>
                </c:pt>
                <c:pt idx="65">
                  <c:v>52.415153168698573</c:v>
                </c:pt>
                <c:pt idx="66">
                  <c:v>52.31001579436316</c:v>
                </c:pt>
                <c:pt idx="67">
                  <c:v>52.204878420027747</c:v>
                </c:pt>
                <c:pt idx="68">
                  <c:v>52.099741045692333</c:v>
                </c:pt>
                <c:pt idx="69">
                  <c:v>51.99460367135692</c:v>
                </c:pt>
                <c:pt idx="70">
                  <c:v>51.889466297021507</c:v>
                </c:pt>
                <c:pt idx="71">
                  <c:v>51.784328922686093</c:v>
                </c:pt>
                <c:pt idx="72">
                  <c:v>51.67919154835068</c:v>
                </c:pt>
                <c:pt idx="73">
                  <c:v>51.574054174015266</c:v>
                </c:pt>
                <c:pt idx="74">
                  <c:v>51.468916799679853</c:v>
                </c:pt>
                <c:pt idx="75">
                  <c:v>51.36377942534444</c:v>
                </c:pt>
                <c:pt idx="76">
                  <c:v>51.258642051009026</c:v>
                </c:pt>
                <c:pt idx="77">
                  <c:v>51.153504676673613</c:v>
                </c:pt>
                <c:pt idx="78">
                  <c:v>51.0483673023382</c:v>
                </c:pt>
                <c:pt idx="79">
                  <c:v>50.943229928002786</c:v>
                </c:pt>
                <c:pt idx="80">
                  <c:v>50.838092553667373</c:v>
                </c:pt>
                <c:pt idx="81">
                  <c:v>50.73295517933196</c:v>
                </c:pt>
                <c:pt idx="82">
                  <c:v>50.627817804996546</c:v>
                </c:pt>
                <c:pt idx="83">
                  <c:v>50.522680430661133</c:v>
                </c:pt>
                <c:pt idx="84">
                  <c:v>50.417543056325719</c:v>
                </c:pt>
                <c:pt idx="85">
                  <c:v>50.312405681990306</c:v>
                </c:pt>
                <c:pt idx="86">
                  <c:v>50.207268307654893</c:v>
                </c:pt>
                <c:pt idx="87">
                  <c:v>50.102130933319479</c:v>
                </c:pt>
                <c:pt idx="88">
                  <c:v>49.996993558984066</c:v>
                </c:pt>
                <c:pt idx="89">
                  <c:v>49.891856184648653</c:v>
                </c:pt>
                <c:pt idx="90">
                  <c:v>49.786718810313239</c:v>
                </c:pt>
                <c:pt idx="91">
                  <c:v>49.681581435977826</c:v>
                </c:pt>
                <c:pt idx="92">
                  <c:v>49.576444061642412</c:v>
                </c:pt>
                <c:pt idx="93">
                  <c:v>49.471306687306999</c:v>
                </c:pt>
                <c:pt idx="94">
                  <c:v>49.366169312971586</c:v>
                </c:pt>
                <c:pt idx="95">
                  <c:v>49.261031938636172</c:v>
                </c:pt>
                <c:pt idx="96">
                  <c:v>49.155894564300759</c:v>
                </c:pt>
                <c:pt idx="97">
                  <c:v>49.050757189965346</c:v>
                </c:pt>
                <c:pt idx="98">
                  <c:v>48.945619815629932</c:v>
                </c:pt>
                <c:pt idx="99">
                  <c:v>48.840482441294519</c:v>
                </c:pt>
                <c:pt idx="100" formatCode="0.000">
                  <c:v>48.735345066958963</c:v>
                </c:pt>
              </c:numCache>
            </c:numRef>
          </c:xVal>
          <c:yVal>
            <c:numRef>
              <c:f>'Gusset 11'!$AR$712:$AR$812</c:f>
              <c:numCache>
                <c:formatCode>General</c:formatCode>
                <c:ptCount val="101"/>
                <c:pt idx="0">
                  <c:v>15.634184383723657</c:v>
                </c:pt>
                <c:pt idx="1">
                  <c:v>15.519092539886421</c:v>
                </c:pt>
                <c:pt idx="2">
                  <c:v>15.404000696049184</c:v>
                </c:pt>
                <c:pt idx="3">
                  <c:v>15.288908852211948</c:v>
                </c:pt>
                <c:pt idx="4">
                  <c:v>15.173817008374712</c:v>
                </c:pt>
                <c:pt idx="5">
                  <c:v>15.058725164537476</c:v>
                </c:pt>
                <c:pt idx="6">
                  <c:v>14.94363332070024</c:v>
                </c:pt>
                <c:pt idx="7">
                  <c:v>14.828541476863004</c:v>
                </c:pt>
                <c:pt idx="8">
                  <c:v>14.713449633025768</c:v>
                </c:pt>
                <c:pt idx="9">
                  <c:v>14.598357789188531</c:v>
                </c:pt>
                <c:pt idx="10">
                  <c:v>14.483265945351295</c:v>
                </c:pt>
                <c:pt idx="11">
                  <c:v>14.368174101514059</c:v>
                </c:pt>
                <c:pt idx="12">
                  <c:v>14.253082257676823</c:v>
                </c:pt>
                <c:pt idx="13">
                  <c:v>14.137990413839587</c:v>
                </c:pt>
                <c:pt idx="14">
                  <c:v>14.022898570002351</c:v>
                </c:pt>
                <c:pt idx="15">
                  <c:v>13.907806726165115</c:v>
                </c:pt>
                <c:pt idx="16">
                  <c:v>13.792714882327878</c:v>
                </c:pt>
                <c:pt idx="17">
                  <c:v>13.677623038490642</c:v>
                </c:pt>
                <c:pt idx="18">
                  <c:v>13.562531194653406</c:v>
                </c:pt>
                <c:pt idx="19">
                  <c:v>13.44743935081617</c:v>
                </c:pt>
                <c:pt idx="20">
                  <c:v>13.332347506978934</c:v>
                </c:pt>
                <c:pt idx="21">
                  <c:v>13.217255663141698</c:v>
                </c:pt>
                <c:pt idx="22">
                  <c:v>13.102163819304462</c:v>
                </c:pt>
                <c:pt idx="23">
                  <c:v>12.987071975467225</c:v>
                </c:pt>
                <c:pt idx="24">
                  <c:v>12.871980131629989</c:v>
                </c:pt>
                <c:pt idx="25">
                  <c:v>12.756888287792753</c:v>
                </c:pt>
                <c:pt idx="26">
                  <c:v>12.641796443955517</c:v>
                </c:pt>
                <c:pt idx="27">
                  <c:v>12.526704600118281</c:v>
                </c:pt>
                <c:pt idx="28">
                  <c:v>12.411612756281045</c:v>
                </c:pt>
                <c:pt idx="29">
                  <c:v>12.296520912443809</c:v>
                </c:pt>
                <c:pt idx="30">
                  <c:v>12.181429068606572</c:v>
                </c:pt>
                <c:pt idx="31">
                  <c:v>12.066337224769336</c:v>
                </c:pt>
                <c:pt idx="32">
                  <c:v>11.9512453809321</c:v>
                </c:pt>
                <c:pt idx="33">
                  <c:v>11.836153537094864</c:v>
                </c:pt>
                <c:pt idx="34">
                  <c:v>11.721061693257628</c:v>
                </c:pt>
                <c:pt idx="35">
                  <c:v>11.605969849420392</c:v>
                </c:pt>
                <c:pt idx="36">
                  <c:v>11.490878005583156</c:v>
                </c:pt>
                <c:pt idx="37">
                  <c:v>11.37578616174592</c:v>
                </c:pt>
                <c:pt idx="38">
                  <c:v>11.260694317908683</c:v>
                </c:pt>
                <c:pt idx="39">
                  <c:v>11.145602474071447</c:v>
                </c:pt>
                <c:pt idx="40">
                  <c:v>11.030510630234211</c:v>
                </c:pt>
                <c:pt idx="41">
                  <c:v>10.915418786396975</c:v>
                </c:pt>
                <c:pt idx="42">
                  <c:v>10.800326942559739</c:v>
                </c:pt>
                <c:pt idx="43">
                  <c:v>10.685235098722503</c:v>
                </c:pt>
                <c:pt idx="44">
                  <c:v>10.570143254885267</c:v>
                </c:pt>
                <c:pt idx="45">
                  <c:v>10.45505141104803</c:v>
                </c:pt>
                <c:pt idx="46">
                  <c:v>10.339959567210794</c:v>
                </c:pt>
                <c:pt idx="47">
                  <c:v>10.224867723373558</c:v>
                </c:pt>
                <c:pt idx="48">
                  <c:v>10.109775879536322</c:v>
                </c:pt>
                <c:pt idx="49">
                  <c:v>9.9946840356990858</c:v>
                </c:pt>
                <c:pt idx="50">
                  <c:v>9.8795921918618497</c:v>
                </c:pt>
                <c:pt idx="51">
                  <c:v>9.7645003480246135</c:v>
                </c:pt>
                <c:pt idx="52">
                  <c:v>9.6494085041873774</c:v>
                </c:pt>
                <c:pt idx="53">
                  <c:v>9.5343166603501412</c:v>
                </c:pt>
                <c:pt idx="54">
                  <c:v>9.4192248165129051</c:v>
                </c:pt>
                <c:pt idx="55">
                  <c:v>9.304132972675669</c:v>
                </c:pt>
                <c:pt idx="56">
                  <c:v>9.1890411288384328</c:v>
                </c:pt>
                <c:pt idx="57">
                  <c:v>9.0739492850011967</c:v>
                </c:pt>
                <c:pt idx="58">
                  <c:v>8.9588574411639605</c:v>
                </c:pt>
                <c:pt idx="59">
                  <c:v>8.8437655973267244</c:v>
                </c:pt>
                <c:pt idx="60">
                  <c:v>8.7286737534894883</c:v>
                </c:pt>
                <c:pt idx="61">
                  <c:v>8.6135819096522521</c:v>
                </c:pt>
                <c:pt idx="62">
                  <c:v>8.498490065815016</c:v>
                </c:pt>
                <c:pt idx="63">
                  <c:v>8.3833982219777798</c:v>
                </c:pt>
                <c:pt idx="64">
                  <c:v>8.2683063781405437</c:v>
                </c:pt>
                <c:pt idx="65">
                  <c:v>8.1532145343033076</c:v>
                </c:pt>
                <c:pt idx="66">
                  <c:v>8.0381226904660714</c:v>
                </c:pt>
                <c:pt idx="67">
                  <c:v>7.9230308466288353</c:v>
                </c:pt>
                <c:pt idx="68">
                  <c:v>7.8079390027915991</c:v>
                </c:pt>
                <c:pt idx="69">
                  <c:v>7.692847158954363</c:v>
                </c:pt>
                <c:pt idx="70">
                  <c:v>7.5777553151171269</c:v>
                </c:pt>
                <c:pt idx="71">
                  <c:v>7.4626634712798907</c:v>
                </c:pt>
                <c:pt idx="72">
                  <c:v>7.3475716274426546</c:v>
                </c:pt>
                <c:pt idx="73">
                  <c:v>7.2324797836054184</c:v>
                </c:pt>
                <c:pt idx="74">
                  <c:v>7.1173879397681823</c:v>
                </c:pt>
                <c:pt idx="75">
                  <c:v>7.0022960959309462</c:v>
                </c:pt>
                <c:pt idx="76">
                  <c:v>6.88720425209371</c:v>
                </c:pt>
                <c:pt idx="77">
                  <c:v>6.7721124082564739</c:v>
                </c:pt>
                <c:pt idx="78">
                  <c:v>6.6570205644192377</c:v>
                </c:pt>
                <c:pt idx="79">
                  <c:v>6.5419287205820016</c:v>
                </c:pt>
                <c:pt idx="80">
                  <c:v>6.4268368767447654</c:v>
                </c:pt>
                <c:pt idx="81">
                  <c:v>6.3117450329075293</c:v>
                </c:pt>
                <c:pt idx="82">
                  <c:v>6.1966531890702932</c:v>
                </c:pt>
                <c:pt idx="83">
                  <c:v>6.081561345233057</c:v>
                </c:pt>
                <c:pt idx="84">
                  <c:v>5.9664695013958209</c:v>
                </c:pt>
                <c:pt idx="85">
                  <c:v>5.8513776575585847</c:v>
                </c:pt>
                <c:pt idx="86">
                  <c:v>5.7362858137213486</c:v>
                </c:pt>
                <c:pt idx="87">
                  <c:v>5.6211939698841125</c:v>
                </c:pt>
                <c:pt idx="88">
                  <c:v>5.5061021260468763</c:v>
                </c:pt>
                <c:pt idx="89">
                  <c:v>5.3910102822096402</c:v>
                </c:pt>
                <c:pt idx="90">
                  <c:v>5.275918438372404</c:v>
                </c:pt>
                <c:pt idx="91">
                  <c:v>5.1608265945351679</c:v>
                </c:pt>
                <c:pt idx="92">
                  <c:v>5.0457347506979318</c:v>
                </c:pt>
                <c:pt idx="93">
                  <c:v>4.9306429068606956</c:v>
                </c:pt>
                <c:pt idx="94">
                  <c:v>4.8155510630234595</c:v>
                </c:pt>
                <c:pt idx="95">
                  <c:v>4.7004592191862233</c:v>
                </c:pt>
                <c:pt idx="96">
                  <c:v>4.5853673753489872</c:v>
                </c:pt>
                <c:pt idx="97">
                  <c:v>4.4702755315117511</c:v>
                </c:pt>
                <c:pt idx="98">
                  <c:v>4.3551836876745149</c:v>
                </c:pt>
                <c:pt idx="99">
                  <c:v>4.2400918438372788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566-4A4C-99B4-509E976534B0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11'!$AJ$813:$AJ$913</c:f>
              <c:numCache>
                <c:formatCode>0.000</c:formatCode>
                <c:ptCount val="101"/>
                <c:pt idx="0">
                  <c:v>48.735345066958963</c:v>
                </c:pt>
                <c:pt idx="1">
                  <c:v>48.735345066958963</c:v>
                </c:pt>
                <c:pt idx="2">
                  <c:v>48.735345066958963</c:v>
                </c:pt>
                <c:pt idx="3">
                  <c:v>48.735345066958963</c:v>
                </c:pt>
                <c:pt idx="4">
                  <c:v>48.735345066958963</c:v>
                </c:pt>
                <c:pt idx="5">
                  <c:v>48.735345066958963</c:v>
                </c:pt>
                <c:pt idx="6">
                  <c:v>48.735345066958963</c:v>
                </c:pt>
                <c:pt idx="7">
                  <c:v>48.735345066958963</c:v>
                </c:pt>
                <c:pt idx="8">
                  <c:v>48.735345066958963</c:v>
                </c:pt>
                <c:pt idx="9">
                  <c:v>48.735345066958963</c:v>
                </c:pt>
                <c:pt idx="10">
                  <c:v>48.735345066958963</c:v>
                </c:pt>
                <c:pt idx="11">
                  <c:v>48.735345066958963</c:v>
                </c:pt>
                <c:pt idx="12">
                  <c:v>48.735345066958963</c:v>
                </c:pt>
                <c:pt idx="13">
                  <c:v>48.735345066958963</c:v>
                </c:pt>
                <c:pt idx="14">
                  <c:v>48.735345066958963</c:v>
                </c:pt>
                <c:pt idx="15">
                  <c:v>48.735345066958963</c:v>
                </c:pt>
                <c:pt idx="16">
                  <c:v>48.735345066958963</c:v>
                </c:pt>
                <c:pt idx="17">
                  <c:v>48.735345066958963</c:v>
                </c:pt>
                <c:pt idx="18">
                  <c:v>48.735345066958963</c:v>
                </c:pt>
                <c:pt idx="19">
                  <c:v>48.735345066958963</c:v>
                </c:pt>
                <c:pt idx="20">
                  <c:v>48.735345066958963</c:v>
                </c:pt>
                <c:pt idx="21">
                  <c:v>48.735345066958963</c:v>
                </c:pt>
                <c:pt idx="22">
                  <c:v>48.735345066958963</c:v>
                </c:pt>
                <c:pt idx="23">
                  <c:v>48.735345066958963</c:v>
                </c:pt>
                <c:pt idx="24">
                  <c:v>48.735345066958963</c:v>
                </c:pt>
                <c:pt idx="25">
                  <c:v>48.735345066958963</c:v>
                </c:pt>
                <c:pt idx="26">
                  <c:v>48.735345066958963</c:v>
                </c:pt>
                <c:pt idx="27">
                  <c:v>48.735345066958963</c:v>
                </c:pt>
                <c:pt idx="28">
                  <c:v>48.735345066958963</c:v>
                </c:pt>
                <c:pt idx="29">
                  <c:v>48.735345066958963</c:v>
                </c:pt>
                <c:pt idx="30">
                  <c:v>48.735345066958963</c:v>
                </c:pt>
                <c:pt idx="31">
                  <c:v>48.735345066958963</c:v>
                </c:pt>
                <c:pt idx="32">
                  <c:v>48.735345066958963</c:v>
                </c:pt>
                <c:pt idx="33">
                  <c:v>48.735345066958963</c:v>
                </c:pt>
                <c:pt idx="34">
                  <c:v>48.735345066958963</c:v>
                </c:pt>
                <c:pt idx="35">
                  <c:v>48.735345066958963</c:v>
                </c:pt>
                <c:pt idx="36">
                  <c:v>48.735345066958963</c:v>
                </c:pt>
                <c:pt idx="37">
                  <c:v>48.735345066958963</c:v>
                </c:pt>
                <c:pt idx="38">
                  <c:v>48.735345066958963</c:v>
                </c:pt>
                <c:pt idx="39">
                  <c:v>48.735345066958963</c:v>
                </c:pt>
                <c:pt idx="40">
                  <c:v>48.735345066958963</c:v>
                </c:pt>
                <c:pt idx="41">
                  <c:v>48.735345066958963</c:v>
                </c:pt>
                <c:pt idx="42">
                  <c:v>48.735345066958963</c:v>
                </c:pt>
                <c:pt idx="43">
                  <c:v>48.735345066958963</c:v>
                </c:pt>
                <c:pt idx="44">
                  <c:v>48.735345066958963</c:v>
                </c:pt>
                <c:pt idx="45">
                  <c:v>48.735345066958963</c:v>
                </c:pt>
                <c:pt idx="46">
                  <c:v>48.735345066958963</c:v>
                </c:pt>
                <c:pt idx="47">
                  <c:v>48.735345066958963</c:v>
                </c:pt>
                <c:pt idx="48">
                  <c:v>48.735345066958963</c:v>
                </c:pt>
                <c:pt idx="49">
                  <c:v>48.735345066958963</c:v>
                </c:pt>
                <c:pt idx="50">
                  <c:v>48.735345066958963</c:v>
                </c:pt>
                <c:pt idx="51">
                  <c:v>48.735345066958963</c:v>
                </c:pt>
                <c:pt idx="52">
                  <c:v>48.735345066958963</c:v>
                </c:pt>
                <c:pt idx="53">
                  <c:v>48.735345066958963</c:v>
                </c:pt>
                <c:pt idx="54">
                  <c:v>48.735345066958963</c:v>
                </c:pt>
                <c:pt idx="55">
                  <c:v>48.735345066958963</c:v>
                </c:pt>
                <c:pt idx="56">
                  <c:v>48.735345066958963</c:v>
                </c:pt>
                <c:pt idx="57">
                  <c:v>48.735345066958963</c:v>
                </c:pt>
                <c:pt idx="58">
                  <c:v>48.735345066958963</c:v>
                </c:pt>
                <c:pt idx="59">
                  <c:v>48.735345066958963</c:v>
                </c:pt>
                <c:pt idx="60">
                  <c:v>48.735345066958963</c:v>
                </c:pt>
                <c:pt idx="61">
                  <c:v>48.735345066958963</c:v>
                </c:pt>
                <c:pt idx="62">
                  <c:v>48.735345066958963</c:v>
                </c:pt>
                <c:pt idx="63">
                  <c:v>48.735345066958963</c:v>
                </c:pt>
                <c:pt idx="64">
                  <c:v>48.735345066958963</c:v>
                </c:pt>
                <c:pt idx="65">
                  <c:v>48.735345066958963</c:v>
                </c:pt>
                <c:pt idx="66">
                  <c:v>48.735345066958963</c:v>
                </c:pt>
                <c:pt idx="67">
                  <c:v>48.735345066958963</c:v>
                </c:pt>
                <c:pt idx="68">
                  <c:v>48.735345066958963</c:v>
                </c:pt>
                <c:pt idx="69">
                  <c:v>48.735345066958963</c:v>
                </c:pt>
                <c:pt idx="70">
                  <c:v>48.735345066958963</c:v>
                </c:pt>
                <c:pt idx="71">
                  <c:v>48.735345066958963</c:v>
                </c:pt>
                <c:pt idx="72">
                  <c:v>48.735345066958963</c:v>
                </c:pt>
                <c:pt idx="73">
                  <c:v>48.735345066958963</c:v>
                </c:pt>
                <c:pt idx="74">
                  <c:v>48.735345066958963</c:v>
                </c:pt>
                <c:pt idx="75">
                  <c:v>48.735345066958963</c:v>
                </c:pt>
                <c:pt idx="76">
                  <c:v>48.735345066958963</c:v>
                </c:pt>
                <c:pt idx="77">
                  <c:v>48.735345066958963</c:v>
                </c:pt>
                <c:pt idx="78">
                  <c:v>48.735345066958963</c:v>
                </c:pt>
                <c:pt idx="79">
                  <c:v>48.735345066958963</c:v>
                </c:pt>
                <c:pt idx="80">
                  <c:v>48.735345066958963</c:v>
                </c:pt>
                <c:pt idx="81">
                  <c:v>48.735345066958963</c:v>
                </c:pt>
                <c:pt idx="82">
                  <c:v>48.735345066958963</c:v>
                </c:pt>
                <c:pt idx="83">
                  <c:v>48.735345066958963</c:v>
                </c:pt>
                <c:pt idx="84">
                  <c:v>48.735345066958963</c:v>
                </c:pt>
                <c:pt idx="85">
                  <c:v>48.735345066958963</c:v>
                </c:pt>
                <c:pt idx="86">
                  <c:v>48.735345066958963</c:v>
                </c:pt>
                <c:pt idx="87">
                  <c:v>48.735345066958963</c:v>
                </c:pt>
                <c:pt idx="88">
                  <c:v>48.735345066958963</c:v>
                </c:pt>
                <c:pt idx="89">
                  <c:v>48.735345066958963</c:v>
                </c:pt>
                <c:pt idx="90">
                  <c:v>48.735345066958963</c:v>
                </c:pt>
                <c:pt idx="91">
                  <c:v>48.735345066958963</c:v>
                </c:pt>
                <c:pt idx="92">
                  <c:v>48.735345066958963</c:v>
                </c:pt>
                <c:pt idx="93">
                  <c:v>48.735345066958963</c:v>
                </c:pt>
                <c:pt idx="94">
                  <c:v>48.735345066958963</c:v>
                </c:pt>
                <c:pt idx="95">
                  <c:v>48.735345066958963</c:v>
                </c:pt>
                <c:pt idx="96">
                  <c:v>48.735345066958963</c:v>
                </c:pt>
                <c:pt idx="97">
                  <c:v>48.735345066958963</c:v>
                </c:pt>
                <c:pt idx="98">
                  <c:v>48.735345066958963</c:v>
                </c:pt>
                <c:pt idx="99">
                  <c:v>48.735345066958963</c:v>
                </c:pt>
                <c:pt idx="100">
                  <c:v>48.735345066958963</c:v>
                </c:pt>
              </c:numCache>
            </c:numRef>
          </c:xVal>
          <c:yVal>
            <c:numRef>
              <c:f>'Gusset 11'!$AS$813:$AS$913</c:f>
              <c:numCache>
                <c:formatCode>General</c:formatCode>
                <c:ptCount val="101"/>
                <c:pt idx="0">
                  <c:v>4.125</c:v>
                </c:pt>
                <c:pt idx="1">
                  <c:v>4.125</c:v>
                </c:pt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  <c:pt idx="6">
                  <c:v>4.125</c:v>
                </c:pt>
                <c:pt idx="7">
                  <c:v>4.125</c:v>
                </c:pt>
                <c:pt idx="8">
                  <c:v>4.125</c:v>
                </c:pt>
                <c:pt idx="9">
                  <c:v>4.125</c:v>
                </c:pt>
                <c:pt idx="10">
                  <c:v>4.125</c:v>
                </c:pt>
                <c:pt idx="11">
                  <c:v>4.125</c:v>
                </c:pt>
                <c:pt idx="12">
                  <c:v>4.125</c:v>
                </c:pt>
                <c:pt idx="13">
                  <c:v>4.125</c:v>
                </c:pt>
                <c:pt idx="14">
                  <c:v>4.125</c:v>
                </c:pt>
                <c:pt idx="15">
                  <c:v>4.125</c:v>
                </c:pt>
                <c:pt idx="16">
                  <c:v>4.125</c:v>
                </c:pt>
                <c:pt idx="17">
                  <c:v>4.125</c:v>
                </c:pt>
                <c:pt idx="18">
                  <c:v>4.125</c:v>
                </c:pt>
                <c:pt idx="19">
                  <c:v>4.125</c:v>
                </c:pt>
                <c:pt idx="20">
                  <c:v>4.125</c:v>
                </c:pt>
                <c:pt idx="21">
                  <c:v>4.125</c:v>
                </c:pt>
                <c:pt idx="22">
                  <c:v>4.125</c:v>
                </c:pt>
                <c:pt idx="23">
                  <c:v>4.125</c:v>
                </c:pt>
                <c:pt idx="24">
                  <c:v>4.125</c:v>
                </c:pt>
                <c:pt idx="25">
                  <c:v>4.125</c:v>
                </c:pt>
                <c:pt idx="26">
                  <c:v>4.125</c:v>
                </c:pt>
                <c:pt idx="27">
                  <c:v>4.125</c:v>
                </c:pt>
                <c:pt idx="28">
                  <c:v>4.125</c:v>
                </c:pt>
                <c:pt idx="29">
                  <c:v>4.125</c:v>
                </c:pt>
                <c:pt idx="30">
                  <c:v>4.125</c:v>
                </c:pt>
                <c:pt idx="31">
                  <c:v>4.125</c:v>
                </c:pt>
                <c:pt idx="32">
                  <c:v>4.125</c:v>
                </c:pt>
                <c:pt idx="33">
                  <c:v>4.125</c:v>
                </c:pt>
                <c:pt idx="34">
                  <c:v>4.125</c:v>
                </c:pt>
                <c:pt idx="35">
                  <c:v>4.125</c:v>
                </c:pt>
                <c:pt idx="36">
                  <c:v>4.125</c:v>
                </c:pt>
                <c:pt idx="37">
                  <c:v>4.125</c:v>
                </c:pt>
                <c:pt idx="38">
                  <c:v>4.125</c:v>
                </c:pt>
                <c:pt idx="39">
                  <c:v>4.125</c:v>
                </c:pt>
                <c:pt idx="40">
                  <c:v>4.125</c:v>
                </c:pt>
                <c:pt idx="41">
                  <c:v>4.125</c:v>
                </c:pt>
                <c:pt idx="42">
                  <c:v>4.125</c:v>
                </c:pt>
                <c:pt idx="43">
                  <c:v>4.125</c:v>
                </c:pt>
                <c:pt idx="44">
                  <c:v>4.125</c:v>
                </c:pt>
                <c:pt idx="45">
                  <c:v>4.125</c:v>
                </c:pt>
                <c:pt idx="46">
                  <c:v>4.125</c:v>
                </c:pt>
                <c:pt idx="47">
                  <c:v>4.125</c:v>
                </c:pt>
                <c:pt idx="48">
                  <c:v>4.125</c:v>
                </c:pt>
                <c:pt idx="49">
                  <c:v>4.125</c:v>
                </c:pt>
                <c:pt idx="50">
                  <c:v>4.125</c:v>
                </c:pt>
                <c:pt idx="51">
                  <c:v>4.125</c:v>
                </c:pt>
                <c:pt idx="52">
                  <c:v>4.125</c:v>
                </c:pt>
                <c:pt idx="53">
                  <c:v>4.125</c:v>
                </c:pt>
                <c:pt idx="54">
                  <c:v>4.125</c:v>
                </c:pt>
                <c:pt idx="55">
                  <c:v>4.125</c:v>
                </c:pt>
                <c:pt idx="56">
                  <c:v>4.125</c:v>
                </c:pt>
                <c:pt idx="57">
                  <c:v>4.125</c:v>
                </c:pt>
                <c:pt idx="58">
                  <c:v>4.125</c:v>
                </c:pt>
                <c:pt idx="59">
                  <c:v>4.125</c:v>
                </c:pt>
                <c:pt idx="60">
                  <c:v>4.125</c:v>
                </c:pt>
                <c:pt idx="61">
                  <c:v>4.125</c:v>
                </c:pt>
                <c:pt idx="62">
                  <c:v>4.125</c:v>
                </c:pt>
                <c:pt idx="63">
                  <c:v>4.125</c:v>
                </c:pt>
                <c:pt idx="64">
                  <c:v>4.125</c:v>
                </c:pt>
                <c:pt idx="65">
                  <c:v>4.125</c:v>
                </c:pt>
                <c:pt idx="66">
                  <c:v>4.125</c:v>
                </c:pt>
                <c:pt idx="67">
                  <c:v>4.125</c:v>
                </c:pt>
                <c:pt idx="68">
                  <c:v>4.125</c:v>
                </c:pt>
                <c:pt idx="69">
                  <c:v>4.125</c:v>
                </c:pt>
                <c:pt idx="70">
                  <c:v>4.125</c:v>
                </c:pt>
                <c:pt idx="71">
                  <c:v>4.125</c:v>
                </c:pt>
                <c:pt idx="72">
                  <c:v>4.125</c:v>
                </c:pt>
                <c:pt idx="73">
                  <c:v>4.125</c:v>
                </c:pt>
                <c:pt idx="74">
                  <c:v>4.125</c:v>
                </c:pt>
                <c:pt idx="75">
                  <c:v>4.125</c:v>
                </c:pt>
                <c:pt idx="76">
                  <c:v>4.125</c:v>
                </c:pt>
                <c:pt idx="77">
                  <c:v>4.125</c:v>
                </c:pt>
                <c:pt idx="78">
                  <c:v>4.125</c:v>
                </c:pt>
                <c:pt idx="79">
                  <c:v>4.125</c:v>
                </c:pt>
                <c:pt idx="80">
                  <c:v>4.125</c:v>
                </c:pt>
                <c:pt idx="81">
                  <c:v>4.125</c:v>
                </c:pt>
                <c:pt idx="82">
                  <c:v>4.125</c:v>
                </c:pt>
                <c:pt idx="83">
                  <c:v>4.125</c:v>
                </c:pt>
                <c:pt idx="84">
                  <c:v>4.125</c:v>
                </c:pt>
                <c:pt idx="85">
                  <c:v>4.125</c:v>
                </c:pt>
                <c:pt idx="86">
                  <c:v>4.125</c:v>
                </c:pt>
                <c:pt idx="87">
                  <c:v>4.125</c:v>
                </c:pt>
                <c:pt idx="88">
                  <c:v>4.125</c:v>
                </c:pt>
                <c:pt idx="89">
                  <c:v>4.125</c:v>
                </c:pt>
                <c:pt idx="90">
                  <c:v>4.125</c:v>
                </c:pt>
                <c:pt idx="91">
                  <c:v>4.125</c:v>
                </c:pt>
                <c:pt idx="92">
                  <c:v>4.125</c:v>
                </c:pt>
                <c:pt idx="93">
                  <c:v>4.125</c:v>
                </c:pt>
                <c:pt idx="94">
                  <c:v>4.125</c:v>
                </c:pt>
                <c:pt idx="95">
                  <c:v>4.125</c:v>
                </c:pt>
                <c:pt idx="96">
                  <c:v>4.125</c:v>
                </c:pt>
                <c:pt idx="97">
                  <c:v>4.125</c:v>
                </c:pt>
                <c:pt idx="98">
                  <c:v>4.125</c:v>
                </c:pt>
                <c:pt idx="99">
                  <c:v>4.125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566-4A4C-99B4-509E97653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12'!$AJ$4:$AJ$105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0.63295821925463258</c:v>
                </c:pt>
                <c:pt idx="2">
                  <c:v>1.2659164385092652</c:v>
                </c:pt>
                <c:pt idx="3">
                  <c:v>1.8988746577638977</c:v>
                </c:pt>
                <c:pt idx="4">
                  <c:v>2.5318328770185303</c:v>
                </c:pt>
                <c:pt idx="5">
                  <c:v>3.1647910962731629</c:v>
                </c:pt>
                <c:pt idx="6">
                  <c:v>3.7977493155277955</c:v>
                </c:pt>
                <c:pt idx="7">
                  <c:v>4.4307075347824281</c:v>
                </c:pt>
                <c:pt idx="9">
                  <c:v>5.0636657540370607</c:v>
                </c:pt>
                <c:pt idx="10">
                  <c:v>5.6966239732916932</c:v>
                </c:pt>
                <c:pt idx="11">
                  <c:v>6.3295821925463258</c:v>
                </c:pt>
                <c:pt idx="12">
                  <c:v>6.9625404118009584</c:v>
                </c:pt>
                <c:pt idx="13">
                  <c:v>7.595498631055591</c:v>
                </c:pt>
                <c:pt idx="14">
                  <c:v>8.2284568503102236</c:v>
                </c:pt>
                <c:pt idx="15">
                  <c:v>8.8614150695648561</c:v>
                </c:pt>
                <c:pt idx="16">
                  <c:v>9.4943732888194887</c:v>
                </c:pt>
                <c:pt idx="17">
                  <c:v>10.127331508074121</c:v>
                </c:pt>
                <c:pt idx="18">
                  <c:v>10.760289727328754</c:v>
                </c:pt>
                <c:pt idx="19">
                  <c:v>11.393247946583386</c:v>
                </c:pt>
                <c:pt idx="20">
                  <c:v>12.026206165838019</c:v>
                </c:pt>
                <c:pt idx="21">
                  <c:v>12.659164385092652</c:v>
                </c:pt>
                <c:pt idx="22">
                  <c:v>13.292122604347284</c:v>
                </c:pt>
                <c:pt idx="23">
                  <c:v>13.925080823601917</c:v>
                </c:pt>
                <c:pt idx="24">
                  <c:v>14.558039042856549</c:v>
                </c:pt>
                <c:pt idx="25">
                  <c:v>15.190997262111182</c:v>
                </c:pt>
                <c:pt idx="26">
                  <c:v>15.823955481365815</c:v>
                </c:pt>
                <c:pt idx="27">
                  <c:v>16.456913700620447</c:v>
                </c:pt>
                <c:pt idx="28">
                  <c:v>17.08987191987508</c:v>
                </c:pt>
                <c:pt idx="29">
                  <c:v>17.722830139129712</c:v>
                </c:pt>
                <c:pt idx="30">
                  <c:v>18.355788358384345</c:v>
                </c:pt>
                <c:pt idx="31">
                  <c:v>18.988746577638977</c:v>
                </c:pt>
                <c:pt idx="32">
                  <c:v>19.62170479689361</c:v>
                </c:pt>
                <c:pt idx="33">
                  <c:v>20.254663016148243</c:v>
                </c:pt>
                <c:pt idx="34">
                  <c:v>20.887621235402875</c:v>
                </c:pt>
                <c:pt idx="35">
                  <c:v>21.520579454657508</c:v>
                </c:pt>
                <c:pt idx="36">
                  <c:v>22.15353767391214</c:v>
                </c:pt>
                <c:pt idx="37">
                  <c:v>22.786495893166773</c:v>
                </c:pt>
                <c:pt idx="38">
                  <c:v>23.419454112421406</c:v>
                </c:pt>
                <c:pt idx="39">
                  <c:v>24.052412331676038</c:v>
                </c:pt>
                <c:pt idx="40">
                  <c:v>24.685370550930671</c:v>
                </c:pt>
                <c:pt idx="41">
                  <c:v>25.318328770185303</c:v>
                </c:pt>
                <c:pt idx="42">
                  <c:v>25.951286989439936</c:v>
                </c:pt>
                <c:pt idx="43">
                  <c:v>26.584245208694568</c:v>
                </c:pt>
                <c:pt idx="44">
                  <c:v>27.217203427949201</c:v>
                </c:pt>
                <c:pt idx="45">
                  <c:v>27.850161647203834</c:v>
                </c:pt>
                <c:pt idx="46">
                  <c:v>28.483119866458466</c:v>
                </c:pt>
                <c:pt idx="47">
                  <c:v>29.116078085713099</c:v>
                </c:pt>
                <c:pt idx="48">
                  <c:v>29.749036304967731</c:v>
                </c:pt>
                <c:pt idx="49">
                  <c:v>30.381994524222364</c:v>
                </c:pt>
                <c:pt idx="50">
                  <c:v>31.014952743476996</c:v>
                </c:pt>
                <c:pt idx="51">
                  <c:v>31.647910962731629</c:v>
                </c:pt>
                <c:pt idx="52">
                  <c:v>32.280869181986262</c:v>
                </c:pt>
                <c:pt idx="53">
                  <c:v>32.913827401240894</c:v>
                </c:pt>
                <c:pt idx="54">
                  <c:v>33.546785620495527</c:v>
                </c:pt>
                <c:pt idx="55">
                  <c:v>34.179743839750159</c:v>
                </c:pt>
                <c:pt idx="56">
                  <c:v>34.812702059004792</c:v>
                </c:pt>
                <c:pt idx="57">
                  <c:v>35.445660278259425</c:v>
                </c:pt>
                <c:pt idx="58">
                  <c:v>36.078618497514057</c:v>
                </c:pt>
                <c:pt idx="59">
                  <c:v>36.71157671676869</c:v>
                </c:pt>
                <c:pt idx="60">
                  <c:v>37.344534936023322</c:v>
                </c:pt>
                <c:pt idx="61">
                  <c:v>37.977493155277955</c:v>
                </c:pt>
                <c:pt idx="62">
                  <c:v>38.610451374532587</c:v>
                </c:pt>
                <c:pt idx="63">
                  <c:v>39.24340959378722</c:v>
                </c:pt>
                <c:pt idx="64">
                  <c:v>39.876367813041853</c:v>
                </c:pt>
                <c:pt idx="65">
                  <c:v>40.509326032296485</c:v>
                </c:pt>
                <c:pt idx="66">
                  <c:v>41.142284251551118</c:v>
                </c:pt>
                <c:pt idx="67">
                  <c:v>41.77524247080575</c:v>
                </c:pt>
                <c:pt idx="68">
                  <c:v>42.408200690060383</c:v>
                </c:pt>
                <c:pt idx="69">
                  <c:v>43.041158909315016</c:v>
                </c:pt>
                <c:pt idx="70">
                  <c:v>43.674117128569648</c:v>
                </c:pt>
                <c:pt idx="71">
                  <c:v>44.307075347824281</c:v>
                </c:pt>
                <c:pt idx="72">
                  <c:v>44.940033567078913</c:v>
                </c:pt>
                <c:pt idx="73">
                  <c:v>45.572991786333546</c:v>
                </c:pt>
                <c:pt idx="74">
                  <c:v>46.205950005588178</c:v>
                </c:pt>
                <c:pt idx="75">
                  <c:v>46.838908224842811</c:v>
                </c:pt>
                <c:pt idx="76">
                  <c:v>47.471866444097444</c:v>
                </c:pt>
                <c:pt idx="77">
                  <c:v>48.104824663352076</c:v>
                </c:pt>
                <c:pt idx="78">
                  <c:v>48.737782882606709</c:v>
                </c:pt>
                <c:pt idx="79">
                  <c:v>49.370741101861341</c:v>
                </c:pt>
                <c:pt idx="80">
                  <c:v>50.003699321115974</c:v>
                </c:pt>
                <c:pt idx="81">
                  <c:v>50.636657540370607</c:v>
                </c:pt>
                <c:pt idx="82">
                  <c:v>51.269615759625239</c:v>
                </c:pt>
                <c:pt idx="83">
                  <c:v>51.902573978879872</c:v>
                </c:pt>
                <c:pt idx="84">
                  <c:v>52.535532198134504</c:v>
                </c:pt>
                <c:pt idx="85">
                  <c:v>53.168490417389137</c:v>
                </c:pt>
                <c:pt idx="86">
                  <c:v>53.801448636643769</c:v>
                </c:pt>
                <c:pt idx="87">
                  <c:v>54.434406855898402</c:v>
                </c:pt>
                <c:pt idx="88">
                  <c:v>55.067365075153035</c:v>
                </c:pt>
                <c:pt idx="89">
                  <c:v>55.700323294407667</c:v>
                </c:pt>
                <c:pt idx="90">
                  <c:v>56.3332815136623</c:v>
                </c:pt>
                <c:pt idx="91">
                  <c:v>56.966239732916932</c:v>
                </c:pt>
                <c:pt idx="92">
                  <c:v>57.599197952171565</c:v>
                </c:pt>
                <c:pt idx="93">
                  <c:v>58.232156171426197</c:v>
                </c:pt>
                <c:pt idx="94">
                  <c:v>58.86511439068083</c:v>
                </c:pt>
                <c:pt idx="95">
                  <c:v>59.498072609935463</c:v>
                </c:pt>
                <c:pt idx="96">
                  <c:v>60.131030829190095</c:v>
                </c:pt>
                <c:pt idx="97">
                  <c:v>60.763989048444728</c:v>
                </c:pt>
                <c:pt idx="98">
                  <c:v>61.39694726769936</c:v>
                </c:pt>
                <c:pt idx="99">
                  <c:v>62.029905486953993</c:v>
                </c:pt>
                <c:pt idx="100">
                  <c:v>62.662863706208626</c:v>
                </c:pt>
                <c:pt idx="101">
                  <c:v>63.295821925463258</c:v>
                </c:pt>
              </c:numCache>
            </c:numRef>
          </c:xVal>
          <c:yVal>
            <c:numRef>
              <c:f>'Gusset 12'!$AK$4:$AK$105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0.20064071518454252</c:v>
                </c:pt>
                <c:pt idx="2">
                  <c:v>0.40128143036908503</c:v>
                </c:pt>
                <c:pt idx="3">
                  <c:v>0.60192214555362755</c:v>
                </c:pt>
                <c:pt idx="4">
                  <c:v>0.80256286073817007</c:v>
                </c:pt>
                <c:pt idx="5">
                  <c:v>1.0032035759227127</c:v>
                </c:pt>
                <c:pt idx="6">
                  <c:v>1.2038442911072553</c:v>
                </c:pt>
                <c:pt idx="7">
                  <c:v>1.404485006291798</c:v>
                </c:pt>
                <c:pt idx="9">
                  <c:v>1.6051257214763406</c:v>
                </c:pt>
                <c:pt idx="10">
                  <c:v>1.8057664366608832</c:v>
                </c:pt>
                <c:pt idx="11">
                  <c:v>2.0064071518454258</c:v>
                </c:pt>
                <c:pt idx="12">
                  <c:v>2.2070478670299685</c:v>
                </c:pt>
                <c:pt idx="13">
                  <c:v>2.4076885822145111</c:v>
                </c:pt>
                <c:pt idx="14">
                  <c:v>2.6083292973990537</c:v>
                </c:pt>
                <c:pt idx="15">
                  <c:v>2.8089700125835964</c:v>
                </c:pt>
                <c:pt idx="16">
                  <c:v>3.009610727768139</c:v>
                </c:pt>
                <c:pt idx="17">
                  <c:v>3.2102514429526816</c:v>
                </c:pt>
                <c:pt idx="18">
                  <c:v>3.4108921581372242</c:v>
                </c:pt>
                <c:pt idx="19">
                  <c:v>3.6115328733217669</c:v>
                </c:pt>
                <c:pt idx="20">
                  <c:v>3.8121735885063095</c:v>
                </c:pt>
                <c:pt idx="21">
                  <c:v>4.0128143036908517</c:v>
                </c:pt>
                <c:pt idx="22">
                  <c:v>4.2134550188753943</c:v>
                </c:pt>
                <c:pt idx="23">
                  <c:v>4.4140957340599369</c:v>
                </c:pt>
                <c:pt idx="24">
                  <c:v>4.6147364492444796</c:v>
                </c:pt>
                <c:pt idx="25">
                  <c:v>4.8153771644290222</c:v>
                </c:pt>
                <c:pt idx="26">
                  <c:v>5.0160178796135648</c:v>
                </c:pt>
                <c:pt idx="27">
                  <c:v>5.2166585947981075</c:v>
                </c:pt>
                <c:pt idx="28">
                  <c:v>5.4172993099826501</c:v>
                </c:pt>
                <c:pt idx="29">
                  <c:v>5.6179400251671927</c:v>
                </c:pt>
                <c:pt idx="30">
                  <c:v>5.8185807403517353</c:v>
                </c:pt>
                <c:pt idx="31">
                  <c:v>6.019221455536278</c:v>
                </c:pt>
                <c:pt idx="32">
                  <c:v>6.2198621707208206</c:v>
                </c:pt>
                <c:pt idx="33">
                  <c:v>6.4205028859053632</c:v>
                </c:pt>
                <c:pt idx="34">
                  <c:v>6.6211436010899059</c:v>
                </c:pt>
                <c:pt idx="35">
                  <c:v>6.8217843162744485</c:v>
                </c:pt>
                <c:pt idx="36">
                  <c:v>7.0224250314589911</c:v>
                </c:pt>
                <c:pt idx="37">
                  <c:v>7.2230657466435337</c:v>
                </c:pt>
                <c:pt idx="38">
                  <c:v>7.4237064618280764</c:v>
                </c:pt>
                <c:pt idx="39">
                  <c:v>7.624347177012619</c:v>
                </c:pt>
                <c:pt idx="40">
                  <c:v>7.8249878921971616</c:v>
                </c:pt>
                <c:pt idx="41">
                  <c:v>8.0256286073817034</c:v>
                </c:pt>
                <c:pt idx="42">
                  <c:v>8.226269322566246</c:v>
                </c:pt>
                <c:pt idx="43">
                  <c:v>8.4269100377507886</c:v>
                </c:pt>
                <c:pt idx="44">
                  <c:v>8.6275507529353312</c:v>
                </c:pt>
                <c:pt idx="45">
                  <c:v>8.8281914681198739</c:v>
                </c:pt>
                <c:pt idx="46">
                  <c:v>9.0288321833044165</c:v>
                </c:pt>
                <c:pt idx="47">
                  <c:v>9.2294728984889591</c:v>
                </c:pt>
                <c:pt idx="48">
                  <c:v>9.4301136136735018</c:v>
                </c:pt>
                <c:pt idx="49">
                  <c:v>9.6307543288580444</c:v>
                </c:pt>
                <c:pt idx="50">
                  <c:v>9.831395044042587</c:v>
                </c:pt>
                <c:pt idx="51">
                  <c:v>10.03203575922713</c:v>
                </c:pt>
                <c:pt idx="52">
                  <c:v>10.232676474411672</c:v>
                </c:pt>
                <c:pt idx="53">
                  <c:v>10.433317189596215</c:v>
                </c:pt>
                <c:pt idx="54">
                  <c:v>10.633957904780758</c:v>
                </c:pt>
                <c:pt idx="55">
                  <c:v>10.8345986199653</c:v>
                </c:pt>
                <c:pt idx="56">
                  <c:v>11.035239335149843</c:v>
                </c:pt>
                <c:pt idx="57">
                  <c:v>11.235880050334385</c:v>
                </c:pt>
                <c:pt idx="58">
                  <c:v>11.436520765518928</c:v>
                </c:pt>
                <c:pt idx="59">
                  <c:v>11.637161480703471</c:v>
                </c:pt>
                <c:pt idx="60">
                  <c:v>11.837802195888013</c:v>
                </c:pt>
                <c:pt idx="61">
                  <c:v>12.038442911072556</c:v>
                </c:pt>
                <c:pt idx="62">
                  <c:v>12.239083626257099</c:v>
                </c:pt>
                <c:pt idx="63">
                  <c:v>12.439724341441641</c:v>
                </c:pt>
                <c:pt idx="64">
                  <c:v>12.640365056626184</c:v>
                </c:pt>
                <c:pt idx="65">
                  <c:v>12.841005771810726</c:v>
                </c:pt>
                <c:pt idx="66">
                  <c:v>13.041646486995269</c:v>
                </c:pt>
                <c:pt idx="67">
                  <c:v>13.242287202179812</c:v>
                </c:pt>
                <c:pt idx="68">
                  <c:v>13.442927917364354</c:v>
                </c:pt>
                <c:pt idx="69">
                  <c:v>13.643568632548897</c:v>
                </c:pt>
                <c:pt idx="70">
                  <c:v>13.84420934773344</c:v>
                </c:pt>
                <c:pt idx="71">
                  <c:v>14.044850062917982</c:v>
                </c:pt>
                <c:pt idx="72">
                  <c:v>14.245490778102525</c:v>
                </c:pt>
                <c:pt idx="73">
                  <c:v>14.446131493287067</c:v>
                </c:pt>
                <c:pt idx="74">
                  <c:v>14.64677220847161</c:v>
                </c:pt>
                <c:pt idx="75">
                  <c:v>14.847412923656153</c:v>
                </c:pt>
                <c:pt idx="76">
                  <c:v>15.048053638840695</c:v>
                </c:pt>
                <c:pt idx="77">
                  <c:v>15.248694354025238</c:v>
                </c:pt>
                <c:pt idx="78">
                  <c:v>15.449335069209781</c:v>
                </c:pt>
                <c:pt idx="79">
                  <c:v>15.649975784394323</c:v>
                </c:pt>
                <c:pt idx="80">
                  <c:v>15.850616499578866</c:v>
                </c:pt>
                <c:pt idx="81">
                  <c:v>16.051257214763407</c:v>
                </c:pt>
                <c:pt idx="82">
                  <c:v>16.251897929947948</c:v>
                </c:pt>
                <c:pt idx="83">
                  <c:v>16.452538645132488</c:v>
                </c:pt>
                <c:pt idx="84">
                  <c:v>16.653179360317029</c:v>
                </c:pt>
                <c:pt idx="85">
                  <c:v>16.85382007550157</c:v>
                </c:pt>
                <c:pt idx="86">
                  <c:v>17.054460790686111</c:v>
                </c:pt>
                <c:pt idx="87">
                  <c:v>17.255101505870652</c:v>
                </c:pt>
                <c:pt idx="88">
                  <c:v>17.455742221055193</c:v>
                </c:pt>
                <c:pt idx="89">
                  <c:v>17.656382936239734</c:v>
                </c:pt>
                <c:pt idx="90">
                  <c:v>17.857023651424274</c:v>
                </c:pt>
                <c:pt idx="91">
                  <c:v>18.057664366608815</c:v>
                </c:pt>
                <c:pt idx="92">
                  <c:v>18.258305081793356</c:v>
                </c:pt>
                <c:pt idx="93">
                  <c:v>18.458945796977897</c:v>
                </c:pt>
                <c:pt idx="94">
                  <c:v>18.659586512162438</c:v>
                </c:pt>
                <c:pt idx="95">
                  <c:v>18.860227227346979</c:v>
                </c:pt>
                <c:pt idx="96">
                  <c:v>19.06086794253152</c:v>
                </c:pt>
                <c:pt idx="97">
                  <c:v>19.26150865771606</c:v>
                </c:pt>
                <c:pt idx="98">
                  <c:v>19.462149372900601</c:v>
                </c:pt>
                <c:pt idx="99">
                  <c:v>19.662790088085142</c:v>
                </c:pt>
                <c:pt idx="100">
                  <c:v>19.863430803269683</c:v>
                </c:pt>
                <c:pt idx="101">
                  <c:v>20.064071518454252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47-455C-B1D3-86896D1D96A7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12'!$AJ$106:$AJ$206</c:f>
              <c:numCache>
                <c:formatCode>0.000</c:formatCode>
                <c:ptCount val="101"/>
                <c:pt idx="0">
                  <c:v>42.211942648492723</c:v>
                </c:pt>
                <c:pt idx="1">
                  <c:v>42.277176672677385</c:v>
                </c:pt>
                <c:pt idx="2">
                  <c:v>42.342410696862046</c:v>
                </c:pt>
                <c:pt idx="3">
                  <c:v>42.407644721046708</c:v>
                </c:pt>
                <c:pt idx="4">
                  <c:v>42.47287874523137</c:v>
                </c:pt>
                <c:pt idx="5">
                  <c:v>42.538112769416031</c:v>
                </c:pt>
                <c:pt idx="6">
                  <c:v>42.603346793600693</c:v>
                </c:pt>
                <c:pt idx="7">
                  <c:v>42.668580817785354</c:v>
                </c:pt>
                <c:pt idx="8">
                  <c:v>42.733814841970016</c:v>
                </c:pt>
                <c:pt idx="9">
                  <c:v>42.799048866154678</c:v>
                </c:pt>
                <c:pt idx="10">
                  <c:v>42.864282890339339</c:v>
                </c:pt>
                <c:pt idx="11">
                  <c:v>42.929516914524001</c:v>
                </c:pt>
                <c:pt idx="12">
                  <c:v>42.994750938708663</c:v>
                </c:pt>
                <c:pt idx="13">
                  <c:v>43.059984962893324</c:v>
                </c:pt>
                <c:pt idx="14">
                  <c:v>43.125218987077986</c:v>
                </c:pt>
                <c:pt idx="15">
                  <c:v>43.190453011262647</c:v>
                </c:pt>
                <c:pt idx="16">
                  <c:v>43.255687035447309</c:v>
                </c:pt>
                <c:pt idx="17">
                  <c:v>43.320921059631971</c:v>
                </c:pt>
                <c:pt idx="18">
                  <c:v>43.386155083816632</c:v>
                </c:pt>
                <c:pt idx="19">
                  <c:v>43.451389108001294</c:v>
                </c:pt>
                <c:pt idx="20">
                  <c:v>43.516623132185956</c:v>
                </c:pt>
                <c:pt idx="21">
                  <c:v>43.581857156370617</c:v>
                </c:pt>
                <c:pt idx="22">
                  <c:v>43.647091180555279</c:v>
                </c:pt>
                <c:pt idx="23">
                  <c:v>43.71232520473994</c:v>
                </c:pt>
                <c:pt idx="24">
                  <c:v>43.777559228924602</c:v>
                </c:pt>
                <c:pt idx="25">
                  <c:v>43.842793253109264</c:v>
                </c:pt>
                <c:pt idx="26">
                  <c:v>43.908027277293925</c:v>
                </c:pt>
                <c:pt idx="27">
                  <c:v>43.973261301478587</c:v>
                </c:pt>
                <c:pt idx="28">
                  <c:v>44.038495325663249</c:v>
                </c:pt>
                <c:pt idx="29">
                  <c:v>44.10372934984791</c:v>
                </c:pt>
                <c:pt idx="30">
                  <c:v>44.168963374032572</c:v>
                </c:pt>
                <c:pt idx="31">
                  <c:v>44.234197398217233</c:v>
                </c:pt>
                <c:pt idx="32">
                  <c:v>44.299431422401895</c:v>
                </c:pt>
                <c:pt idx="33">
                  <c:v>44.364665446586557</c:v>
                </c:pt>
                <c:pt idx="34">
                  <c:v>44.429899470771218</c:v>
                </c:pt>
                <c:pt idx="35">
                  <c:v>44.49513349495588</c:v>
                </c:pt>
                <c:pt idx="36">
                  <c:v>44.560367519140542</c:v>
                </c:pt>
                <c:pt idx="37">
                  <c:v>44.625601543325203</c:v>
                </c:pt>
                <c:pt idx="38">
                  <c:v>44.690835567509865</c:v>
                </c:pt>
                <c:pt idx="39">
                  <c:v>44.756069591694526</c:v>
                </c:pt>
                <c:pt idx="40">
                  <c:v>44.821303615879188</c:v>
                </c:pt>
                <c:pt idx="41">
                  <c:v>44.88653764006385</c:v>
                </c:pt>
                <c:pt idx="42">
                  <c:v>44.951771664248511</c:v>
                </c:pt>
                <c:pt idx="43">
                  <c:v>45.017005688433173</c:v>
                </c:pt>
                <c:pt idx="44">
                  <c:v>45.082239712617834</c:v>
                </c:pt>
                <c:pt idx="45">
                  <c:v>45.147473736802496</c:v>
                </c:pt>
                <c:pt idx="46">
                  <c:v>45.212707760987158</c:v>
                </c:pt>
                <c:pt idx="47">
                  <c:v>45.277941785171819</c:v>
                </c:pt>
                <c:pt idx="48">
                  <c:v>45.343175809356481</c:v>
                </c:pt>
                <c:pt idx="49">
                  <c:v>45.408409833541143</c:v>
                </c:pt>
                <c:pt idx="50">
                  <c:v>45.473643857725804</c:v>
                </c:pt>
                <c:pt idx="51">
                  <c:v>45.538877881910466</c:v>
                </c:pt>
                <c:pt idx="52">
                  <c:v>45.604111906095127</c:v>
                </c:pt>
                <c:pt idx="53">
                  <c:v>45.669345930279789</c:v>
                </c:pt>
                <c:pt idx="54">
                  <c:v>45.734579954464451</c:v>
                </c:pt>
                <c:pt idx="55">
                  <c:v>45.799813978649112</c:v>
                </c:pt>
                <c:pt idx="56">
                  <c:v>45.865048002833774</c:v>
                </c:pt>
                <c:pt idx="57">
                  <c:v>45.930282027018436</c:v>
                </c:pt>
                <c:pt idx="58">
                  <c:v>45.995516051203097</c:v>
                </c:pt>
                <c:pt idx="59">
                  <c:v>46.060750075387759</c:v>
                </c:pt>
                <c:pt idx="60">
                  <c:v>46.12598409957242</c:v>
                </c:pt>
                <c:pt idx="61">
                  <c:v>46.191218123757082</c:v>
                </c:pt>
                <c:pt idx="62">
                  <c:v>46.256452147941744</c:v>
                </c:pt>
                <c:pt idx="63">
                  <c:v>46.321686172126405</c:v>
                </c:pt>
                <c:pt idx="64">
                  <c:v>46.386920196311067</c:v>
                </c:pt>
                <c:pt idx="65">
                  <c:v>46.452154220495729</c:v>
                </c:pt>
                <c:pt idx="66">
                  <c:v>46.51738824468039</c:v>
                </c:pt>
                <c:pt idx="67">
                  <c:v>46.582622268865052</c:v>
                </c:pt>
                <c:pt idx="68">
                  <c:v>46.647856293049713</c:v>
                </c:pt>
                <c:pt idx="69">
                  <c:v>46.713090317234375</c:v>
                </c:pt>
                <c:pt idx="70">
                  <c:v>46.778324341419037</c:v>
                </c:pt>
                <c:pt idx="71">
                  <c:v>46.843558365603698</c:v>
                </c:pt>
                <c:pt idx="72">
                  <c:v>46.90879238978836</c:v>
                </c:pt>
                <c:pt idx="73">
                  <c:v>46.974026413973021</c:v>
                </c:pt>
                <c:pt idx="74">
                  <c:v>47.039260438157683</c:v>
                </c:pt>
                <c:pt idx="75">
                  <c:v>47.104494462342345</c:v>
                </c:pt>
                <c:pt idx="76">
                  <c:v>47.169728486527006</c:v>
                </c:pt>
                <c:pt idx="77">
                  <c:v>47.234962510711668</c:v>
                </c:pt>
                <c:pt idx="78">
                  <c:v>47.30019653489633</c:v>
                </c:pt>
                <c:pt idx="79">
                  <c:v>47.365430559080991</c:v>
                </c:pt>
                <c:pt idx="80">
                  <c:v>47.430664583265653</c:v>
                </c:pt>
                <c:pt idx="81">
                  <c:v>47.495898607450314</c:v>
                </c:pt>
                <c:pt idx="82">
                  <c:v>47.561132631634976</c:v>
                </c:pt>
                <c:pt idx="83">
                  <c:v>47.626366655819638</c:v>
                </c:pt>
                <c:pt idx="84">
                  <c:v>47.691600680004299</c:v>
                </c:pt>
                <c:pt idx="85">
                  <c:v>47.756834704188961</c:v>
                </c:pt>
                <c:pt idx="86">
                  <c:v>47.822068728373623</c:v>
                </c:pt>
                <c:pt idx="87">
                  <c:v>47.887302752558284</c:v>
                </c:pt>
                <c:pt idx="88">
                  <c:v>47.952536776742946</c:v>
                </c:pt>
                <c:pt idx="89">
                  <c:v>48.017770800927607</c:v>
                </c:pt>
                <c:pt idx="90">
                  <c:v>48.083004825112269</c:v>
                </c:pt>
                <c:pt idx="91">
                  <c:v>48.148238849296931</c:v>
                </c:pt>
                <c:pt idx="92">
                  <c:v>48.213472873481592</c:v>
                </c:pt>
                <c:pt idx="93">
                  <c:v>48.278706897666254</c:v>
                </c:pt>
                <c:pt idx="94">
                  <c:v>48.343940921850916</c:v>
                </c:pt>
                <c:pt idx="95">
                  <c:v>48.409174946035577</c:v>
                </c:pt>
                <c:pt idx="96">
                  <c:v>48.474408970220239</c:v>
                </c:pt>
                <c:pt idx="97">
                  <c:v>48.5396429944049</c:v>
                </c:pt>
                <c:pt idx="98">
                  <c:v>48.604877018589562</c:v>
                </c:pt>
                <c:pt idx="99">
                  <c:v>48.670111042774224</c:v>
                </c:pt>
                <c:pt idx="100">
                  <c:v>48.735345066958963</c:v>
                </c:pt>
              </c:numCache>
            </c:numRef>
          </c:xVal>
          <c:yVal>
            <c:numRef>
              <c:f>'Gusset 12'!$AL$106:$AL$206</c:f>
              <c:numCache>
                <c:formatCode>0.000</c:formatCode>
                <c:ptCount val="101"/>
                <c:pt idx="0">
                  <c:v>24.704278609907284</c:v>
                </c:pt>
                <c:pt idx="1">
                  <c:v>24.49848582380821</c:v>
                </c:pt>
                <c:pt idx="2">
                  <c:v>24.292693037709135</c:v>
                </c:pt>
                <c:pt idx="3">
                  <c:v>24.086900251610061</c:v>
                </c:pt>
                <c:pt idx="4">
                  <c:v>23.881107465510986</c:v>
                </c:pt>
                <c:pt idx="5">
                  <c:v>23.675314679411912</c:v>
                </c:pt>
                <c:pt idx="6">
                  <c:v>23.469521893312837</c:v>
                </c:pt>
                <c:pt idx="7">
                  <c:v>23.263729107213763</c:v>
                </c:pt>
                <c:pt idx="8">
                  <c:v>23.057936321114688</c:v>
                </c:pt>
                <c:pt idx="9">
                  <c:v>22.852143535015614</c:v>
                </c:pt>
                <c:pt idx="10">
                  <c:v>22.646350748916539</c:v>
                </c:pt>
                <c:pt idx="11">
                  <c:v>22.440557962817465</c:v>
                </c:pt>
                <c:pt idx="12">
                  <c:v>22.23476517671839</c:v>
                </c:pt>
                <c:pt idx="13">
                  <c:v>22.028972390619316</c:v>
                </c:pt>
                <c:pt idx="14">
                  <c:v>21.823179604520242</c:v>
                </c:pt>
                <c:pt idx="15">
                  <c:v>21.617386818421167</c:v>
                </c:pt>
                <c:pt idx="16">
                  <c:v>21.411594032322093</c:v>
                </c:pt>
                <c:pt idx="17">
                  <c:v>21.205801246223018</c:v>
                </c:pt>
                <c:pt idx="18">
                  <c:v>21.000008460123944</c:v>
                </c:pt>
                <c:pt idx="19">
                  <c:v>20.794215674024869</c:v>
                </c:pt>
                <c:pt idx="20">
                  <c:v>20.588422887925795</c:v>
                </c:pt>
                <c:pt idx="21">
                  <c:v>20.38263010182672</c:v>
                </c:pt>
                <c:pt idx="22">
                  <c:v>20.176837315727646</c:v>
                </c:pt>
                <c:pt idx="23">
                  <c:v>19.971044529628571</c:v>
                </c:pt>
                <c:pt idx="24">
                  <c:v>19.765251743529497</c:v>
                </c:pt>
                <c:pt idx="25">
                  <c:v>19.559458957430422</c:v>
                </c:pt>
                <c:pt idx="26">
                  <c:v>19.353666171331348</c:v>
                </c:pt>
                <c:pt idx="27">
                  <c:v>19.147873385232273</c:v>
                </c:pt>
                <c:pt idx="28">
                  <c:v>18.942080599133199</c:v>
                </c:pt>
                <c:pt idx="29">
                  <c:v>18.736287813034124</c:v>
                </c:pt>
                <c:pt idx="30">
                  <c:v>18.53049502693505</c:v>
                </c:pt>
                <c:pt idx="31">
                  <c:v>18.324702240835975</c:v>
                </c:pt>
                <c:pt idx="32">
                  <c:v>18.118909454736901</c:v>
                </c:pt>
                <c:pt idx="33">
                  <c:v>17.913116668637826</c:v>
                </c:pt>
                <c:pt idx="34">
                  <c:v>17.707323882538752</c:v>
                </c:pt>
                <c:pt idx="35">
                  <c:v>17.501531096439678</c:v>
                </c:pt>
                <c:pt idx="36">
                  <c:v>17.295738310340603</c:v>
                </c:pt>
                <c:pt idx="37">
                  <c:v>17.089945524241529</c:v>
                </c:pt>
                <c:pt idx="38">
                  <c:v>16.884152738142454</c:v>
                </c:pt>
                <c:pt idx="39">
                  <c:v>16.67835995204338</c:v>
                </c:pt>
                <c:pt idx="40">
                  <c:v>16.472567165944305</c:v>
                </c:pt>
                <c:pt idx="41">
                  <c:v>16.266774379845231</c:v>
                </c:pt>
                <c:pt idx="42">
                  <c:v>16.060981593746156</c:v>
                </c:pt>
                <c:pt idx="43">
                  <c:v>15.855188807647083</c:v>
                </c:pt>
                <c:pt idx="44">
                  <c:v>15.649396021548011</c:v>
                </c:pt>
                <c:pt idx="45">
                  <c:v>15.443603235448938</c:v>
                </c:pt>
                <c:pt idx="46">
                  <c:v>15.237810449349865</c:v>
                </c:pt>
                <c:pt idx="47">
                  <c:v>15.032017663250793</c:v>
                </c:pt>
                <c:pt idx="48">
                  <c:v>14.82622487715172</c:v>
                </c:pt>
                <c:pt idx="49">
                  <c:v>14.620432091052647</c:v>
                </c:pt>
                <c:pt idx="50">
                  <c:v>14.414639304953575</c:v>
                </c:pt>
                <c:pt idx="51">
                  <c:v>14.208846518854502</c:v>
                </c:pt>
                <c:pt idx="52">
                  <c:v>14.003053732755429</c:v>
                </c:pt>
                <c:pt idx="53">
                  <c:v>13.797260946656356</c:v>
                </c:pt>
                <c:pt idx="54">
                  <c:v>13.591468160557284</c:v>
                </c:pt>
                <c:pt idx="55">
                  <c:v>13.385675374458211</c:v>
                </c:pt>
                <c:pt idx="56">
                  <c:v>13.179882588359138</c:v>
                </c:pt>
                <c:pt idx="57">
                  <c:v>12.974089802260066</c:v>
                </c:pt>
                <c:pt idx="58">
                  <c:v>12.768297016160993</c:v>
                </c:pt>
                <c:pt idx="59">
                  <c:v>12.56250423006192</c:v>
                </c:pt>
                <c:pt idx="60">
                  <c:v>12.356711443962848</c:v>
                </c:pt>
                <c:pt idx="61">
                  <c:v>12.150918657863775</c:v>
                </c:pt>
                <c:pt idx="62">
                  <c:v>11.945125871764702</c:v>
                </c:pt>
                <c:pt idx="63">
                  <c:v>11.739333085665629</c:v>
                </c:pt>
                <c:pt idx="64">
                  <c:v>11.533540299566557</c:v>
                </c:pt>
                <c:pt idx="65">
                  <c:v>11.327747513467484</c:v>
                </c:pt>
                <c:pt idx="66">
                  <c:v>11.121954727368411</c:v>
                </c:pt>
                <c:pt idx="67">
                  <c:v>10.916161941269339</c:v>
                </c:pt>
                <c:pt idx="68">
                  <c:v>10.710369155170266</c:v>
                </c:pt>
                <c:pt idx="69">
                  <c:v>10.504576369071193</c:v>
                </c:pt>
                <c:pt idx="70">
                  <c:v>10.298783582972121</c:v>
                </c:pt>
                <c:pt idx="71">
                  <c:v>10.092990796873048</c:v>
                </c:pt>
                <c:pt idx="72">
                  <c:v>9.8871980107739752</c:v>
                </c:pt>
                <c:pt idx="73">
                  <c:v>9.6814052246749025</c:v>
                </c:pt>
                <c:pt idx="74">
                  <c:v>9.4756124385758298</c:v>
                </c:pt>
                <c:pt idx="75">
                  <c:v>9.2698196524767571</c:v>
                </c:pt>
                <c:pt idx="76">
                  <c:v>9.0640268663776844</c:v>
                </c:pt>
                <c:pt idx="77">
                  <c:v>8.8582340802786117</c:v>
                </c:pt>
                <c:pt idx="78">
                  <c:v>8.652441294179539</c:v>
                </c:pt>
                <c:pt idx="79">
                  <c:v>8.4466485080804663</c:v>
                </c:pt>
                <c:pt idx="80">
                  <c:v>8.2408557219813936</c:v>
                </c:pt>
                <c:pt idx="81">
                  <c:v>8.0350629358823209</c:v>
                </c:pt>
                <c:pt idx="82">
                  <c:v>7.8292701497832482</c:v>
                </c:pt>
                <c:pt idx="83">
                  <c:v>7.6234773636841755</c:v>
                </c:pt>
                <c:pt idx="84">
                  <c:v>7.4176845775851028</c:v>
                </c:pt>
                <c:pt idx="85">
                  <c:v>7.2118917914860301</c:v>
                </c:pt>
                <c:pt idx="86">
                  <c:v>7.0060990053869574</c:v>
                </c:pt>
                <c:pt idx="87">
                  <c:v>6.8003062192878847</c:v>
                </c:pt>
                <c:pt idx="88">
                  <c:v>6.594513433188812</c:v>
                </c:pt>
                <c:pt idx="89">
                  <c:v>6.3887206470897393</c:v>
                </c:pt>
                <c:pt idx="90">
                  <c:v>6.1829278609906666</c:v>
                </c:pt>
                <c:pt idx="91">
                  <c:v>5.9771350748915939</c:v>
                </c:pt>
                <c:pt idx="92">
                  <c:v>5.7713422887925212</c:v>
                </c:pt>
                <c:pt idx="93">
                  <c:v>5.5655495026934485</c:v>
                </c:pt>
                <c:pt idx="94">
                  <c:v>5.3597567165943758</c:v>
                </c:pt>
                <c:pt idx="95">
                  <c:v>5.1539639304953031</c:v>
                </c:pt>
                <c:pt idx="96">
                  <c:v>4.9481711443962304</c:v>
                </c:pt>
                <c:pt idx="97">
                  <c:v>4.7423783582971577</c:v>
                </c:pt>
                <c:pt idx="98">
                  <c:v>4.536585572198085</c:v>
                </c:pt>
                <c:pt idx="99">
                  <c:v>4.3307927860990123</c:v>
                </c:pt>
                <c:pt idx="100" formatCode="General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47-455C-B1D3-86896D1D96A7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12'!$AJ$207:$AJ$307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xVal>
          <c:yVal>
            <c:numRef>
              <c:f>'Gusset 12'!$AM$207:$AM$307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0.63295821925463258</c:v>
                </c:pt>
                <c:pt idx="2">
                  <c:v>1.2659164385092652</c:v>
                </c:pt>
                <c:pt idx="3">
                  <c:v>1.8988746577638977</c:v>
                </c:pt>
                <c:pt idx="4">
                  <c:v>2.5318328770185303</c:v>
                </c:pt>
                <c:pt idx="5">
                  <c:v>3.1647910962731629</c:v>
                </c:pt>
                <c:pt idx="6">
                  <c:v>3.7977493155277955</c:v>
                </c:pt>
                <c:pt idx="7">
                  <c:v>4.4307075347824281</c:v>
                </c:pt>
                <c:pt idx="8">
                  <c:v>5.0636657540370607</c:v>
                </c:pt>
                <c:pt idx="9">
                  <c:v>5.6966239732916932</c:v>
                </c:pt>
                <c:pt idx="10">
                  <c:v>6.3295821925463258</c:v>
                </c:pt>
                <c:pt idx="11">
                  <c:v>6.9625404118009584</c:v>
                </c:pt>
                <c:pt idx="12">
                  <c:v>7.595498631055591</c:v>
                </c:pt>
                <c:pt idx="13">
                  <c:v>8.2284568503102236</c:v>
                </c:pt>
                <c:pt idx="14">
                  <c:v>8.8614150695648561</c:v>
                </c:pt>
                <c:pt idx="15">
                  <c:v>9.4943732888194887</c:v>
                </c:pt>
                <c:pt idx="16">
                  <c:v>10.127331508074121</c:v>
                </c:pt>
                <c:pt idx="17">
                  <c:v>10.760289727328754</c:v>
                </c:pt>
                <c:pt idx="18">
                  <c:v>11.393247946583386</c:v>
                </c:pt>
                <c:pt idx="19">
                  <c:v>12.026206165838019</c:v>
                </c:pt>
                <c:pt idx="20">
                  <c:v>12.659164385092652</c:v>
                </c:pt>
                <c:pt idx="21">
                  <c:v>13.292122604347284</c:v>
                </c:pt>
                <c:pt idx="22">
                  <c:v>13.925080823601917</c:v>
                </c:pt>
                <c:pt idx="23">
                  <c:v>14.558039042856549</c:v>
                </c:pt>
                <c:pt idx="24">
                  <c:v>15.190997262111182</c:v>
                </c:pt>
                <c:pt idx="25">
                  <c:v>15.823955481365815</c:v>
                </c:pt>
                <c:pt idx="26">
                  <c:v>16.456913700620447</c:v>
                </c:pt>
                <c:pt idx="27">
                  <c:v>17.08987191987508</c:v>
                </c:pt>
                <c:pt idx="28">
                  <c:v>17.722830139129712</c:v>
                </c:pt>
                <c:pt idx="29">
                  <c:v>18.355788358384345</c:v>
                </c:pt>
                <c:pt idx="30">
                  <c:v>18.988746577638977</c:v>
                </c:pt>
                <c:pt idx="31">
                  <c:v>19.62170479689361</c:v>
                </c:pt>
                <c:pt idx="32">
                  <c:v>20.254663016148243</c:v>
                </c:pt>
                <c:pt idx="33">
                  <c:v>20.887621235402875</c:v>
                </c:pt>
                <c:pt idx="34">
                  <c:v>21.520579454657508</c:v>
                </c:pt>
                <c:pt idx="35">
                  <c:v>22.15353767391214</c:v>
                </c:pt>
                <c:pt idx="36">
                  <c:v>22.786495893166773</c:v>
                </c:pt>
                <c:pt idx="37">
                  <c:v>23.419454112421406</c:v>
                </c:pt>
                <c:pt idx="38">
                  <c:v>24.052412331676038</c:v>
                </c:pt>
                <c:pt idx="39">
                  <c:v>24.685370550930671</c:v>
                </c:pt>
                <c:pt idx="40">
                  <c:v>25.318328770185303</c:v>
                </c:pt>
                <c:pt idx="41">
                  <c:v>25.951286989439936</c:v>
                </c:pt>
                <c:pt idx="42">
                  <c:v>26.584245208694568</c:v>
                </c:pt>
                <c:pt idx="43">
                  <c:v>27.217203427949201</c:v>
                </c:pt>
                <c:pt idx="44">
                  <c:v>27.850161647203834</c:v>
                </c:pt>
                <c:pt idx="45">
                  <c:v>28.483119866458466</c:v>
                </c:pt>
                <c:pt idx="46">
                  <c:v>29.116078085713099</c:v>
                </c:pt>
                <c:pt idx="47">
                  <c:v>29.749036304967731</c:v>
                </c:pt>
                <c:pt idx="48">
                  <c:v>30.381994524222364</c:v>
                </c:pt>
                <c:pt idx="49">
                  <c:v>31.014952743476996</c:v>
                </c:pt>
                <c:pt idx="50">
                  <c:v>31.647910962731629</c:v>
                </c:pt>
                <c:pt idx="51">
                  <c:v>32.280869181986262</c:v>
                </c:pt>
                <c:pt idx="52">
                  <c:v>32.913827401240894</c:v>
                </c:pt>
                <c:pt idx="53">
                  <c:v>33.546785620495527</c:v>
                </c:pt>
                <c:pt idx="54">
                  <c:v>34.179743839750159</c:v>
                </c:pt>
                <c:pt idx="55">
                  <c:v>34.812702059004792</c:v>
                </c:pt>
                <c:pt idx="56">
                  <c:v>35.445660278259425</c:v>
                </c:pt>
                <c:pt idx="57">
                  <c:v>36.078618497514057</c:v>
                </c:pt>
                <c:pt idx="58">
                  <c:v>36.71157671676869</c:v>
                </c:pt>
                <c:pt idx="59">
                  <c:v>37.344534936023322</c:v>
                </c:pt>
                <c:pt idx="60">
                  <c:v>37.977493155277955</c:v>
                </c:pt>
                <c:pt idx="61">
                  <c:v>38.610451374532587</c:v>
                </c:pt>
                <c:pt idx="62">
                  <c:v>39.24340959378722</c:v>
                </c:pt>
                <c:pt idx="63">
                  <c:v>39.876367813041853</c:v>
                </c:pt>
                <c:pt idx="64">
                  <c:v>40.509326032296485</c:v>
                </c:pt>
                <c:pt idx="65">
                  <c:v>41.142284251551118</c:v>
                </c:pt>
                <c:pt idx="66">
                  <c:v>41.77524247080575</c:v>
                </c:pt>
                <c:pt idx="67">
                  <c:v>42.408200690060383</c:v>
                </c:pt>
                <c:pt idx="68">
                  <c:v>43.041158909315016</c:v>
                </c:pt>
                <c:pt idx="69">
                  <c:v>43.674117128569648</c:v>
                </c:pt>
                <c:pt idx="70">
                  <c:v>44.307075347824281</c:v>
                </c:pt>
                <c:pt idx="71">
                  <c:v>44.940033567078913</c:v>
                </c:pt>
                <c:pt idx="72">
                  <c:v>45.572991786333546</c:v>
                </c:pt>
                <c:pt idx="73">
                  <c:v>46.205950005588178</c:v>
                </c:pt>
                <c:pt idx="74">
                  <c:v>46.838908224842811</c:v>
                </c:pt>
                <c:pt idx="75">
                  <c:v>47.471866444097444</c:v>
                </c:pt>
                <c:pt idx="76">
                  <c:v>48.104824663352076</c:v>
                </c:pt>
                <c:pt idx="77">
                  <c:v>48.737782882606709</c:v>
                </c:pt>
                <c:pt idx="78">
                  <c:v>49.370741101861341</c:v>
                </c:pt>
                <c:pt idx="79">
                  <c:v>50.003699321115974</c:v>
                </c:pt>
                <c:pt idx="80">
                  <c:v>50.636657540370607</c:v>
                </c:pt>
                <c:pt idx="81">
                  <c:v>51.269615759625239</c:v>
                </c:pt>
                <c:pt idx="82">
                  <c:v>51.902573978879872</c:v>
                </c:pt>
                <c:pt idx="83">
                  <c:v>52.535532198134504</c:v>
                </c:pt>
                <c:pt idx="84">
                  <c:v>53.168490417389137</c:v>
                </c:pt>
                <c:pt idx="85">
                  <c:v>53.801448636643769</c:v>
                </c:pt>
                <c:pt idx="86">
                  <c:v>54.434406855898402</c:v>
                </c:pt>
                <c:pt idx="87">
                  <c:v>55.067365075153035</c:v>
                </c:pt>
                <c:pt idx="88">
                  <c:v>55.700323294407667</c:v>
                </c:pt>
                <c:pt idx="89">
                  <c:v>56.3332815136623</c:v>
                </c:pt>
                <c:pt idx="90">
                  <c:v>56.966239732916932</c:v>
                </c:pt>
                <c:pt idx="91">
                  <c:v>57.599197952171565</c:v>
                </c:pt>
                <c:pt idx="92">
                  <c:v>58.232156171426197</c:v>
                </c:pt>
                <c:pt idx="93">
                  <c:v>58.86511439068083</c:v>
                </c:pt>
                <c:pt idx="94">
                  <c:v>59.498072609935463</c:v>
                </c:pt>
                <c:pt idx="95">
                  <c:v>60.131030829190095</c:v>
                </c:pt>
                <c:pt idx="96">
                  <c:v>60.763989048444728</c:v>
                </c:pt>
                <c:pt idx="97">
                  <c:v>61.39694726769936</c:v>
                </c:pt>
                <c:pt idx="98">
                  <c:v>62.029905486953993</c:v>
                </c:pt>
                <c:pt idx="99">
                  <c:v>62.662863706208626</c:v>
                </c:pt>
                <c:pt idx="100">
                  <c:v>63.295821925463258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47-455C-B1D3-86896D1D96A7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12'!$AJ$308:$AJ$408</c:f>
              <c:numCache>
                <c:formatCode>General</c:formatCode>
                <c:ptCount val="101"/>
                <c:pt idx="0">
                  <c:v>0</c:v>
                </c:pt>
                <c:pt idx="1">
                  <c:v>0.63295821925463258</c:v>
                </c:pt>
                <c:pt idx="2">
                  <c:v>1.2659164385092652</c:v>
                </c:pt>
                <c:pt idx="3">
                  <c:v>1.8988746577638977</c:v>
                </c:pt>
                <c:pt idx="4">
                  <c:v>2.5318328770185303</c:v>
                </c:pt>
                <c:pt idx="5">
                  <c:v>3.1647910962731629</c:v>
                </c:pt>
                <c:pt idx="6">
                  <c:v>3.7977493155277955</c:v>
                </c:pt>
                <c:pt idx="7">
                  <c:v>4.4307075347824281</c:v>
                </c:pt>
                <c:pt idx="8">
                  <c:v>5.0636657540370607</c:v>
                </c:pt>
                <c:pt idx="9">
                  <c:v>5.6966239732916932</c:v>
                </c:pt>
                <c:pt idx="10">
                  <c:v>6.3295821925463258</c:v>
                </c:pt>
                <c:pt idx="11">
                  <c:v>6.9625404118009584</c:v>
                </c:pt>
                <c:pt idx="12">
                  <c:v>7.595498631055591</c:v>
                </c:pt>
                <c:pt idx="13">
                  <c:v>8.2284568503102236</c:v>
                </c:pt>
                <c:pt idx="14">
                  <c:v>8.8614150695648561</c:v>
                </c:pt>
                <c:pt idx="15">
                  <c:v>9.4943732888194887</c:v>
                </c:pt>
                <c:pt idx="16">
                  <c:v>10.127331508074121</c:v>
                </c:pt>
                <c:pt idx="17">
                  <c:v>10.760289727328754</c:v>
                </c:pt>
                <c:pt idx="18">
                  <c:v>11.393247946583386</c:v>
                </c:pt>
                <c:pt idx="19">
                  <c:v>12.026206165838019</c:v>
                </c:pt>
                <c:pt idx="20">
                  <c:v>12.659164385092652</c:v>
                </c:pt>
                <c:pt idx="21">
                  <c:v>13.292122604347284</c:v>
                </c:pt>
                <c:pt idx="22">
                  <c:v>13.925080823601917</c:v>
                </c:pt>
                <c:pt idx="23">
                  <c:v>14.558039042856549</c:v>
                </c:pt>
                <c:pt idx="24">
                  <c:v>15.190997262111182</c:v>
                </c:pt>
                <c:pt idx="25">
                  <c:v>15.823955481365815</c:v>
                </c:pt>
                <c:pt idx="26">
                  <c:v>16.456913700620447</c:v>
                </c:pt>
                <c:pt idx="27">
                  <c:v>17.08987191987508</c:v>
                </c:pt>
                <c:pt idx="28">
                  <c:v>17.722830139129712</c:v>
                </c:pt>
                <c:pt idx="29">
                  <c:v>18.355788358384345</c:v>
                </c:pt>
                <c:pt idx="30">
                  <c:v>18.988746577638977</c:v>
                </c:pt>
                <c:pt idx="31">
                  <c:v>19.62170479689361</c:v>
                </c:pt>
                <c:pt idx="32">
                  <c:v>20.254663016148243</c:v>
                </c:pt>
                <c:pt idx="33">
                  <c:v>20.887621235402875</c:v>
                </c:pt>
                <c:pt idx="34">
                  <c:v>21.520579454657508</c:v>
                </c:pt>
                <c:pt idx="35">
                  <c:v>22.15353767391214</c:v>
                </c:pt>
                <c:pt idx="36">
                  <c:v>22.786495893166773</c:v>
                </c:pt>
                <c:pt idx="37">
                  <c:v>23.419454112421406</c:v>
                </c:pt>
                <c:pt idx="38">
                  <c:v>24.052412331676038</c:v>
                </c:pt>
                <c:pt idx="39">
                  <c:v>24.685370550930671</c:v>
                </c:pt>
                <c:pt idx="40">
                  <c:v>25.318328770185303</c:v>
                </c:pt>
                <c:pt idx="41">
                  <c:v>25.951286989439936</c:v>
                </c:pt>
                <c:pt idx="42">
                  <c:v>26.584245208694568</c:v>
                </c:pt>
                <c:pt idx="43">
                  <c:v>27.217203427949201</c:v>
                </c:pt>
                <c:pt idx="44">
                  <c:v>27.850161647203834</c:v>
                </c:pt>
                <c:pt idx="45">
                  <c:v>28.483119866458466</c:v>
                </c:pt>
                <c:pt idx="46">
                  <c:v>29.116078085713099</c:v>
                </c:pt>
                <c:pt idx="47">
                  <c:v>29.749036304967731</c:v>
                </c:pt>
                <c:pt idx="48">
                  <c:v>30.381994524222364</c:v>
                </c:pt>
                <c:pt idx="49">
                  <c:v>31.014952743476996</c:v>
                </c:pt>
                <c:pt idx="50">
                  <c:v>31.647910962731629</c:v>
                </c:pt>
                <c:pt idx="51">
                  <c:v>32.280869181986262</c:v>
                </c:pt>
                <c:pt idx="52">
                  <c:v>32.913827401240894</c:v>
                </c:pt>
                <c:pt idx="53">
                  <c:v>33.546785620495527</c:v>
                </c:pt>
                <c:pt idx="54">
                  <c:v>34.179743839750159</c:v>
                </c:pt>
                <c:pt idx="55">
                  <c:v>34.812702059004792</c:v>
                </c:pt>
                <c:pt idx="56">
                  <c:v>35.445660278259425</c:v>
                </c:pt>
                <c:pt idx="57">
                  <c:v>36.078618497514057</c:v>
                </c:pt>
                <c:pt idx="58">
                  <c:v>36.71157671676869</c:v>
                </c:pt>
                <c:pt idx="59">
                  <c:v>37.344534936023322</c:v>
                </c:pt>
                <c:pt idx="60">
                  <c:v>37.977493155277955</c:v>
                </c:pt>
                <c:pt idx="61">
                  <c:v>38.610451374532587</c:v>
                </c:pt>
                <c:pt idx="62">
                  <c:v>39.24340959378722</c:v>
                </c:pt>
                <c:pt idx="63">
                  <c:v>39.876367813041853</c:v>
                </c:pt>
                <c:pt idx="64">
                  <c:v>40.509326032296485</c:v>
                </c:pt>
                <c:pt idx="65">
                  <c:v>41.142284251551118</c:v>
                </c:pt>
                <c:pt idx="66">
                  <c:v>41.77524247080575</c:v>
                </c:pt>
                <c:pt idx="67">
                  <c:v>42.408200690060383</c:v>
                </c:pt>
                <c:pt idx="68">
                  <c:v>43.041158909315016</c:v>
                </c:pt>
                <c:pt idx="69">
                  <c:v>43.674117128569648</c:v>
                </c:pt>
                <c:pt idx="70">
                  <c:v>44.307075347824281</c:v>
                </c:pt>
                <c:pt idx="71">
                  <c:v>44.940033567078913</c:v>
                </c:pt>
                <c:pt idx="72">
                  <c:v>45.572991786333546</c:v>
                </c:pt>
                <c:pt idx="73">
                  <c:v>46.205950005588178</c:v>
                </c:pt>
                <c:pt idx="74">
                  <c:v>46.838908224842811</c:v>
                </c:pt>
                <c:pt idx="75">
                  <c:v>47.471866444097444</c:v>
                </c:pt>
                <c:pt idx="76">
                  <c:v>48.104824663352076</c:v>
                </c:pt>
                <c:pt idx="77">
                  <c:v>48.737782882606709</c:v>
                </c:pt>
                <c:pt idx="78">
                  <c:v>49.370741101861341</c:v>
                </c:pt>
                <c:pt idx="79">
                  <c:v>50.003699321115974</c:v>
                </c:pt>
                <c:pt idx="80">
                  <c:v>50.636657540370607</c:v>
                </c:pt>
                <c:pt idx="81">
                  <c:v>51.269615759625239</c:v>
                </c:pt>
                <c:pt idx="82">
                  <c:v>51.902573978879872</c:v>
                </c:pt>
                <c:pt idx="83">
                  <c:v>52.535532198134504</c:v>
                </c:pt>
                <c:pt idx="84">
                  <c:v>53.168490417389137</c:v>
                </c:pt>
                <c:pt idx="85">
                  <c:v>53.801448636643769</c:v>
                </c:pt>
                <c:pt idx="86">
                  <c:v>54.434406855898402</c:v>
                </c:pt>
                <c:pt idx="87">
                  <c:v>55.067365075153035</c:v>
                </c:pt>
                <c:pt idx="88">
                  <c:v>55.700323294407667</c:v>
                </c:pt>
                <c:pt idx="89">
                  <c:v>56.3332815136623</c:v>
                </c:pt>
                <c:pt idx="90">
                  <c:v>56.966239732916932</c:v>
                </c:pt>
                <c:pt idx="91">
                  <c:v>57.599197952171565</c:v>
                </c:pt>
                <c:pt idx="92">
                  <c:v>58.232156171426197</c:v>
                </c:pt>
                <c:pt idx="93">
                  <c:v>58.86511439068083</c:v>
                </c:pt>
                <c:pt idx="94">
                  <c:v>59.498072609935463</c:v>
                </c:pt>
                <c:pt idx="95">
                  <c:v>60.131030829190095</c:v>
                </c:pt>
                <c:pt idx="96">
                  <c:v>60.763989048444728</c:v>
                </c:pt>
                <c:pt idx="97">
                  <c:v>61.39694726769936</c:v>
                </c:pt>
                <c:pt idx="98">
                  <c:v>62.029905486953993</c:v>
                </c:pt>
                <c:pt idx="99">
                  <c:v>62.662863706208626</c:v>
                </c:pt>
                <c:pt idx="100">
                  <c:v>63.295821925463258</c:v>
                </c:pt>
              </c:numCache>
            </c:numRef>
          </c:xVal>
          <c:yVal>
            <c:numRef>
              <c:f>'Gusset 12'!$AN$308:$AN$408</c:f>
              <c:numCache>
                <c:formatCode>General</c:formatCode>
                <c:ptCount val="101"/>
                <c:pt idx="0">
                  <c:v>4.125</c:v>
                </c:pt>
                <c:pt idx="1">
                  <c:v>4.125</c:v>
                </c:pt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  <c:pt idx="6">
                  <c:v>4.125</c:v>
                </c:pt>
                <c:pt idx="7">
                  <c:v>4.125</c:v>
                </c:pt>
                <c:pt idx="8">
                  <c:v>4.125</c:v>
                </c:pt>
                <c:pt idx="9">
                  <c:v>4.125</c:v>
                </c:pt>
                <c:pt idx="10">
                  <c:v>4.125</c:v>
                </c:pt>
                <c:pt idx="11">
                  <c:v>4.125</c:v>
                </c:pt>
                <c:pt idx="12">
                  <c:v>4.125</c:v>
                </c:pt>
                <c:pt idx="13">
                  <c:v>4.125</c:v>
                </c:pt>
                <c:pt idx="14">
                  <c:v>4.125</c:v>
                </c:pt>
                <c:pt idx="15">
                  <c:v>4.125</c:v>
                </c:pt>
                <c:pt idx="16">
                  <c:v>4.125</c:v>
                </c:pt>
                <c:pt idx="17">
                  <c:v>4.125</c:v>
                </c:pt>
                <c:pt idx="18">
                  <c:v>4.125</c:v>
                </c:pt>
                <c:pt idx="19">
                  <c:v>4.125</c:v>
                </c:pt>
                <c:pt idx="20">
                  <c:v>4.125</c:v>
                </c:pt>
                <c:pt idx="21">
                  <c:v>4.125</c:v>
                </c:pt>
                <c:pt idx="22">
                  <c:v>4.125</c:v>
                </c:pt>
                <c:pt idx="23">
                  <c:v>4.125</c:v>
                </c:pt>
                <c:pt idx="24">
                  <c:v>4.125</c:v>
                </c:pt>
                <c:pt idx="25">
                  <c:v>4.125</c:v>
                </c:pt>
                <c:pt idx="26">
                  <c:v>4.125</c:v>
                </c:pt>
                <c:pt idx="27">
                  <c:v>4.125</c:v>
                </c:pt>
                <c:pt idx="28">
                  <c:v>4.125</c:v>
                </c:pt>
                <c:pt idx="29">
                  <c:v>4.125</c:v>
                </c:pt>
                <c:pt idx="30">
                  <c:v>4.125</c:v>
                </c:pt>
                <c:pt idx="31">
                  <c:v>4.125</c:v>
                </c:pt>
                <c:pt idx="32">
                  <c:v>4.125</c:v>
                </c:pt>
                <c:pt idx="33">
                  <c:v>4.125</c:v>
                </c:pt>
                <c:pt idx="34">
                  <c:v>4.125</c:v>
                </c:pt>
                <c:pt idx="35">
                  <c:v>4.125</c:v>
                </c:pt>
                <c:pt idx="36">
                  <c:v>4.125</c:v>
                </c:pt>
                <c:pt idx="37">
                  <c:v>4.125</c:v>
                </c:pt>
                <c:pt idx="38">
                  <c:v>4.125</c:v>
                </c:pt>
                <c:pt idx="39">
                  <c:v>4.125</c:v>
                </c:pt>
                <c:pt idx="40">
                  <c:v>4.125</c:v>
                </c:pt>
                <c:pt idx="41">
                  <c:v>4.125</c:v>
                </c:pt>
                <c:pt idx="42">
                  <c:v>4.125</c:v>
                </c:pt>
                <c:pt idx="43">
                  <c:v>4.125</c:v>
                </c:pt>
                <c:pt idx="44">
                  <c:v>4.125</c:v>
                </c:pt>
                <c:pt idx="45">
                  <c:v>4.125</c:v>
                </c:pt>
                <c:pt idx="46">
                  <c:v>4.125</c:v>
                </c:pt>
                <c:pt idx="47">
                  <c:v>4.125</c:v>
                </c:pt>
                <c:pt idx="48">
                  <c:v>4.125</c:v>
                </c:pt>
                <c:pt idx="49">
                  <c:v>4.125</c:v>
                </c:pt>
                <c:pt idx="50">
                  <c:v>4.125</c:v>
                </c:pt>
                <c:pt idx="51">
                  <c:v>4.125</c:v>
                </c:pt>
                <c:pt idx="52">
                  <c:v>4.125</c:v>
                </c:pt>
                <c:pt idx="53">
                  <c:v>4.125</c:v>
                </c:pt>
                <c:pt idx="54">
                  <c:v>4.125</c:v>
                </c:pt>
                <c:pt idx="55">
                  <c:v>4.125</c:v>
                </c:pt>
                <c:pt idx="56">
                  <c:v>4.125</c:v>
                </c:pt>
                <c:pt idx="57">
                  <c:v>4.125</c:v>
                </c:pt>
                <c:pt idx="58">
                  <c:v>4.125</c:v>
                </c:pt>
                <c:pt idx="59">
                  <c:v>4.125</c:v>
                </c:pt>
                <c:pt idx="60">
                  <c:v>4.125</c:v>
                </c:pt>
                <c:pt idx="61">
                  <c:v>4.125</c:v>
                </c:pt>
                <c:pt idx="62">
                  <c:v>4.125</c:v>
                </c:pt>
                <c:pt idx="63">
                  <c:v>4.125</c:v>
                </c:pt>
                <c:pt idx="64">
                  <c:v>4.125</c:v>
                </c:pt>
                <c:pt idx="65">
                  <c:v>4.125</c:v>
                </c:pt>
                <c:pt idx="66">
                  <c:v>4.125</c:v>
                </c:pt>
                <c:pt idx="67">
                  <c:v>4.125</c:v>
                </c:pt>
                <c:pt idx="68">
                  <c:v>4.125</c:v>
                </c:pt>
                <c:pt idx="69">
                  <c:v>4.125</c:v>
                </c:pt>
                <c:pt idx="70">
                  <c:v>4.125</c:v>
                </c:pt>
                <c:pt idx="71">
                  <c:v>4.125</c:v>
                </c:pt>
                <c:pt idx="72">
                  <c:v>4.125</c:v>
                </c:pt>
                <c:pt idx="73">
                  <c:v>4.125</c:v>
                </c:pt>
                <c:pt idx="74">
                  <c:v>4.125</c:v>
                </c:pt>
                <c:pt idx="75">
                  <c:v>4.125</c:v>
                </c:pt>
                <c:pt idx="76">
                  <c:v>4.125</c:v>
                </c:pt>
                <c:pt idx="77">
                  <c:v>4.125</c:v>
                </c:pt>
                <c:pt idx="78">
                  <c:v>4.125</c:v>
                </c:pt>
                <c:pt idx="79">
                  <c:v>4.125</c:v>
                </c:pt>
                <c:pt idx="80">
                  <c:v>4.125</c:v>
                </c:pt>
                <c:pt idx="81">
                  <c:v>4.125</c:v>
                </c:pt>
                <c:pt idx="82">
                  <c:v>4.125</c:v>
                </c:pt>
                <c:pt idx="83">
                  <c:v>4.125</c:v>
                </c:pt>
                <c:pt idx="84">
                  <c:v>4.125</c:v>
                </c:pt>
                <c:pt idx="85">
                  <c:v>4.125</c:v>
                </c:pt>
                <c:pt idx="86">
                  <c:v>4.125</c:v>
                </c:pt>
                <c:pt idx="87">
                  <c:v>4.125</c:v>
                </c:pt>
                <c:pt idx="88">
                  <c:v>4.125</c:v>
                </c:pt>
                <c:pt idx="89">
                  <c:v>4.125</c:v>
                </c:pt>
                <c:pt idx="90">
                  <c:v>4.125</c:v>
                </c:pt>
                <c:pt idx="91">
                  <c:v>4.125</c:v>
                </c:pt>
                <c:pt idx="92">
                  <c:v>4.125</c:v>
                </c:pt>
                <c:pt idx="93">
                  <c:v>4.125</c:v>
                </c:pt>
                <c:pt idx="94">
                  <c:v>4.125</c:v>
                </c:pt>
                <c:pt idx="95">
                  <c:v>4.125</c:v>
                </c:pt>
                <c:pt idx="96">
                  <c:v>4.125</c:v>
                </c:pt>
                <c:pt idx="97">
                  <c:v>4.125</c:v>
                </c:pt>
                <c:pt idx="98">
                  <c:v>4.125</c:v>
                </c:pt>
                <c:pt idx="99">
                  <c:v>4.125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47-455C-B1D3-86896D1D96A7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12'!$AJ$409:$AJ$509</c:f>
              <c:numCache>
                <c:formatCode>General</c:formatCode>
                <c:ptCount val="101"/>
                <c:pt idx="0">
                  <c:v>0</c:v>
                </c:pt>
                <c:pt idx="1">
                  <c:v>0.42211942648492723</c:v>
                </c:pt>
                <c:pt idx="2">
                  <c:v>0.84423885296985446</c:v>
                </c:pt>
                <c:pt idx="3">
                  <c:v>1.2663582794547816</c:v>
                </c:pt>
                <c:pt idx="4">
                  <c:v>1.6884777059397089</c:v>
                </c:pt>
                <c:pt idx="5">
                  <c:v>2.110597132424636</c:v>
                </c:pt>
                <c:pt idx="6">
                  <c:v>2.5327165589095633</c:v>
                </c:pt>
                <c:pt idx="7">
                  <c:v>2.9548359853944905</c:v>
                </c:pt>
                <c:pt idx="8">
                  <c:v>3.3769554118794178</c:v>
                </c:pt>
                <c:pt idx="9">
                  <c:v>3.7990748383643451</c:v>
                </c:pt>
                <c:pt idx="10">
                  <c:v>4.221194264849272</c:v>
                </c:pt>
                <c:pt idx="11">
                  <c:v>4.6433136913341988</c:v>
                </c:pt>
                <c:pt idx="12">
                  <c:v>5.0654331178191256</c:v>
                </c:pt>
                <c:pt idx="13">
                  <c:v>5.4875525443040525</c:v>
                </c:pt>
                <c:pt idx="14">
                  <c:v>5.9096719707889793</c:v>
                </c:pt>
                <c:pt idx="15">
                  <c:v>6.3317913972739062</c:v>
                </c:pt>
                <c:pt idx="16">
                  <c:v>6.753910823758833</c:v>
                </c:pt>
                <c:pt idx="17">
                  <c:v>7.1760302502437598</c:v>
                </c:pt>
                <c:pt idx="18">
                  <c:v>7.5981496767286867</c:v>
                </c:pt>
                <c:pt idx="19">
                  <c:v>8.0202691032136144</c:v>
                </c:pt>
                <c:pt idx="20">
                  <c:v>8.4423885296985421</c:v>
                </c:pt>
                <c:pt idx="21">
                  <c:v>8.8645079561834699</c:v>
                </c:pt>
                <c:pt idx="22">
                  <c:v>9.2866273826683976</c:v>
                </c:pt>
                <c:pt idx="23">
                  <c:v>9.7087468091533253</c:v>
                </c:pt>
                <c:pt idx="24">
                  <c:v>10.130866235638253</c:v>
                </c:pt>
                <c:pt idx="25">
                  <c:v>10.552985662123181</c:v>
                </c:pt>
                <c:pt idx="26">
                  <c:v>10.975105088608109</c:v>
                </c:pt>
                <c:pt idx="27">
                  <c:v>11.397224515093036</c:v>
                </c:pt>
                <c:pt idx="28">
                  <c:v>11.819343941577964</c:v>
                </c:pt>
                <c:pt idx="29">
                  <c:v>12.241463368062892</c:v>
                </c:pt>
                <c:pt idx="30">
                  <c:v>12.663582794547819</c:v>
                </c:pt>
                <c:pt idx="31">
                  <c:v>13.085702221032747</c:v>
                </c:pt>
                <c:pt idx="32">
                  <c:v>13.507821647517675</c:v>
                </c:pt>
                <c:pt idx="33">
                  <c:v>13.929941074002603</c:v>
                </c:pt>
                <c:pt idx="34">
                  <c:v>14.35206050048753</c:v>
                </c:pt>
                <c:pt idx="35">
                  <c:v>14.774179926972458</c:v>
                </c:pt>
                <c:pt idx="36">
                  <c:v>15.196299353457386</c:v>
                </c:pt>
                <c:pt idx="37">
                  <c:v>15.618418779942314</c:v>
                </c:pt>
                <c:pt idx="38">
                  <c:v>16.040538206427239</c:v>
                </c:pt>
                <c:pt idx="39">
                  <c:v>16.462657632912165</c:v>
                </c:pt>
                <c:pt idx="40">
                  <c:v>16.884777059397091</c:v>
                </c:pt>
                <c:pt idx="41">
                  <c:v>17.306896485882017</c:v>
                </c:pt>
                <c:pt idx="42">
                  <c:v>17.729015912366943</c:v>
                </c:pt>
                <c:pt idx="43">
                  <c:v>18.151135338851869</c:v>
                </c:pt>
                <c:pt idx="44">
                  <c:v>18.573254765336795</c:v>
                </c:pt>
                <c:pt idx="45">
                  <c:v>18.995374191821721</c:v>
                </c:pt>
                <c:pt idx="46">
                  <c:v>19.417493618306647</c:v>
                </c:pt>
                <c:pt idx="47">
                  <c:v>19.839613044791573</c:v>
                </c:pt>
                <c:pt idx="48">
                  <c:v>20.261732471276499</c:v>
                </c:pt>
                <c:pt idx="49">
                  <c:v>20.683851897761425</c:v>
                </c:pt>
                <c:pt idx="50">
                  <c:v>21.105971324246351</c:v>
                </c:pt>
                <c:pt idx="51">
                  <c:v>21.528090750731277</c:v>
                </c:pt>
                <c:pt idx="52">
                  <c:v>21.950210177216203</c:v>
                </c:pt>
                <c:pt idx="53">
                  <c:v>22.372329603701129</c:v>
                </c:pt>
                <c:pt idx="54">
                  <c:v>22.794449030186055</c:v>
                </c:pt>
                <c:pt idx="55">
                  <c:v>23.216568456670981</c:v>
                </c:pt>
                <c:pt idx="56">
                  <c:v>23.638687883155907</c:v>
                </c:pt>
                <c:pt idx="57">
                  <c:v>24.060807309640833</c:v>
                </c:pt>
                <c:pt idx="58">
                  <c:v>24.482926736125759</c:v>
                </c:pt>
                <c:pt idx="59">
                  <c:v>24.905046162610684</c:v>
                </c:pt>
                <c:pt idx="60">
                  <c:v>25.32716558909561</c:v>
                </c:pt>
                <c:pt idx="61">
                  <c:v>25.749285015580536</c:v>
                </c:pt>
                <c:pt idx="62">
                  <c:v>26.171404442065462</c:v>
                </c:pt>
                <c:pt idx="63">
                  <c:v>26.593523868550388</c:v>
                </c:pt>
                <c:pt idx="64">
                  <c:v>27.015643295035314</c:v>
                </c:pt>
                <c:pt idx="65">
                  <c:v>27.43776272152024</c:v>
                </c:pt>
                <c:pt idx="66">
                  <c:v>27.859882148005166</c:v>
                </c:pt>
                <c:pt idx="67">
                  <c:v>28.282001574490092</c:v>
                </c:pt>
                <c:pt idx="68">
                  <c:v>28.704121000975018</c:v>
                </c:pt>
                <c:pt idx="69">
                  <c:v>29.126240427459944</c:v>
                </c:pt>
                <c:pt idx="70">
                  <c:v>29.54835985394487</c:v>
                </c:pt>
                <c:pt idx="71">
                  <c:v>29.970479280429796</c:v>
                </c:pt>
                <c:pt idx="72">
                  <c:v>30.392598706914722</c:v>
                </c:pt>
                <c:pt idx="73">
                  <c:v>30.814718133399648</c:v>
                </c:pt>
                <c:pt idx="74">
                  <c:v>31.236837559884574</c:v>
                </c:pt>
                <c:pt idx="75">
                  <c:v>31.6589569863695</c:v>
                </c:pt>
                <c:pt idx="76">
                  <c:v>32.081076412854429</c:v>
                </c:pt>
                <c:pt idx="77">
                  <c:v>32.503195839339355</c:v>
                </c:pt>
                <c:pt idx="78">
                  <c:v>32.925315265824281</c:v>
                </c:pt>
                <c:pt idx="79">
                  <c:v>33.347434692309207</c:v>
                </c:pt>
                <c:pt idx="80">
                  <c:v>33.769554118794133</c:v>
                </c:pt>
                <c:pt idx="81">
                  <c:v>34.191673545279059</c:v>
                </c:pt>
                <c:pt idx="82">
                  <c:v>34.613792971763985</c:v>
                </c:pt>
                <c:pt idx="83">
                  <c:v>35.035912398248911</c:v>
                </c:pt>
                <c:pt idx="84">
                  <c:v>35.458031824733837</c:v>
                </c:pt>
                <c:pt idx="85">
                  <c:v>35.880151251218763</c:v>
                </c:pt>
                <c:pt idx="86">
                  <c:v>36.302270677703689</c:v>
                </c:pt>
                <c:pt idx="87">
                  <c:v>36.724390104188615</c:v>
                </c:pt>
                <c:pt idx="88">
                  <c:v>37.146509530673541</c:v>
                </c:pt>
                <c:pt idx="89">
                  <c:v>37.568628957158467</c:v>
                </c:pt>
                <c:pt idx="90">
                  <c:v>37.990748383643393</c:v>
                </c:pt>
                <c:pt idx="91">
                  <c:v>38.412867810128319</c:v>
                </c:pt>
                <c:pt idx="92">
                  <c:v>38.834987236613244</c:v>
                </c:pt>
                <c:pt idx="93">
                  <c:v>39.25710666309817</c:v>
                </c:pt>
                <c:pt idx="94">
                  <c:v>39.679226089583096</c:v>
                </c:pt>
                <c:pt idx="95">
                  <c:v>40.101345516068022</c:v>
                </c:pt>
                <c:pt idx="96">
                  <c:v>40.523464942552948</c:v>
                </c:pt>
                <c:pt idx="97">
                  <c:v>40.945584369037874</c:v>
                </c:pt>
                <c:pt idx="98">
                  <c:v>41.3677037955228</c:v>
                </c:pt>
                <c:pt idx="99">
                  <c:v>41.789823222007726</c:v>
                </c:pt>
                <c:pt idx="100" formatCode="0.000">
                  <c:v>42.211942648492723</c:v>
                </c:pt>
              </c:numCache>
            </c:numRef>
          </c:xVal>
          <c:yVal>
            <c:numRef>
              <c:f>'Gusset 12'!$AO$409:$AO$509</c:f>
              <c:numCache>
                <c:formatCode>0.000</c:formatCode>
                <c:ptCount val="101"/>
                <c:pt idx="0">
                  <c:v>11.323562308764972</c:v>
                </c:pt>
                <c:pt idx="1">
                  <c:v>11.457369471776396</c:v>
                </c:pt>
                <c:pt idx="2">
                  <c:v>11.59117663478782</c:v>
                </c:pt>
                <c:pt idx="3">
                  <c:v>11.724983797799243</c:v>
                </c:pt>
                <c:pt idx="4">
                  <c:v>11.858790960810667</c:v>
                </c:pt>
                <c:pt idx="5">
                  <c:v>11.992598123822091</c:v>
                </c:pt>
                <c:pt idx="6">
                  <c:v>12.126405286833515</c:v>
                </c:pt>
                <c:pt idx="7">
                  <c:v>12.260212449844939</c:v>
                </c:pt>
                <c:pt idx="8">
                  <c:v>12.394019612856363</c:v>
                </c:pt>
                <c:pt idx="9">
                  <c:v>12.527826775867787</c:v>
                </c:pt>
                <c:pt idx="10">
                  <c:v>12.661633938879211</c:v>
                </c:pt>
                <c:pt idx="11">
                  <c:v>12.795441101890635</c:v>
                </c:pt>
                <c:pt idx="12">
                  <c:v>12.929248264902059</c:v>
                </c:pt>
                <c:pt idx="13">
                  <c:v>13.063055427913483</c:v>
                </c:pt>
                <c:pt idx="14">
                  <c:v>13.196862590924907</c:v>
                </c:pt>
                <c:pt idx="15">
                  <c:v>13.330669753936331</c:v>
                </c:pt>
                <c:pt idx="16">
                  <c:v>13.464476916947755</c:v>
                </c:pt>
                <c:pt idx="17">
                  <c:v>13.598284079959178</c:v>
                </c:pt>
                <c:pt idx="18">
                  <c:v>13.732091242970602</c:v>
                </c:pt>
                <c:pt idx="19">
                  <c:v>13.865898405982026</c:v>
                </c:pt>
                <c:pt idx="20">
                  <c:v>13.99970556899345</c:v>
                </c:pt>
                <c:pt idx="21">
                  <c:v>14.133512732004874</c:v>
                </c:pt>
                <c:pt idx="22">
                  <c:v>14.267319895016298</c:v>
                </c:pt>
                <c:pt idx="23">
                  <c:v>14.401127058027722</c:v>
                </c:pt>
                <c:pt idx="24">
                  <c:v>14.534934221039146</c:v>
                </c:pt>
                <c:pt idx="25">
                  <c:v>14.66874138405057</c:v>
                </c:pt>
                <c:pt idx="26">
                  <c:v>14.802548547061994</c:v>
                </c:pt>
                <c:pt idx="27">
                  <c:v>14.936355710073418</c:v>
                </c:pt>
                <c:pt idx="28">
                  <c:v>15.070162873084842</c:v>
                </c:pt>
                <c:pt idx="29">
                  <c:v>15.203970036096266</c:v>
                </c:pt>
                <c:pt idx="30">
                  <c:v>15.337777199107689</c:v>
                </c:pt>
                <c:pt idx="31">
                  <c:v>15.471584362119113</c:v>
                </c:pt>
                <c:pt idx="32">
                  <c:v>15.605391525130537</c:v>
                </c:pt>
                <c:pt idx="33">
                  <c:v>15.739198688141961</c:v>
                </c:pt>
                <c:pt idx="34">
                  <c:v>15.873005851153385</c:v>
                </c:pt>
                <c:pt idx="35">
                  <c:v>16.006813014164809</c:v>
                </c:pt>
                <c:pt idx="36">
                  <c:v>16.140620177176231</c:v>
                </c:pt>
                <c:pt idx="37">
                  <c:v>16.274427340187653</c:v>
                </c:pt>
                <c:pt idx="38">
                  <c:v>16.408234503199076</c:v>
                </c:pt>
                <c:pt idx="39">
                  <c:v>16.542041666210498</c:v>
                </c:pt>
                <c:pt idx="40">
                  <c:v>16.67584882922192</c:v>
                </c:pt>
                <c:pt idx="41">
                  <c:v>16.809655992233342</c:v>
                </c:pt>
                <c:pt idx="42">
                  <c:v>16.943463155244764</c:v>
                </c:pt>
                <c:pt idx="43">
                  <c:v>17.077270318256186</c:v>
                </c:pt>
                <c:pt idx="44">
                  <c:v>17.211077481267608</c:v>
                </c:pt>
                <c:pt idx="45">
                  <c:v>17.344884644279031</c:v>
                </c:pt>
                <c:pt idx="46">
                  <c:v>17.478691807290453</c:v>
                </c:pt>
                <c:pt idx="47">
                  <c:v>17.612498970301875</c:v>
                </c:pt>
                <c:pt idx="48">
                  <c:v>17.746306133313297</c:v>
                </c:pt>
                <c:pt idx="49">
                  <c:v>17.880113296324719</c:v>
                </c:pt>
                <c:pt idx="50">
                  <c:v>18.013920459336141</c:v>
                </c:pt>
                <c:pt idx="51">
                  <c:v>18.147727622347563</c:v>
                </c:pt>
                <c:pt idx="52">
                  <c:v>18.281534785358986</c:v>
                </c:pt>
                <c:pt idx="53">
                  <c:v>18.415341948370408</c:v>
                </c:pt>
                <c:pt idx="54">
                  <c:v>18.54914911138183</c:v>
                </c:pt>
                <c:pt idx="55">
                  <c:v>18.682956274393252</c:v>
                </c:pt>
                <c:pt idx="56">
                  <c:v>18.816763437404674</c:v>
                </c:pt>
                <c:pt idx="57">
                  <c:v>18.950570600416096</c:v>
                </c:pt>
                <c:pt idx="58">
                  <c:v>19.084377763427518</c:v>
                </c:pt>
                <c:pt idx="59">
                  <c:v>19.218184926438941</c:v>
                </c:pt>
                <c:pt idx="60">
                  <c:v>19.351992089450363</c:v>
                </c:pt>
                <c:pt idx="61">
                  <c:v>19.485799252461785</c:v>
                </c:pt>
                <c:pt idx="62">
                  <c:v>19.619606415473207</c:v>
                </c:pt>
                <c:pt idx="63">
                  <c:v>19.753413578484629</c:v>
                </c:pt>
                <c:pt idx="64">
                  <c:v>19.887220741496051</c:v>
                </c:pt>
                <c:pt idx="65">
                  <c:v>20.021027904507473</c:v>
                </c:pt>
                <c:pt idx="66">
                  <c:v>20.154835067518896</c:v>
                </c:pt>
                <c:pt idx="67">
                  <c:v>20.288642230530318</c:v>
                </c:pt>
                <c:pt idx="68">
                  <c:v>20.42244939354174</c:v>
                </c:pt>
                <c:pt idx="69">
                  <c:v>20.556256556553162</c:v>
                </c:pt>
                <c:pt idx="70">
                  <c:v>20.690063719564584</c:v>
                </c:pt>
                <c:pt idx="71">
                  <c:v>20.823870882576006</c:v>
                </c:pt>
                <c:pt idx="72">
                  <c:v>20.957678045587429</c:v>
                </c:pt>
                <c:pt idx="73">
                  <c:v>21.091485208598851</c:v>
                </c:pt>
                <c:pt idx="74">
                  <c:v>21.225292371610273</c:v>
                </c:pt>
                <c:pt idx="75">
                  <c:v>21.359099534621695</c:v>
                </c:pt>
                <c:pt idx="76">
                  <c:v>21.492906697633117</c:v>
                </c:pt>
                <c:pt idx="77">
                  <c:v>21.626713860644539</c:v>
                </c:pt>
                <c:pt idx="78">
                  <c:v>21.760521023655961</c:v>
                </c:pt>
                <c:pt idx="79">
                  <c:v>21.894328186667384</c:v>
                </c:pt>
                <c:pt idx="80">
                  <c:v>22.028135349678806</c:v>
                </c:pt>
                <c:pt idx="81">
                  <c:v>22.161942512690228</c:v>
                </c:pt>
                <c:pt idx="82">
                  <c:v>22.29574967570165</c:v>
                </c:pt>
                <c:pt idx="83">
                  <c:v>22.429556838713072</c:v>
                </c:pt>
                <c:pt idx="84">
                  <c:v>22.563364001724494</c:v>
                </c:pt>
                <c:pt idx="85">
                  <c:v>22.697171164735916</c:v>
                </c:pt>
                <c:pt idx="86">
                  <c:v>22.830978327747339</c:v>
                </c:pt>
                <c:pt idx="87">
                  <c:v>22.964785490758761</c:v>
                </c:pt>
                <c:pt idx="88">
                  <c:v>23.098592653770183</c:v>
                </c:pt>
                <c:pt idx="89">
                  <c:v>23.232399816781605</c:v>
                </c:pt>
                <c:pt idx="90">
                  <c:v>23.366206979793027</c:v>
                </c:pt>
                <c:pt idx="91">
                  <c:v>23.500014142804449</c:v>
                </c:pt>
                <c:pt idx="92">
                  <c:v>23.633821305815871</c:v>
                </c:pt>
                <c:pt idx="93">
                  <c:v>23.767628468827294</c:v>
                </c:pt>
                <c:pt idx="94">
                  <c:v>23.901435631838716</c:v>
                </c:pt>
                <c:pt idx="95">
                  <c:v>24.035242794850138</c:v>
                </c:pt>
                <c:pt idx="96">
                  <c:v>24.16904995786156</c:v>
                </c:pt>
                <c:pt idx="97">
                  <c:v>24.302857120872982</c:v>
                </c:pt>
                <c:pt idx="98">
                  <c:v>24.436664283884404</c:v>
                </c:pt>
                <c:pt idx="99">
                  <c:v>24.570471446895827</c:v>
                </c:pt>
                <c:pt idx="100">
                  <c:v>24.704278609907284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547-455C-B1D3-86896D1D96A7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12'!$AJ$510:$AJ$610</c:f>
              <c:numCache>
                <c:formatCode>0.000</c:formatCode>
                <c:ptCount val="101"/>
                <c:pt idx="0">
                  <c:v>42.211942648492723</c:v>
                </c:pt>
                <c:pt idx="1">
                  <c:v>42.364183796191867</c:v>
                </c:pt>
                <c:pt idx="2">
                  <c:v>42.51642494389101</c:v>
                </c:pt>
                <c:pt idx="3">
                  <c:v>42.668666091590154</c:v>
                </c:pt>
                <c:pt idx="4">
                  <c:v>42.820907239289298</c:v>
                </c:pt>
                <c:pt idx="5">
                  <c:v>42.973148386988441</c:v>
                </c:pt>
                <c:pt idx="6">
                  <c:v>43.125389534687585</c:v>
                </c:pt>
                <c:pt idx="7">
                  <c:v>43.277630682386729</c:v>
                </c:pt>
                <c:pt idx="8">
                  <c:v>43.429871830085872</c:v>
                </c:pt>
                <c:pt idx="9">
                  <c:v>43.582112977785016</c:v>
                </c:pt>
                <c:pt idx="10">
                  <c:v>43.73435412548416</c:v>
                </c:pt>
                <c:pt idx="11">
                  <c:v>43.886595273183303</c:v>
                </c:pt>
                <c:pt idx="12">
                  <c:v>44.038836420882447</c:v>
                </c:pt>
                <c:pt idx="13">
                  <c:v>44.191077568581591</c:v>
                </c:pt>
                <c:pt idx="14">
                  <c:v>44.343318716280734</c:v>
                </c:pt>
                <c:pt idx="15">
                  <c:v>44.495559863979878</c:v>
                </c:pt>
                <c:pt idx="16">
                  <c:v>44.647801011679022</c:v>
                </c:pt>
                <c:pt idx="17">
                  <c:v>44.800042159378165</c:v>
                </c:pt>
                <c:pt idx="18">
                  <c:v>44.952283307077309</c:v>
                </c:pt>
                <c:pt idx="19">
                  <c:v>45.104524454776453</c:v>
                </c:pt>
                <c:pt idx="20">
                  <c:v>45.256765602475596</c:v>
                </c:pt>
                <c:pt idx="21">
                  <c:v>45.40900675017474</c:v>
                </c:pt>
                <c:pt idx="22">
                  <c:v>45.561247897873884</c:v>
                </c:pt>
                <c:pt idx="23">
                  <c:v>45.713489045573027</c:v>
                </c:pt>
                <c:pt idx="24">
                  <c:v>45.865730193272171</c:v>
                </c:pt>
                <c:pt idx="25">
                  <c:v>46.017971340971314</c:v>
                </c:pt>
                <c:pt idx="26">
                  <c:v>46.170212488670458</c:v>
                </c:pt>
                <c:pt idx="27">
                  <c:v>46.322453636369602</c:v>
                </c:pt>
                <c:pt idx="28">
                  <c:v>46.474694784068745</c:v>
                </c:pt>
                <c:pt idx="29">
                  <c:v>46.626935931767889</c:v>
                </c:pt>
                <c:pt idx="30">
                  <c:v>46.779177079467033</c:v>
                </c:pt>
                <c:pt idx="31">
                  <c:v>46.931418227166176</c:v>
                </c:pt>
                <c:pt idx="32">
                  <c:v>47.08365937486532</c:v>
                </c:pt>
                <c:pt idx="33">
                  <c:v>47.235900522564464</c:v>
                </c:pt>
                <c:pt idx="34">
                  <c:v>47.388141670263607</c:v>
                </c:pt>
                <c:pt idx="35">
                  <c:v>47.540382817962751</c:v>
                </c:pt>
                <c:pt idx="36">
                  <c:v>47.692623965661895</c:v>
                </c:pt>
                <c:pt idx="37">
                  <c:v>47.844865113361038</c:v>
                </c:pt>
                <c:pt idx="38">
                  <c:v>47.997106261060182</c:v>
                </c:pt>
                <c:pt idx="39">
                  <c:v>48.149347408759326</c:v>
                </c:pt>
                <c:pt idx="40">
                  <c:v>48.301588556458469</c:v>
                </c:pt>
                <c:pt idx="41">
                  <c:v>48.453829704157613</c:v>
                </c:pt>
                <c:pt idx="42">
                  <c:v>48.606070851856757</c:v>
                </c:pt>
                <c:pt idx="43">
                  <c:v>48.7583119995559</c:v>
                </c:pt>
                <c:pt idx="44">
                  <c:v>48.910553147255044</c:v>
                </c:pt>
                <c:pt idx="45">
                  <c:v>49.062794294954188</c:v>
                </c:pt>
                <c:pt idx="46">
                  <c:v>49.215035442653331</c:v>
                </c:pt>
                <c:pt idx="47">
                  <c:v>49.367276590352475</c:v>
                </c:pt>
                <c:pt idx="48">
                  <c:v>49.519517738051618</c:v>
                </c:pt>
                <c:pt idx="49">
                  <c:v>49.671758885750762</c:v>
                </c:pt>
                <c:pt idx="50">
                  <c:v>49.824000033449906</c:v>
                </c:pt>
                <c:pt idx="51">
                  <c:v>49.976241181149049</c:v>
                </c:pt>
                <c:pt idx="52">
                  <c:v>50.128482328848193</c:v>
                </c:pt>
                <c:pt idx="53">
                  <c:v>50.280723476547337</c:v>
                </c:pt>
                <c:pt idx="54">
                  <c:v>50.43296462424648</c:v>
                </c:pt>
                <c:pt idx="55">
                  <c:v>50.585205771945624</c:v>
                </c:pt>
                <c:pt idx="56">
                  <c:v>50.737446919644768</c:v>
                </c:pt>
                <c:pt idx="57">
                  <c:v>50.889688067343911</c:v>
                </c:pt>
                <c:pt idx="58">
                  <c:v>51.041929215043055</c:v>
                </c:pt>
                <c:pt idx="59">
                  <c:v>51.194170362742199</c:v>
                </c:pt>
                <c:pt idx="60">
                  <c:v>51.346411510441342</c:v>
                </c:pt>
                <c:pt idx="61">
                  <c:v>51.498652658140486</c:v>
                </c:pt>
                <c:pt idx="62">
                  <c:v>51.65089380583963</c:v>
                </c:pt>
                <c:pt idx="63">
                  <c:v>51.803134953538773</c:v>
                </c:pt>
                <c:pt idx="64">
                  <c:v>51.955376101237917</c:v>
                </c:pt>
                <c:pt idx="65">
                  <c:v>52.107617248937061</c:v>
                </c:pt>
                <c:pt idx="66">
                  <c:v>52.259858396636204</c:v>
                </c:pt>
                <c:pt idx="67">
                  <c:v>52.412099544335348</c:v>
                </c:pt>
                <c:pt idx="68">
                  <c:v>52.564340692034492</c:v>
                </c:pt>
                <c:pt idx="69">
                  <c:v>52.716581839733635</c:v>
                </c:pt>
                <c:pt idx="70">
                  <c:v>52.868822987432779</c:v>
                </c:pt>
                <c:pt idx="71">
                  <c:v>53.021064135131923</c:v>
                </c:pt>
                <c:pt idx="72">
                  <c:v>53.173305282831066</c:v>
                </c:pt>
                <c:pt idx="73">
                  <c:v>53.32554643053021</c:v>
                </c:pt>
                <c:pt idx="74">
                  <c:v>53.477787578229353</c:v>
                </c:pt>
                <c:pt idx="75">
                  <c:v>53.630028725928497</c:v>
                </c:pt>
                <c:pt idx="76">
                  <c:v>53.782269873627641</c:v>
                </c:pt>
                <c:pt idx="77">
                  <c:v>53.934511021326784</c:v>
                </c:pt>
                <c:pt idx="78">
                  <c:v>54.086752169025928</c:v>
                </c:pt>
                <c:pt idx="79">
                  <c:v>54.238993316725072</c:v>
                </c:pt>
                <c:pt idx="80">
                  <c:v>54.391234464424215</c:v>
                </c:pt>
                <c:pt idx="81">
                  <c:v>54.543475612123359</c:v>
                </c:pt>
                <c:pt idx="82">
                  <c:v>54.695716759822503</c:v>
                </c:pt>
                <c:pt idx="83">
                  <c:v>54.847957907521646</c:v>
                </c:pt>
                <c:pt idx="84">
                  <c:v>55.00019905522079</c:v>
                </c:pt>
                <c:pt idx="85">
                  <c:v>55.152440202919934</c:v>
                </c:pt>
                <c:pt idx="86">
                  <c:v>55.304681350619077</c:v>
                </c:pt>
                <c:pt idx="87">
                  <c:v>55.456922498318221</c:v>
                </c:pt>
                <c:pt idx="88">
                  <c:v>55.609163646017365</c:v>
                </c:pt>
                <c:pt idx="89">
                  <c:v>55.761404793716508</c:v>
                </c:pt>
                <c:pt idx="90">
                  <c:v>55.913645941415652</c:v>
                </c:pt>
                <c:pt idx="91">
                  <c:v>56.065887089114796</c:v>
                </c:pt>
                <c:pt idx="92">
                  <c:v>56.218128236813939</c:v>
                </c:pt>
                <c:pt idx="93">
                  <c:v>56.370369384513083</c:v>
                </c:pt>
                <c:pt idx="94">
                  <c:v>56.522610532212227</c:v>
                </c:pt>
                <c:pt idx="95">
                  <c:v>56.67485167991137</c:v>
                </c:pt>
                <c:pt idx="96">
                  <c:v>56.827092827610514</c:v>
                </c:pt>
                <c:pt idx="97">
                  <c:v>56.979333975309657</c:v>
                </c:pt>
                <c:pt idx="98">
                  <c:v>57.131575123008801</c:v>
                </c:pt>
                <c:pt idx="99">
                  <c:v>57.283816270707945</c:v>
                </c:pt>
                <c:pt idx="100" formatCode="General">
                  <c:v>57.436057418407302</c:v>
                </c:pt>
              </c:numCache>
            </c:numRef>
          </c:xVal>
          <c:yVal>
            <c:numRef>
              <c:f>'Gusset 12'!$AP$510:$AP$610</c:f>
              <c:numCache>
                <c:formatCode>0.000</c:formatCode>
                <c:ptCount val="101"/>
                <c:pt idx="0">
                  <c:v>24.704278609907284</c:v>
                </c:pt>
                <c:pt idx="1">
                  <c:v>24.670772894764241</c:v>
                </c:pt>
                <c:pt idx="2">
                  <c:v>24.637267179621197</c:v>
                </c:pt>
                <c:pt idx="3">
                  <c:v>24.603761464478154</c:v>
                </c:pt>
                <c:pt idx="4">
                  <c:v>24.570255749335111</c:v>
                </c:pt>
                <c:pt idx="5">
                  <c:v>24.536750034192067</c:v>
                </c:pt>
                <c:pt idx="6">
                  <c:v>24.503244319049024</c:v>
                </c:pt>
                <c:pt idx="7">
                  <c:v>24.469738603905981</c:v>
                </c:pt>
                <c:pt idx="8">
                  <c:v>24.436232888762937</c:v>
                </c:pt>
                <c:pt idx="9">
                  <c:v>24.402727173619894</c:v>
                </c:pt>
                <c:pt idx="10">
                  <c:v>24.369221458476851</c:v>
                </c:pt>
                <c:pt idx="11">
                  <c:v>24.335715743333807</c:v>
                </c:pt>
                <c:pt idx="12">
                  <c:v>24.302210028190764</c:v>
                </c:pt>
                <c:pt idx="13">
                  <c:v>24.268704313047721</c:v>
                </c:pt>
                <c:pt idx="14">
                  <c:v>24.235198597904677</c:v>
                </c:pt>
                <c:pt idx="15">
                  <c:v>24.201692882761634</c:v>
                </c:pt>
                <c:pt idx="16">
                  <c:v>24.168187167618591</c:v>
                </c:pt>
                <c:pt idx="17">
                  <c:v>24.134681452475547</c:v>
                </c:pt>
                <c:pt idx="18">
                  <c:v>24.101175737332504</c:v>
                </c:pt>
                <c:pt idx="19">
                  <c:v>24.067670022189461</c:v>
                </c:pt>
                <c:pt idx="20">
                  <c:v>24.034164307046417</c:v>
                </c:pt>
                <c:pt idx="21">
                  <c:v>24.000658591903374</c:v>
                </c:pt>
                <c:pt idx="22">
                  <c:v>23.967152876760331</c:v>
                </c:pt>
                <c:pt idx="23">
                  <c:v>23.933647161617287</c:v>
                </c:pt>
                <c:pt idx="24">
                  <c:v>23.900141446474244</c:v>
                </c:pt>
                <c:pt idx="25">
                  <c:v>23.866635731331201</c:v>
                </c:pt>
                <c:pt idx="26">
                  <c:v>23.833130016188157</c:v>
                </c:pt>
                <c:pt idx="27">
                  <c:v>23.799624301045114</c:v>
                </c:pt>
                <c:pt idx="28">
                  <c:v>23.76611858590207</c:v>
                </c:pt>
                <c:pt idx="29">
                  <c:v>23.732612870759027</c:v>
                </c:pt>
                <c:pt idx="30">
                  <c:v>23.699107155615984</c:v>
                </c:pt>
                <c:pt idx="31">
                  <c:v>23.66560144047294</c:v>
                </c:pt>
                <c:pt idx="32">
                  <c:v>23.632095725329897</c:v>
                </c:pt>
                <c:pt idx="33">
                  <c:v>23.598590010186854</c:v>
                </c:pt>
                <c:pt idx="34">
                  <c:v>23.56508429504381</c:v>
                </c:pt>
                <c:pt idx="35">
                  <c:v>23.531578579900767</c:v>
                </c:pt>
                <c:pt idx="36">
                  <c:v>23.498072864757724</c:v>
                </c:pt>
                <c:pt idx="37">
                  <c:v>23.46456714961468</c:v>
                </c:pt>
                <c:pt idx="38">
                  <c:v>23.431061434471637</c:v>
                </c:pt>
                <c:pt idx="39">
                  <c:v>23.397555719328594</c:v>
                </c:pt>
                <c:pt idx="40">
                  <c:v>23.36405000418555</c:v>
                </c:pt>
                <c:pt idx="41">
                  <c:v>23.330544289042507</c:v>
                </c:pt>
                <c:pt idx="42">
                  <c:v>23.297038573899464</c:v>
                </c:pt>
                <c:pt idx="43">
                  <c:v>23.26353285875642</c:v>
                </c:pt>
                <c:pt idx="44">
                  <c:v>23.230027143613377</c:v>
                </c:pt>
                <c:pt idx="45">
                  <c:v>23.196521428470334</c:v>
                </c:pt>
                <c:pt idx="46">
                  <c:v>23.16301571332729</c:v>
                </c:pt>
                <c:pt idx="47">
                  <c:v>23.129509998184247</c:v>
                </c:pt>
                <c:pt idx="48">
                  <c:v>23.096004283041204</c:v>
                </c:pt>
                <c:pt idx="49">
                  <c:v>23.06249856789816</c:v>
                </c:pt>
                <c:pt idx="50">
                  <c:v>23.028992852755117</c:v>
                </c:pt>
                <c:pt idx="51">
                  <c:v>22.995487137612074</c:v>
                </c:pt>
                <c:pt idx="52">
                  <c:v>22.96198142246903</c:v>
                </c:pt>
                <c:pt idx="53">
                  <c:v>22.928475707325987</c:v>
                </c:pt>
                <c:pt idx="54">
                  <c:v>22.894969992182943</c:v>
                </c:pt>
                <c:pt idx="55">
                  <c:v>22.8614642770399</c:v>
                </c:pt>
                <c:pt idx="56">
                  <c:v>22.827958561896857</c:v>
                </c:pt>
                <c:pt idx="57">
                  <c:v>22.794452846753813</c:v>
                </c:pt>
                <c:pt idx="58">
                  <c:v>22.76094713161077</c:v>
                </c:pt>
                <c:pt idx="59">
                  <c:v>22.727441416467727</c:v>
                </c:pt>
                <c:pt idx="60">
                  <c:v>22.693935701324683</c:v>
                </c:pt>
                <c:pt idx="61">
                  <c:v>22.66042998618164</c:v>
                </c:pt>
                <c:pt idx="62">
                  <c:v>22.626924271038597</c:v>
                </c:pt>
                <c:pt idx="63">
                  <c:v>22.593418555895553</c:v>
                </c:pt>
                <c:pt idx="64">
                  <c:v>22.55991284075251</c:v>
                </c:pt>
                <c:pt idx="65">
                  <c:v>22.526407125609467</c:v>
                </c:pt>
                <c:pt idx="66">
                  <c:v>22.492901410466423</c:v>
                </c:pt>
                <c:pt idx="67">
                  <c:v>22.45939569532338</c:v>
                </c:pt>
                <c:pt idx="68">
                  <c:v>22.425889980180337</c:v>
                </c:pt>
                <c:pt idx="69">
                  <c:v>22.392384265037293</c:v>
                </c:pt>
                <c:pt idx="70">
                  <c:v>22.35887854989425</c:v>
                </c:pt>
                <c:pt idx="71">
                  <c:v>22.325372834751207</c:v>
                </c:pt>
                <c:pt idx="72">
                  <c:v>22.291867119608163</c:v>
                </c:pt>
                <c:pt idx="73">
                  <c:v>22.25836140446512</c:v>
                </c:pt>
                <c:pt idx="74">
                  <c:v>22.224855689322077</c:v>
                </c:pt>
                <c:pt idx="75">
                  <c:v>22.191349974179033</c:v>
                </c:pt>
                <c:pt idx="76">
                  <c:v>22.15784425903599</c:v>
                </c:pt>
                <c:pt idx="77">
                  <c:v>22.124338543892947</c:v>
                </c:pt>
                <c:pt idx="78">
                  <c:v>22.090832828749903</c:v>
                </c:pt>
                <c:pt idx="79">
                  <c:v>22.05732711360686</c:v>
                </c:pt>
                <c:pt idx="80">
                  <c:v>22.023821398463816</c:v>
                </c:pt>
                <c:pt idx="81">
                  <c:v>21.990315683320773</c:v>
                </c:pt>
                <c:pt idx="82">
                  <c:v>21.95680996817773</c:v>
                </c:pt>
                <c:pt idx="83">
                  <c:v>21.923304253034686</c:v>
                </c:pt>
                <c:pt idx="84">
                  <c:v>21.889798537891643</c:v>
                </c:pt>
                <c:pt idx="85">
                  <c:v>21.8562928227486</c:v>
                </c:pt>
                <c:pt idx="86">
                  <c:v>21.822787107605556</c:v>
                </c:pt>
                <c:pt idx="87">
                  <c:v>21.789281392462513</c:v>
                </c:pt>
                <c:pt idx="88">
                  <c:v>21.75577567731947</c:v>
                </c:pt>
                <c:pt idx="89">
                  <c:v>21.722269962176426</c:v>
                </c:pt>
                <c:pt idx="90">
                  <c:v>21.688764247033383</c:v>
                </c:pt>
                <c:pt idx="91">
                  <c:v>21.65525853189034</c:v>
                </c:pt>
                <c:pt idx="92">
                  <c:v>21.621752816747296</c:v>
                </c:pt>
                <c:pt idx="93">
                  <c:v>21.588247101604253</c:v>
                </c:pt>
                <c:pt idx="94">
                  <c:v>21.55474138646121</c:v>
                </c:pt>
                <c:pt idx="95">
                  <c:v>21.521235671318166</c:v>
                </c:pt>
                <c:pt idx="96">
                  <c:v>21.487729956175123</c:v>
                </c:pt>
                <c:pt idx="97">
                  <c:v>21.45422424103208</c:v>
                </c:pt>
                <c:pt idx="98">
                  <c:v>21.420718525889036</c:v>
                </c:pt>
                <c:pt idx="99">
                  <c:v>21.387212810745993</c:v>
                </c:pt>
                <c:pt idx="100" formatCode="General">
                  <c:v>21.353707095602783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547-455C-B1D3-86896D1D96A7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12'!$AJ$611:$AJ$711</c:f>
              <c:numCache>
                <c:formatCode>General</c:formatCode>
                <c:ptCount val="101"/>
                <c:pt idx="0">
                  <c:v>57.436057418407302</c:v>
                </c:pt>
                <c:pt idx="1">
                  <c:v>57.454187669228233</c:v>
                </c:pt>
                <c:pt idx="2">
                  <c:v>57.472317920049164</c:v>
                </c:pt>
                <c:pt idx="3">
                  <c:v>57.490448170870096</c:v>
                </c:pt>
                <c:pt idx="4">
                  <c:v>57.508578421691027</c:v>
                </c:pt>
                <c:pt idx="5">
                  <c:v>57.526708672511958</c:v>
                </c:pt>
                <c:pt idx="6">
                  <c:v>57.54483892333289</c:v>
                </c:pt>
                <c:pt idx="7">
                  <c:v>57.562969174153821</c:v>
                </c:pt>
                <c:pt idx="8">
                  <c:v>57.581099424974752</c:v>
                </c:pt>
                <c:pt idx="9">
                  <c:v>57.599229675795684</c:v>
                </c:pt>
                <c:pt idx="10">
                  <c:v>57.617359926616615</c:v>
                </c:pt>
                <c:pt idx="11">
                  <c:v>57.635490177437546</c:v>
                </c:pt>
                <c:pt idx="12">
                  <c:v>57.653620428258478</c:v>
                </c:pt>
                <c:pt idx="13">
                  <c:v>57.671750679079409</c:v>
                </c:pt>
                <c:pt idx="14">
                  <c:v>57.68988092990034</c:v>
                </c:pt>
                <c:pt idx="15">
                  <c:v>57.708011180721272</c:v>
                </c:pt>
                <c:pt idx="16">
                  <c:v>57.726141431542203</c:v>
                </c:pt>
                <c:pt idx="17">
                  <c:v>57.744271682363134</c:v>
                </c:pt>
                <c:pt idx="18">
                  <c:v>57.762401933184066</c:v>
                </c:pt>
                <c:pt idx="19">
                  <c:v>57.780532184004997</c:v>
                </c:pt>
                <c:pt idx="20">
                  <c:v>57.798662434825928</c:v>
                </c:pt>
                <c:pt idx="21">
                  <c:v>57.81679268564686</c:v>
                </c:pt>
                <c:pt idx="22">
                  <c:v>57.834922936467791</c:v>
                </c:pt>
                <c:pt idx="23">
                  <c:v>57.853053187288722</c:v>
                </c:pt>
                <c:pt idx="24">
                  <c:v>57.871183438109654</c:v>
                </c:pt>
                <c:pt idx="25">
                  <c:v>57.889313688930585</c:v>
                </c:pt>
                <c:pt idx="26">
                  <c:v>57.907443939751516</c:v>
                </c:pt>
                <c:pt idx="27">
                  <c:v>57.925574190572448</c:v>
                </c:pt>
                <c:pt idx="28">
                  <c:v>57.943704441393379</c:v>
                </c:pt>
                <c:pt idx="29">
                  <c:v>57.96183469221431</c:v>
                </c:pt>
                <c:pt idx="30">
                  <c:v>57.979964943035242</c:v>
                </c:pt>
                <c:pt idx="31">
                  <c:v>57.998095193856173</c:v>
                </c:pt>
                <c:pt idx="32">
                  <c:v>58.016225444677104</c:v>
                </c:pt>
                <c:pt idx="33">
                  <c:v>58.034355695498036</c:v>
                </c:pt>
                <c:pt idx="34">
                  <c:v>58.052485946318967</c:v>
                </c:pt>
                <c:pt idx="35">
                  <c:v>58.070616197139898</c:v>
                </c:pt>
                <c:pt idx="36">
                  <c:v>58.08874644796083</c:v>
                </c:pt>
                <c:pt idx="37">
                  <c:v>58.106876698781761</c:v>
                </c:pt>
                <c:pt idx="38">
                  <c:v>58.125006949602692</c:v>
                </c:pt>
                <c:pt idx="39">
                  <c:v>58.143137200423624</c:v>
                </c:pt>
                <c:pt idx="40">
                  <c:v>58.161267451244555</c:v>
                </c:pt>
                <c:pt idx="41">
                  <c:v>58.179397702065486</c:v>
                </c:pt>
                <c:pt idx="42">
                  <c:v>58.197527952886418</c:v>
                </c:pt>
                <c:pt idx="43">
                  <c:v>58.215658203707349</c:v>
                </c:pt>
                <c:pt idx="44">
                  <c:v>58.23378845452828</c:v>
                </c:pt>
                <c:pt idx="45">
                  <c:v>58.251918705349212</c:v>
                </c:pt>
                <c:pt idx="46">
                  <c:v>58.270048956170143</c:v>
                </c:pt>
                <c:pt idx="47">
                  <c:v>58.288179206991074</c:v>
                </c:pt>
                <c:pt idx="48">
                  <c:v>58.306309457812006</c:v>
                </c:pt>
                <c:pt idx="49">
                  <c:v>58.324439708632937</c:v>
                </c:pt>
                <c:pt idx="50">
                  <c:v>58.342569959453868</c:v>
                </c:pt>
                <c:pt idx="51">
                  <c:v>58.3607002102748</c:v>
                </c:pt>
                <c:pt idx="52">
                  <c:v>58.378830461095731</c:v>
                </c:pt>
                <c:pt idx="53">
                  <c:v>58.396960711916662</c:v>
                </c:pt>
                <c:pt idx="54">
                  <c:v>58.415090962737594</c:v>
                </c:pt>
                <c:pt idx="55">
                  <c:v>58.433221213558525</c:v>
                </c:pt>
                <c:pt idx="56">
                  <c:v>58.451351464379457</c:v>
                </c:pt>
                <c:pt idx="57">
                  <c:v>58.469481715200388</c:v>
                </c:pt>
                <c:pt idx="58">
                  <c:v>58.487611966021319</c:v>
                </c:pt>
                <c:pt idx="59">
                  <c:v>58.505742216842251</c:v>
                </c:pt>
                <c:pt idx="60">
                  <c:v>58.523872467663182</c:v>
                </c:pt>
                <c:pt idx="61">
                  <c:v>58.542002718484113</c:v>
                </c:pt>
                <c:pt idx="62">
                  <c:v>58.560132969305045</c:v>
                </c:pt>
                <c:pt idx="63">
                  <c:v>58.578263220125976</c:v>
                </c:pt>
                <c:pt idx="64">
                  <c:v>58.596393470946907</c:v>
                </c:pt>
                <c:pt idx="65">
                  <c:v>58.614523721767839</c:v>
                </c:pt>
                <c:pt idx="66">
                  <c:v>58.63265397258877</c:v>
                </c:pt>
                <c:pt idx="67">
                  <c:v>58.650784223409701</c:v>
                </c:pt>
                <c:pt idx="68">
                  <c:v>58.668914474230633</c:v>
                </c:pt>
                <c:pt idx="69">
                  <c:v>58.687044725051564</c:v>
                </c:pt>
                <c:pt idx="70">
                  <c:v>58.705174975872495</c:v>
                </c:pt>
                <c:pt idx="71">
                  <c:v>58.723305226693427</c:v>
                </c:pt>
                <c:pt idx="72">
                  <c:v>58.741435477514358</c:v>
                </c:pt>
                <c:pt idx="73">
                  <c:v>58.759565728335289</c:v>
                </c:pt>
                <c:pt idx="74">
                  <c:v>58.777695979156221</c:v>
                </c:pt>
                <c:pt idx="75">
                  <c:v>58.795826229977152</c:v>
                </c:pt>
                <c:pt idx="76">
                  <c:v>58.813956480798083</c:v>
                </c:pt>
                <c:pt idx="77">
                  <c:v>58.832086731619015</c:v>
                </c:pt>
                <c:pt idx="78">
                  <c:v>58.850216982439946</c:v>
                </c:pt>
                <c:pt idx="79">
                  <c:v>58.868347233260877</c:v>
                </c:pt>
                <c:pt idx="80">
                  <c:v>58.886477484081809</c:v>
                </c:pt>
                <c:pt idx="81">
                  <c:v>58.90460773490274</c:v>
                </c:pt>
                <c:pt idx="82">
                  <c:v>58.922737985723671</c:v>
                </c:pt>
                <c:pt idx="83">
                  <c:v>58.940868236544603</c:v>
                </c:pt>
                <c:pt idx="84">
                  <c:v>58.958998487365534</c:v>
                </c:pt>
                <c:pt idx="85">
                  <c:v>58.977128738186465</c:v>
                </c:pt>
                <c:pt idx="86">
                  <c:v>58.995258989007397</c:v>
                </c:pt>
                <c:pt idx="87">
                  <c:v>59.013389239828328</c:v>
                </c:pt>
                <c:pt idx="88">
                  <c:v>59.031519490649259</c:v>
                </c:pt>
                <c:pt idx="89">
                  <c:v>59.049649741470191</c:v>
                </c:pt>
                <c:pt idx="90">
                  <c:v>59.067779992291122</c:v>
                </c:pt>
                <c:pt idx="91">
                  <c:v>59.085910243112053</c:v>
                </c:pt>
                <c:pt idx="92">
                  <c:v>59.104040493932985</c:v>
                </c:pt>
                <c:pt idx="93">
                  <c:v>59.122170744753916</c:v>
                </c:pt>
                <c:pt idx="94">
                  <c:v>59.140300995574847</c:v>
                </c:pt>
                <c:pt idx="95">
                  <c:v>59.158431246395779</c:v>
                </c:pt>
                <c:pt idx="96">
                  <c:v>59.17656149721671</c:v>
                </c:pt>
                <c:pt idx="97">
                  <c:v>59.194691748037641</c:v>
                </c:pt>
                <c:pt idx="98">
                  <c:v>59.212821998858573</c:v>
                </c:pt>
                <c:pt idx="99">
                  <c:v>59.230952249679504</c:v>
                </c:pt>
                <c:pt idx="100">
                  <c:v>59.249082500500442</c:v>
                </c:pt>
              </c:numCache>
            </c:numRef>
          </c:xVal>
          <c:yVal>
            <c:numRef>
              <c:f>'Gusset 12'!$AQ$611:$AQ$711</c:f>
              <c:numCache>
                <c:formatCode>General</c:formatCode>
                <c:ptCount val="101"/>
                <c:pt idx="0">
                  <c:v>21.353707095602783</c:v>
                </c:pt>
                <c:pt idx="1">
                  <c:v>21.296511868483993</c:v>
                </c:pt>
                <c:pt idx="2">
                  <c:v>21.239316641365203</c:v>
                </c:pt>
                <c:pt idx="3">
                  <c:v>21.182121414246414</c:v>
                </c:pt>
                <c:pt idx="4">
                  <c:v>21.124926187127624</c:v>
                </c:pt>
                <c:pt idx="5">
                  <c:v>21.067730960008834</c:v>
                </c:pt>
                <c:pt idx="6">
                  <c:v>21.010535732890045</c:v>
                </c:pt>
                <c:pt idx="7">
                  <c:v>20.953340505771255</c:v>
                </c:pt>
                <c:pt idx="8">
                  <c:v>20.896145278652465</c:v>
                </c:pt>
                <c:pt idx="9">
                  <c:v>20.838950051533676</c:v>
                </c:pt>
                <c:pt idx="10">
                  <c:v>20.781754824414886</c:v>
                </c:pt>
                <c:pt idx="11">
                  <c:v>20.724559597296096</c:v>
                </c:pt>
                <c:pt idx="12">
                  <c:v>20.667364370177307</c:v>
                </c:pt>
                <c:pt idx="13">
                  <c:v>20.610169143058517</c:v>
                </c:pt>
                <c:pt idx="14">
                  <c:v>20.552973915939727</c:v>
                </c:pt>
                <c:pt idx="15">
                  <c:v>20.495778688820938</c:v>
                </c:pt>
                <c:pt idx="16">
                  <c:v>20.438583461702148</c:v>
                </c:pt>
                <c:pt idx="17">
                  <c:v>20.381388234583358</c:v>
                </c:pt>
                <c:pt idx="18">
                  <c:v>20.324193007464569</c:v>
                </c:pt>
                <c:pt idx="19">
                  <c:v>20.266997780345779</c:v>
                </c:pt>
                <c:pt idx="20">
                  <c:v>20.209802553226989</c:v>
                </c:pt>
                <c:pt idx="21">
                  <c:v>20.1526073261082</c:v>
                </c:pt>
                <c:pt idx="22">
                  <c:v>20.09541209898941</c:v>
                </c:pt>
                <c:pt idx="23">
                  <c:v>20.03821687187062</c:v>
                </c:pt>
                <c:pt idx="24">
                  <c:v>19.981021644751831</c:v>
                </c:pt>
                <c:pt idx="25">
                  <c:v>19.923826417633041</c:v>
                </c:pt>
                <c:pt idx="26">
                  <c:v>19.866631190514251</c:v>
                </c:pt>
                <c:pt idx="27">
                  <c:v>19.809435963395462</c:v>
                </c:pt>
                <c:pt idx="28">
                  <c:v>19.752240736276672</c:v>
                </c:pt>
                <c:pt idx="29">
                  <c:v>19.695045509157882</c:v>
                </c:pt>
                <c:pt idx="30">
                  <c:v>19.637850282039093</c:v>
                </c:pt>
                <c:pt idx="31">
                  <c:v>19.580655054920303</c:v>
                </c:pt>
                <c:pt idx="32">
                  <c:v>19.523459827801513</c:v>
                </c:pt>
                <c:pt idx="33">
                  <c:v>19.466264600682724</c:v>
                </c:pt>
                <c:pt idx="34">
                  <c:v>19.409069373563934</c:v>
                </c:pt>
                <c:pt idx="35">
                  <c:v>19.351874146445144</c:v>
                </c:pt>
                <c:pt idx="36">
                  <c:v>19.294678919326355</c:v>
                </c:pt>
                <c:pt idx="37">
                  <c:v>19.237483692207565</c:v>
                </c:pt>
                <c:pt idx="38">
                  <c:v>19.180288465088775</c:v>
                </c:pt>
                <c:pt idx="39">
                  <c:v>19.123093237969986</c:v>
                </c:pt>
                <c:pt idx="40">
                  <c:v>19.065898010851196</c:v>
                </c:pt>
                <c:pt idx="41">
                  <c:v>19.008702783732407</c:v>
                </c:pt>
                <c:pt idx="42">
                  <c:v>18.951507556613617</c:v>
                </c:pt>
                <c:pt idx="43">
                  <c:v>18.894312329494827</c:v>
                </c:pt>
                <c:pt idx="44">
                  <c:v>18.837117102376038</c:v>
                </c:pt>
                <c:pt idx="45">
                  <c:v>18.779921875257248</c:v>
                </c:pt>
                <c:pt idx="46">
                  <c:v>18.722726648138458</c:v>
                </c:pt>
                <c:pt idx="47">
                  <c:v>18.665531421019669</c:v>
                </c:pt>
                <c:pt idx="48">
                  <c:v>18.608336193900879</c:v>
                </c:pt>
                <c:pt idx="49">
                  <c:v>18.551140966782089</c:v>
                </c:pt>
                <c:pt idx="50">
                  <c:v>18.4939457396633</c:v>
                </c:pt>
                <c:pt idx="51">
                  <c:v>18.43675051254451</c:v>
                </c:pt>
                <c:pt idx="52">
                  <c:v>18.37955528542572</c:v>
                </c:pt>
                <c:pt idx="53">
                  <c:v>18.322360058306931</c:v>
                </c:pt>
                <c:pt idx="54">
                  <c:v>18.265164831188141</c:v>
                </c:pt>
                <c:pt idx="55">
                  <c:v>18.207969604069351</c:v>
                </c:pt>
                <c:pt idx="56">
                  <c:v>18.150774376950562</c:v>
                </c:pt>
                <c:pt idx="57">
                  <c:v>18.093579149831772</c:v>
                </c:pt>
                <c:pt idx="58">
                  <c:v>18.036383922712982</c:v>
                </c:pt>
                <c:pt idx="59">
                  <c:v>17.979188695594193</c:v>
                </c:pt>
                <c:pt idx="60">
                  <c:v>17.921993468475403</c:v>
                </c:pt>
                <c:pt idx="61">
                  <c:v>17.864798241356613</c:v>
                </c:pt>
                <c:pt idx="62">
                  <c:v>17.807603014237824</c:v>
                </c:pt>
                <c:pt idx="63">
                  <c:v>17.750407787119034</c:v>
                </c:pt>
                <c:pt idx="64">
                  <c:v>17.693212560000244</c:v>
                </c:pt>
                <c:pt idx="65">
                  <c:v>17.636017332881455</c:v>
                </c:pt>
                <c:pt idx="66">
                  <c:v>17.578822105762665</c:v>
                </c:pt>
                <c:pt idx="67">
                  <c:v>17.521626878643875</c:v>
                </c:pt>
                <c:pt idx="68">
                  <c:v>17.464431651525086</c:v>
                </c:pt>
                <c:pt idx="69">
                  <c:v>17.407236424406296</c:v>
                </c:pt>
                <c:pt idx="70">
                  <c:v>17.350041197287506</c:v>
                </c:pt>
                <c:pt idx="71">
                  <c:v>17.292845970168717</c:v>
                </c:pt>
                <c:pt idx="72">
                  <c:v>17.235650743049927</c:v>
                </c:pt>
                <c:pt idx="73">
                  <c:v>17.178455515931137</c:v>
                </c:pt>
                <c:pt idx="74">
                  <c:v>17.121260288812348</c:v>
                </c:pt>
                <c:pt idx="75">
                  <c:v>17.064065061693558</c:v>
                </c:pt>
                <c:pt idx="76">
                  <c:v>17.006869834574768</c:v>
                </c:pt>
                <c:pt idx="77">
                  <c:v>16.949674607455979</c:v>
                </c:pt>
                <c:pt idx="78">
                  <c:v>16.892479380337189</c:v>
                </c:pt>
                <c:pt idx="79">
                  <c:v>16.835284153218399</c:v>
                </c:pt>
                <c:pt idx="80">
                  <c:v>16.77808892609961</c:v>
                </c:pt>
                <c:pt idx="81">
                  <c:v>16.72089369898082</c:v>
                </c:pt>
                <c:pt idx="82">
                  <c:v>16.66369847186203</c:v>
                </c:pt>
                <c:pt idx="83">
                  <c:v>16.606503244743241</c:v>
                </c:pt>
                <c:pt idx="84">
                  <c:v>16.549308017624451</c:v>
                </c:pt>
                <c:pt idx="85">
                  <c:v>16.492112790505661</c:v>
                </c:pt>
                <c:pt idx="86">
                  <c:v>16.434917563386872</c:v>
                </c:pt>
                <c:pt idx="87">
                  <c:v>16.377722336268082</c:v>
                </c:pt>
                <c:pt idx="88">
                  <c:v>16.320527109149292</c:v>
                </c:pt>
                <c:pt idx="89">
                  <c:v>16.263331882030503</c:v>
                </c:pt>
                <c:pt idx="90">
                  <c:v>16.206136654911713</c:v>
                </c:pt>
                <c:pt idx="91">
                  <c:v>16.148941427792924</c:v>
                </c:pt>
                <c:pt idx="92">
                  <c:v>16.091746200674134</c:v>
                </c:pt>
                <c:pt idx="93">
                  <c:v>16.034550973555344</c:v>
                </c:pt>
                <c:pt idx="94">
                  <c:v>15.977355746436553</c:v>
                </c:pt>
                <c:pt idx="95">
                  <c:v>15.920160519317761</c:v>
                </c:pt>
                <c:pt idx="96">
                  <c:v>15.86296529219897</c:v>
                </c:pt>
                <c:pt idx="97">
                  <c:v>15.805770065080178</c:v>
                </c:pt>
                <c:pt idx="98">
                  <c:v>15.748574837961387</c:v>
                </c:pt>
                <c:pt idx="99">
                  <c:v>15.691379610842596</c:v>
                </c:pt>
                <c:pt idx="100">
                  <c:v>15.634184383723657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547-455C-B1D3-86896D1D96A7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12'!$AJ$712:$AJ$812</c:f>
              <c:numCache>
                <c:formatCode>General</c:formatCode>
                <c:ptCount val="101"/>
                <c:pt idx="0">
                  <c:v>59.249082500500442</c:v>
                </c:pt>
                <c:pt idx="1">
                  <c:v>59.143945126165029</c:v>
                </c:pt>
                <c:pt idx="2">
                  <c:v>59.038807751829616</c:v>
                </c:pt>
                <c:pt idx="3">
                  <c:v>58.933670377494202</c:v>
                </c:pt>
                <c:pt idx="4">
                  <c:v>58.828533003158789</c:v>
                </c:pt>
                <c:pt idx="5">
                  <c:v>58.723395628823376</c:v>
                </c:pt>
                <c:pt idx="6">
                  <c:v>58.618258254487962</c:v>
                </c:pt>
                <c:pt idx="7">
                  <c:v>58.513120880152549</c:v>
                </c:pt>
                <c:pt idx="8">
                  <c:v>58.407983505817135</c:v>
                </c:pt>
                <c:pt idx="9">
                  <c:v>58.302846131481722</c:v>
                </c:pt>
                <c:pt idx="10">
                  <c:v>58.197708757146309</c:v>
                </c:pt>
                <c:pt idx="11">
                  <c:v>58.092571382810895</c:v>
                </c:pt>
                <c:pt idx="12">
                  <c:v>57.987434008475482</c:v>
                </c:pt>
                <c:pt idx="13">
                  <c:v>57.882296634140069</c:v>
                </c:pt>
                <c:pt idx="14">
                  <c:v>57.777159259804655</c:v>
                </c:pt>
                <c:pt idx="15">
                  <c:v>57.672021885469242</c:v>
                </c:pt>
                <c:pt idx="16">
                  <c:v>57.566884511133829</c:v>
                </c:pt>
                <c:pt idx="17">
                  <c:v>57.461747136798415</c:v>
                </c:pt>
                <c:pt idx="18">
                  <c:v>57.356609762463002</c:v>
                </c:pt>
                <c:pt idx="19">
                  <c:v>57.251472388127588</c:v>
                </c:pt>
                <c:pt idx="20">
                  <c:v>57.146335013792175</c:v>
                </c:pt>
                <c:pt idx="21">
                  <c:v>57.041197639456762</c:v>
                </c:pt>
                <c:pt idx="22">
                  <c:v>56.936060265121348</c:v>
                </c:pt>
                <c:pt idx="23">
                  <c:v>56.830922890785935</c:v>
                </c:pt>
                <c:pt idx="24">
                  <c:v>56.725785516450522</c:v>
                </c:pt>
                <c:pt idx="25">
                  <c:v>56.620648142115108</c:v>
                </c:pt>
                <c:pt idx="26">
                  <c:v>56.515510767779695</c:v>
                </c:pt>
                <c:pt idx="27">
                  <c:v>56.410373393444281</c:v>
                </c:pt>
                <c:pt idx="28">
                  <c:v>56.305236019108868</c:v>
                </c:pt>
                <c:pt idx="29">
                  <c:v>56.200098644773455</c:v>
                </c:pt>
                <c:pt idx="30">
                  <c:v>56.094961270438041</c:v>
                </c:pt>
                <c:pt idx="31">
                  <c:v>55.989823896102628</c:v>
                </c:pt>
                <c:pt idx="32">
                  <c:v>55.884686521767215</c:v>
                </c:pt>
                <c:pt idx="33">
                  <c:v>55.779549147431801</c:v>
                </c:pt>
                <c:pt idx="34">
                  <c:v>55.674411773096388</c:v>
                </c:pt>
                <c:pt idx="35">
                  <c:v>55.569274398760975</c:v>
                </c:pt>
                <c:pt idx="36">
                  <c:v>55.464137024425561</c:v>
                </c:pt>
                <c:pt idx="37">
                  <c:v>55.358999650090148</c:v>
                </c:pt>
                <c:pt idx="38">
                  <c:v>55.253862275754734</c:v>
                </c:pt>
                <c:pt idx="39">
                  <c:v>55.148724901419321</c:v>
                </c:pt>
                <c:pt idx="40">
                  <c:v>55.043587527083908</c:v>
                </c:pt>
                <c:pt idx="41">
                  <c:v>54.938450152748494</c:v>
                </c:pt>
                <c:pt idx="42">
                  <c:v>54.833312778413081</c:v>
                </c:pt>
                <c:pt idx="43">
                  <c:v>54.728175404077668</c:v>
                </c:pt>
                <c:pt idx="44">
                  <c:v>54.623038029742254</c:v>
                </c:pt>
                <c:pt idx="45">
                  <c:v>54.517900655406841</c:v>
                </c:pt>
                <c:pt idx="46">
                  <c:v>54.412763281071427</c:v>
                </c:pt>
                <c:pt idx="47">
                  <c:v>54.307625906736014</c:v>
                </c:pt>
                <c:pt idx="48">
                  <c:v>54.202488532400601</c:v>
                </c:pt>
                <c:pt idx="49">
                  <c:v>54.097351158065187</c:v>
                </c:pt>
                <c:pt idx="50">
                  <c:v>53.992213783729774</c:v>
                </c:pt>
                <c:pt idx="51">
                  <c:v>53.887076409394361</c:v>
                </c:pt>
                <c:pt idx="52">
                  <c:v>53.781939035058947</c:v>
                </c:pt>
                <c:pt idx="53">
                  <c:v>53.676801660723534</c:v>
                </c:pt>
                <c:pt idx="54">
                  <c:v>53.571664286388121</c:v>
                </c:pt>
                <c:pt idx="55">
                  <c:v>53.466526912052707</c:v>
                </c:pt>
                <c:pt idx="56">
                  <c:v>53.361389537717294</c:v>
                </c:pt>
                <c:pt idx="57">
                  <c:v>53.25625216338188</c:v>
                </c:pt>
                <c:pt idx="58">
                  <c:v>53.151114789046467</c:v>
                </c:pt>
                <c:pt idx="59">
                  <c:v>53.045977414711054</c:v>
                </c:pt>
                <c:pt idx="60">
                  <c:v>52.94084004037564</c:v>
                </c:pt>
                <c:pt idx="61">
                  <c:v>52.835702666040227</c:v>
                </c:pt>
                <c:pt idx="62">
                  <c:v>52.730565291704814</c:v>
                </c:pt>
                <c:pt idx="63">
                  <c:v>52.6254279173694</c:v>
                </c:pt>
                <c:pt idx="64">
                  <c:v>52.520290543033987</c:v>
                </c:pt>
                <c:pt idx="65">
                  <c:v>52.415153168698573</c:v>
                </c:pt>
                <c:pt idx="66">
                  <c:v>52.31001579436316</c:v>
                </c:pt>
                <c:pt idx="67">
                  <c:v>52.204878420027747</c:v>
                </c:pt>
                <c:pt idx="68">
                  <c:v>52.099741045692333</c:v>
                </c:pt>
                <c:pt idx="69">
                  <c:v>51.99460367135692</c:v>
                </c:pt>
                <c:pt idx="70">
                  <c:v>51.889466297021507</c:v>
                </c:pt>
                <c:pt idx="71">
                  <c:v>51.784328922686093</c:v>
                </c:pt>
                <c:pt idx="72">
                  <c:v>51.67919154835068</c:v>
                </c:pt>
                <c:pt idx="73">
                  <c:v>51.574054174015266</c:v>
                </c:pt>
                <c:pt idx="74">
                  <c:v>51.468916799679853</c:v>
                </c:pt>
                <c:pt idx="75">
                  <c:v>51.36377942534444</c:v>
                </c:pt>
                <c:pt idx="76">
                  <c:v>51.258642051009026</c:v>
                </c:pt>
                <c:pt idx="77">
                  <c:v>51.153504676673613</c:v>
                </c:pt>
                <c:pt idx="78">
                  <c:v>51.0483673023382</c:v>
                </c:pt>
                <c:pt idx="79">
                  <c:v>50.943229928002786</c:v>
                </c:pt>
                <c:pt idx="80">
                  <c:v>50.838092553667373</c:v>
                </c:pt>
                <c:pt idx="81">
                  <c:v>50.73295517933196</c:v>
                </c:pt>
                <c:pt idx="82">
                  <c:v>50.627817804996546</c:v>
                </c:pt>
                <c:pt idx="83">
                  <c:v>50.522680430661133</c:v>
                </c:pt>
                <c:pt idx="84">
                  <c:v>50.417543056325719</c:v>
                </c:pt>
                <c:pt idx="85">
                  <c:v>50.312405681990306</c:v>
                </c:pt>
                <c:pt idx="86">
                  <c:v>50.207268307654893</c:v>
                </c:pt>
                <c:pt idx="87">
                  <c:v>50.102130933319479</c:v>
                </c:pt>
                <c:pt idx="88">
                  <c:v>49.996993558984066</c:v>
                </c:pt>
                <c:pt idx="89">
                  <c:v>49.891856184648653</c:v>
                </c:pt>
                <c:pt idx="90">
                  <c:v>49.786718810313239</c:v>
                </c:pt>
                <c:pt idx="91">
                  <c:v>49.681581435977826</c:v>
                </c:pt>
                <c:pt idx="92">
                  <c:v>49.576444061642412</c:v>
                </c:pt>
                <c:pt idx="93">
                  <c:v>49.471306687306999</c:v>
                </c:pt>
                <c:pt idx="94">
                  <c:v>49.366169312971586</c:v>
                </c:pt>
                <c:pt idx="95">
                  <c:v>49.261031938636172</c:v>
                </c:pt>
                <c:pt idx="96">
                  <c:v>49.155894564300759</c:v>
                </c:pt>
                <c:pt idx="97">
                  <c:v>49.050757189965346</c:v>
                </c:pt>
                <c:pt idx="98">
                  <c:v>48.945619815629932</c:v>
                </c:pt>
                <c:pt idx="99">
                  <c:v>48.840482441294519</c:v>
                </c:pt>
                <c:pt idx="100" formatCode="0.000">
                  <c:v>48.735345066958963</c:v>
                </c:pt>
              </c:numCache>
            </c:numRef>
          </c:xVal>
          <c:yVal>
            <c:numRef>
              <c:f>'Gusset 12'!$AR$712:$AR$812</c:f>
              <c:numCache>
                <c:formatCode>General</c:formatCode>
                <c:ptCount val="101"/>
                <c:pt idx="0">
                  <c:v>15.634184383723657</c:v>
                </c:pt>
                <c:pt idx="1">
                  <c:v>15.519092539886421</c:v>
                </c:pt>
                <c:pt idx="2">
                  <c:v>15.404000696049184</c:v>
                </c:pt>
                <c:pt idx="3">
                  <c:v>15.288908852211948</c:v>
                </c:pt>
                <c:pt idx="4">
                  <c:v>15.173817008374712</c:v>
                </c:pt>
                <c:pt idx="5">
                  <c:v>15.058725164537476</c:v>
                </c:pt>
                <c:pt idx="6">
                  <c:v>14.94363332070024</c:v>
                </c:pt>
                <c:pt idx="7">
                  <c:v>14.828541476863004</c:v>
                </c:pt>
                <c:pt idx="8">
                  <c:v>14.713449633025768</c:v>
                </c:pt>
                <c:pt idx="9">
                  <c:v>14.598357789188531</c:v>
                </c:pt>
                <c:pt idx="10">
                  <c:v>14.483265945351295</c:v>
                </c:pt>
                <c:pt idx="11">
                  <c:v>14.368174101514059</c:v>
                </c:pt>
                <c:pt idx="12">
                  <c:v>14.253082257676823</c:v>
                </c:pt>
                <c:pt idx="13">
                  <c:v>14.137990413839587</c:v>
                </c:pt>
                <c:pt idx="14">
                  <c:v>14.022898570002351</c:v>
                </c:pt>
                <c:pt idx="15">
                  <c:v>13.907806726165115</c:v>
                </c:pt>
                <c:pt idx="16">
                  <c:v>13.792714882327878</c:v>
                </c:pt>
                <c:pt idx="17">
                  <c:v>13.677623038490642</c:v>
                </c:pt>
                <c:pt idx="18">
                  <c:v>13.562531194653406</c:v>
                </c:pt>
                <c:pt idx="19">
                  <c:v>13.44743935081617</c:v>
                </c:pt>
                <c:pt idx="20">
                  <c:v>13.332347506978934</c:v>
                </c:pt>
                <c:pt idx="21">
                  <c:v>13.217255663141698</c:v>
                </c:pt>
                <c:pt idx="22">
                  <c:v>13.102163819304462</c:v>
                </c:pt>
                <c:pt idx="23">
                  <c:v>12.987071975467225</c:v>
                </c:pt>
                <c:pt idx="24">
                  <c:v>12.871980131629989</c:v>
                </c:pt>
                <c:pt idx="25">
                  <c:v>12.756888287792753</c:v>
                </c:pt>
                <c:pt idx="26">
                  <c:v>12.641796443955517</c:v>
                </c:pt>
                <c:pt idx="27">
                  <c:v>12.526704600118281</c:v>
                </c:pt>
                <c:pt idx="28">
                  <c:v>12.411612756281045</c:v>
                </c:pt>
                <c:pt idx="29">
                  <c:v>12.296520912443809</c:v>
                </c:pt>
                <c:pt idx="30">
                  <c:v>12.181429068606572</c:v>
                </c:pt>
                <c:pt idx="31">
                  <c:v>12.066337224769336</c:v>
                </c:pt>
                <c:pt idx="32">
                  <c:v>11.9512453809321</c:v>
                </c:pt>
                <c:pt idx="33">
                  <c:v>11.836153537094864</c:v>
                </c:pt>
                <c:pt idx="34">
                  <c:v>11.721061693257628</c:v>
                </c:pt>
                <c:pt idx="35">
                  <c:v>11.605969849420392</c:v>
                </c:pt>
                <c:pt idx="36">
                  <c:v>11.490878005583156</c:v>
                </c:pt>
                <c:pt idx="37">
                  <c:v>11.37578616174592</c:v>
                </c:pt>
                <c:pt idx="38">
                  <c:v>11.260694317908683</c:v>
                </c:pt>
                <c:pt idx="39">
                  <c:v>11.145602474071447</c:v>
                </c:pt>
                <c:pt idx="40">
                  <c:v>11.030510630234211</c:v>
                </c:pt>
                <c:pt idx="41">
                  <c:v>10.915418786396975</c:v>
                </c:pt>
                <c:pt idx="42">
                  <c:v>10.800326942559739</c:v>
                </c:pt>
                <c:pt idx="43">
                  <c:v>10.685235098722503</c:v>
                </c:pt>
                <c:pt idx="44">
                  <c:v>10.570143254885267</c:v>
                </c:pt>
                <c:pt idx="45">
                  <c:v>10.45505141104803</c:v>
                </c:pt>
                <c:pt idx="46">
                  <c:v>10.339959567210794</c:v>
                </c:pt>
                <c:pt idx="47">
                  <c:v>10.224867723373558</c:v>
                </c:pt>
                <c:pt idx="48">
                  <c:v>10.109775879536322</c:v>
                </c:pt>
                <c:pt idx="49">
                  <c:v>9.9946840356990858</c:v>
                </c:pt>
                <c:pt idx="50">
                  <c:v>9.8795921918618497</c:v>
                </c:pt>
                <c:pt idx="51">
                  <c:v>9.7645003480246135</c:v>
                </c:pt>
                <c:pt idx="52">
                  <c:v>9.6494085041873774</c:v>
                </c:pt>
                <c:pt idx="53">
                  <c:v>9.5343166603501412</c:v>
                </c:pt>
                <c:pt idx="54">
                  <c:v>9.4192248165129051</c:v>
                </c:pt>
                <c:pt idx="55">
                  <c:v>9.304132972675669</c:v>
                </c:pt>
                <c:pt idx="56">
                  <c:v>9.1890411288384328</c:v>
                </c:pt>
                <c:pt idx="57">
                  <c:v>9.0739492850011967</c:v>
                </c:pt>
                <c:pt idx="58">
                  <c:v>8.9588574411639605</c:v>
                </c:pt>
                <c:pt idx="59">
                  <c:v>8.8437655973267244</c:v>
                </c:pt>
                <c:pt idx="60">
                  <c:v>8.7286737534894883</c:v>
                </c:pt>
                <c:pt idx="61">
                  <c:v>8.6135819096522521</c:v>
                </c:pt>
                <c:pt idx="62">
                  <c:v>8.498490065815016</c:v>
                </c:pt>
                <c:pt idx="63">
                  <c:v>8.3833982219777798</c:v>
                </c:pt>
                <c:pt idx="64">
                  <c:v>8.2683063781405437</c:v>
                </c:pt>
                <c:pt idx="65">
                  <c:v>8.1532145343033076</c:v>
                </c:pt>
                <c:pt idx="66">
                  <c:v>8.0381226904660714</c:v>
                </c:pt>
                <c:pt idx="67">
                  <c:v>7.9230308466288353</c:v>
                </c:pt>
                <c:pt idx="68">
                  <c:v>7.8079390027915991</c:v>
                </c:pt>
                <c:pt idx="69">
                  <c:v>7.692847158954363</c:v>
                </c:pt>
                <c:pt idx="70">
                  <c:v>7.5777553151171269</c:v>
                </c:pt>
                <c:pt idx="71">
                  <c:v>7.4626634712798907</c:v>
                </c:pt>
                <c:pt idx="72">
                  <c:v>7.3475716274426546</c:v>
                </c:pt>
                <c:pt idx="73">
                  <c:v>7.2324797836054184</c:v>
                </c:pt>
                <c:pt idx="74">
                  <c:v>7.1173879397681823</c:v>
                </c:pt>
                <c:pt idx="75">
                  <c:v>7.0022960959309462</c:v>
                </c:pt>
                <c:pt idx="76">
                  <c:v>6.88720425209371</c:v>
                </c:pt>
                <c:pt idx="77">
                  <c:v>6.7721124082564739</c:v>
                </c:pt>
                <c:pt idx="78">
                  <c:v>6.6570205644192377</c:v>
                </c:pt>
                <c:pt idx="79">
                  <c:v>6.5419287205820016</c:v>
                </c:pt>
                <c:pt idx="80">
                  <c:v>6.4268368767447654</c:v>
                </c:pt>
                <c:pt idx="81">
                  <c:v>6.3117450329075293</c:v>
                </c:pt>
                <c:pt idx="82">
                  <c:v>6.1966531890702932</c:v>
                </c:pt>
                <c:pt idx="83">
                  <c:v>6.081561345233057</c:v>
                </c:pt>
                <c:pt idx="84">
                  <c:v>5.9664695013958209</c:v>
                </c:pt>
                <c:pt idx="85">
                  <c:v>5.8513776575585847</c:v>
                </c:pt>
                <c:pt idx="86">
                  <c:v>5.7362858137213486</c:v>
                </c:pt>
                <c:pt idx="87">
                  <c:v>5.6211939698841125</c:v>
                </c:pt>
                <c:pt idx="88">
                  <c:v>5.5061021260468763</c:v>
                </c:pt>
                <c:pt idx="89">
                  <c:v>5.3910102822096402</c:v>
                </c:pt>
                <c:pt idx="90">
                  <c:v>5.275918438372404</c:v>
                </c:pt>
                <c:pt idx="91">
                  <c:v>5.1608265945351679</c:v>
                </c:pt>
                <c:pt idx="92">
                  <c:v>5.0457347506979318</c:v>
                </c:pt>
                <c:pt idx="93">
                  <c:v>4.9306429068606956</c:v>
                </c:pt>
                <c:pt idx="94">
                  <c:v>4.8155510630234595</c:v>
                </c:pt>
                <c:pt idx="95">
                  <c:v>4.7004592191862233</c:v>
                </c:pt>
                <c:pt idx="96">
                  <c:v>4.5853673753489872</c:v>
                </c:pt>
                <c:pt idx="97">
                  <c:v>4.4702755315117511</c:v>
                </c:pt>
                <c:pt idx="98">
                  <c:v>4.3551836876745149</c:v>
                </c:pt>
                <c:pt idx="99">
                  <c:v>4.2400918438372788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547-455C-B1D3-86896D1D96A7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12'!$AJ$813:$AJ$913</c:f>
              <c:numCache>
                <c:formatCode>0.000</c:formatCode>
                <c:ptCount val="101"/>
                <c:pt idx="0">
                  <c:v>48.735345066958963</c:v>
                </c:pt>
                <c:pt idx="1">
                  <c:v>48.735345066958963</c:v>
                </c:pt>
                <c:pt idx="2">
                  <c:v>48.735345066958963</c:v>
                </c:pt>
                <c:pt idx="3">
                  <c:v>48.735345066958963</c:v>
                </c:pt>
                <c:pt idx="4">
                  <c:v>48.735345066958963</c:v>
                </c:pt>
                <c:pt idx="5">
                  <c:v>48.735345066958963</c:v>
                </c:pt>
                <c:pt idx="6">
                  <c:v>48.735345066958963</c:v>
                </c:pt>
                <c:pt idx="7">
                  <c:v>48.735345066958963</c:v>
                </c:pt>
                <c:pt idx="8">
                  <c:v>48.735345066958963</c:v>
                </c:pt>
                <c:pt idx="9">
                  <c:v>48.735345066958963</c:v>
                </c:pt>
                <c:pt idx="10">
                  <c:v>48.735345066958963</c:v>
                </c:pt>
                <c:pt idx="11">
                  <c:v>48.735345066958963</c:v>
                </c:pt>
                <c:pt idx="12">
                  <c:v>48.735345066958963</c:v>
                </c:pt>
                <c:pt idx="13">
                  <c:v>48.735345066958963</c:v>
                </c:pt>
                <c:pt idx="14">
                  <c:v>48.735345066958963</c:v>
                </c:pt>
                <c:pt idx="15">
                  <c:v>48.735345066958963</c:v>
                </c:pt>
                <c:pt idx="16">
                  <c:v>48.735345066958963</c:v>
                </c:pt>
                <c:pt idx="17">
                  <c:v>48.735345066958963</c:v>
                </c:pt>
                <c:pt idx="18">
                  <c:v>48.735345066958963</c:v>
                </c:pt>
                <c:pt idx="19">
                  <c:v>48.735345066958963</c:v>
                </c:pt>
                <c:pt idx="20">
                  <c:v>48.735345066958963</c:v>
                </c:pt>
                <c:pt idx="21">
                  <c:v>48.735345066958963</c:v>
                </c:pt>
                <c:pt idx="22">
                  <c:v>48.735345066958963</c:v>
                </c:pt>
                <c:pt idx="23">
                  <c:v>48.735345066958963</c:v>
                </c:pt>
                <c:pt idx="24">
                  <c:v>48.735345066958963</c:v>
                </c:pt>
                <c:pt idx="25">
                  <c:v>48.735345066958963</c:v>
                </c:pt>
                <c:pt idx="26">
                  <c:v>48.735345066958963</c:v>
                </c:pt>
                <c:pt idx="27">
                  <c:v>48.735345066958963</c:v>
                </c:pt>
                <c:pt idx="28">
                  <c:v>48.735345066958963</c:v>
                </c:pt>
                <c:pt idx="29">
                  <c:v>48.735345066958963</c:v>
                </c:pt>
                <c:pt idx="30">
                  <c:v>48.735345066958963</c:v>
                </c:pt>
                <c:pt idx="31">
                  <c:v>48.735345066958963</c:v>
                </c:pt>
                <c:pt idx="32">
                  <c:v>48.735345066958963</c:v>
                </c:pt>
                <c:pt idx="33">
                  <c:v>48.735345066958963</c:v>
                </c:pt>
                <c:pt idx="34">
                  <c:v>48.735345066958963</c:v>
                </c:pt>
                <c:pt idx="35">
                  <c:v>48.735345066958963</c:v>
                </c:pt>
                <c:pt idx="36">
                  <c:v>48.735345066958963</c:v>
                </c:pt>
                <c:pt idx="37">
                  <c:v>48.735345066958963</c:v>
                </c:pt>
                <c:pt idx="38">
                  <c:v>48.735345066958963</c:v>
                </c:pt>
                <c:pt idx="39">
                  <c:v>48.735345066958963</c:v>
                </c:pt>
                <c:pt idx="40">
                  <c:v>48.735345066958963</c:v>
                </c:pt>
                <c:pt idx="41">
                  <c:v>48.735345066958963</c:v>
                </c:pt>
                <c:pt idx="42">
                  <c:v>48.735345066958963</c:v>
                </c:pt>
                <c:pt idx="43">
                  <c:v>48.735345066958963</c:v>
                </c:pt>
                <c:pt idx="44">
                  <c:v>48.735345066958963</c:v>
                </c:pt>
                <c:pt idx="45">
                  <c:v>48.735345066958963</c:v>
                </c:pt>
                <c:pt idx="46">
                  <c:v>48.735345066958963</c:v>
                </c:pt>
                <c:pt idx="47">
                  <c:v>48.735345066958963</c:v>
                </c:pt>
                <c:pt idx="48">
                  <c:v>48.735345066958963</c:v>
                </c:pt>
                <c:pt idx="49">
                  <c:v>48.735345066958963</c:v>
                </c:pt>
                <c:pt idx="50">
                  <c:v>48.735345066958963</c:v>
                </c:pt>
                <c:pt idx="51">
                  <c:v>48.735345066958963</c:v>
                </c:pt>
                <c:pt idx="52">
                  <c:v>48.735345066958963</c:v>
                </c:pt>
                <c:pt idx="53">
                  <c:v>48.735345066958963</c:v>
                </c:pt>
                <c:pt idx="54">
                  <c:v>48.735345066958963</c:v>
                </c:pt>
                <c:pt idx="55">
                  <c:v>48.735345066958963</c:v>
                </c:pt>
                <c:pt idx="56">
                  <c:v>48.735345066958963</c:v>
                </c:pt>
                <c:pt idx="57">
                  <c:v>48.735345066958963</c:v>
                </c:pt>
                <c:pt idx="58">
                  <c:v>48.735345066958963</c:v>
                </c:pt>
                <c:pt idx="59">
                  <c:v>48.735345066958963</c:v>
                </c:pt>
                <c:pt idx="60">
                  <c:v>48.735345066958963</c:v>
                </c:pt>
                <c:pt idx="61">
                  <c:v>48.735345066958963</c:v>
                </c:pt>
                <c:pt idx="62">
                  <c:v>48.735345066958963</c:v>
                </c:pt>
                <c:pt idx="63">
                  <c:v>48.735345066958963</c:v>
                </c:pt>
                <c:pt idx="64">
                  <c:v>48.735345066958963</c:v>
                </c:pt>
                <c:pt idx="65">
                  <c:v>48.735345066958963</c:v>
                </c:pt>
                <c:pt idx="66">
                  <c:v>48.735345066958963</c:v>
                </c:pt>
                <c:pt idx="67">
                  <c:v>48.735345066958963</c:v>
                </c:pt>
                <c:pt idx="68">
                  <c:v>48.735345066958963</c:v>
                </c:pt>
                <c:pt idx="69">
                  <c:v>48.735345066958963</c:v>
                </c:pt>
                <c:pt idx="70">
                  <c:v>48.735345066958963</c:v>
                </c:pt>
                <c:pt idx="71">
                  <c:v>48.735345066958963</c:v>
                </c:pt>
                <c:pt idx="72">
                  <c:v>48.735345066958963</c:v>
                </c:pt>
                <c:pt idx="73">
                  <c:v>48.735345066958963</c:v>
                </c:pt>
                <c:pt idx="74">
                  <c:v>48.735345066958963</c:v>
                </c:pt>
                <c:pt idx="75">
                  <c:v>48.735345066958963</c:v>
                </c:pt>
                <c:pt idx="76">
                  <c:v>48.735345066958963</c:v>
                </c:pt>
                <c:pt idx="77">
                  <c:v>48.735345066958963</c:v>
                </c:pt>
                <c:pt idx="78">
                  <c:v>48.735345066958963</c:v>
                </c:pt>
                <c:pt idx="79">
                  <c:v>48.735345066958963</c:v>
                </c:pt>
                <c:pt idx="80">
                  <c:v>48.735345066958963</c:v>
                </c:pt>
                <c:pt idx="81">
                  <c:v>48.735345066958963</c:v>
                </c:pt>
                <c:pt idx="82">
                  <c:v>48.735345066958963</c:v>
                </c:pt>
                <c:pt idx="83">
                  <c:v>48.735345066958963</c:v>
                </c:pt>
                <c:pt idx="84">
                  <c:v>48.735345066958963</c:v>
                </c:pt>
                <c:pt idx="85">
                  <c:v>48.735345066958963</c:v>
                </c:pt>
                <c:pt idx="86">
                  <c:v>48.735345066958963</c:v>
                </c:pt>
                <c:pt idx="87">
                  <c:v>48.735345066958963</c:v>
                </c:pt>
                <c:pt idx="88">
                  <c:v>48.735345066958963</c:v>
                </c:pt>
                <c:pt idx="89">
                  <c:v>48.735345066958963</c:v>
                </c:pt>
                <c:pt idx="90">
                  <c:v>48.735345066958963</c:v>
                </c:pt>
                <c:pt idx="91">
                  <c:v>48.735345066958963</c:v>
                </c:pt>
                <c:pt idx="92">
                  <c:v>48.735345066958963</c:v>
                </c:pt>
                <c:pt idx="93">
                  <c:v>48.735345066958963</c:v>
                </c:pt>
                <c:pt idx="94">
                  <c:v>48.735345066958963</c:v>
                </c:pt>
                <c:pt idx="95">
                  <c:v>48.735345066958963</c:v>
                </c:pt>
                <c:pt idx="96">
                  <c:v>48.735345066958963</c:v>
                </c:pt>
                <c:pt idx="97">
                  <c:v>48.735345066958963</c:v>
                </c:pt>
                <c:pt idx="98">
                  <c:v>48.735345066958963</c:v>
                </c:pt>
                <c:pt idx="99">
                  <c:v>48.735345066958963</c:v>
                </c:pt>
                <c:pt idx="100">
                  <c:v>48.735345066958963</c:v>
                </c:pt>
              </c:numCache>
            </c:numRef>
          </c:xVal>
          <c:yVal>
            <c:numRef>
              <c:f>'Gusset 12'!$AS$813:$AS$913</c:f>
              <c:numCache>
                <c:formatCode>General</c:formatCode>
                <c:ptCount val="101"/>
                <c:pt idx="0">
                  <c:v>4.125</c:v>
                </c:pt>
                <c:pt idx="1">
                  <c:v>4.125</c:v>
                </c:pt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  <c:pt idx="6">
                  <c:v>4.125</c:v>
                </c:pt>
                <c:pt idx="7">
                  <c:v>4.125</c:v>
                </c:pt>
                <c:pt idx="8">
                  <c:v>4.125</c:v>
                </c:pt>
                <c:pt idx="9">
                  <c:v>4.125</c:v>
                </c:pt>
                <c:pt idx="10">
                  <c:v>4.125</c:v>
                </c:pt>
                <c:pt idx="11">
                  <c:v>4.125</c:v>
                </c:pt>
                <c:pt idx="12">
                  <c:v>4.125</c:v>
                </c:pt>
                <c:pt idx="13">
                  <c:v>4.125</c:v>
                </c:pt>
                <c:pt idx="14">
                  <c:v>4.125</c:v>
                </c:pt>
                <c:pt idx="15">
                  <c:v>4.125</c:v>
                </c:pt>
                <c:pt idx="16">
                  <c:v>4.125</c:v>
                </c:pt>
                <c:pt idx="17">
                  <c:v>4.125</c:v>
                </c:pt>
                <c:pt idx="18">
                  <c:v>4.125</c:v>
                </c:pt>
                <c:pt idx="19">
                  <c:v>4.125</c:v>
                </c:pt>
                <c:pt idx="20">
                  <c:v>4.125</c:v>
                </c:pt>
                <c:pt idx="21">
                  <c:v>4.125</c:v>
                </c:pt>
                <c:pt idx="22">
                  <c:v>4.125</c:v>
                </c:pt>
                <c:pt idx="23">
                  <c:v>4.125</c:v>
                </c:pt>
                <c:pt idx="24">
                  <c:v>4.125</c:v>
                </c:pt>
                <c:pt idx="25">
                  <c:v>4.125</c:v>
                </c:pt>
                <c:pt idx="26">
                  <c:v>4.125</c:v>
                </c:pt>
                <c:pt idx="27">
                  <c:v>4.125</c:v>
                </c:pt>
                <c:pt idx="28">
                  <c:v>4.125</c:v>
                </c:pt>
                <c:pt idx="29">
                  <c:v>4.125</c:v>
                </c:pt>
                <c:pt idx="30">
                  <c:v>4.125</c:v>
                </c:pt>
                <c:pt idx="31">
                  <c:v>4.125</c:v>
                </c:pt>
                <c:pt idx="32">
                  <c:v>4.125</c:v>
                </c:pt>
                <c:pt idx="33">
                  <c:v>4.125</c:v>
                </c:pt>
                <c:pt idx="34">
                  <c:v>4.125</c:v>
                </c:pt>
                <c:pt idx="35">
                  <c:v>4.125</c:v>
                </c:pt>
                <c:pt idx="36">
                  <c:v>4.125</c:v>
                </c:pt>
                <c:pt idx="37">
                  <c:v>4.125</c:v>
                </c:pt>
                <c:pt idx="38">
                  <c:v>4.125</c:v>
                </c:pt>
                <c:pt idx="39">
                  <c:v>4.125</c:v>
                </c:pt>
                <c:pt idx="40">
                  <c:v>4.125</c:v>
                </c:pt>
                <c:pt idx="41">
                  <c:v>4.125</c:v>
                </c:pt>
                <c:pt idx="42">
                  <c:v>4.125</c:v>
                </c:pt>
                <c:pt idx="43">
                  <c:v>4.125</c:v>
                </c:pt>
                <c:pt idx="44">
                  <c:v>4.125</c:v>
                </c:pt>
                <c:pt idx="45">
                  <c:v>4.125</c:v>
                </c:pt>
                <c:pt idx="46">
                  <c:v>4.125</c:v>
                </c:pt>
                <c:pt idx="47">
                  <c:v>4.125</c:v>
                </c:pt>
                <c:pt idx="48">
                  <c:v>4.125</c:v>
                </c:pt>
                <c:pt idx="49">
                  <c:v>4.125</c:v>
                </c:pt>
                <c:pt idx="50">
                  <c:v>4.125</c:v>
                </c:pt>
                <c:pt idx="51">
                  <c:v>4.125</c:v>
                </c:pt>
                <c:pt idx="52">
                  <c:v>4.125</c:v>
                </c:pt>
                <c:pt idx="53">
                  <c:v>4.125</c:v>
                </c:pt>
                <c:pt idx="54">
                  <c:v>4.125</c:v>
                </c:pt>
                <c:pt idx="55">
                  <c:v>4.125</c:v>
                </c:pt>
                <c:pt idx="56">
                  <c:v>4.125</c:v>
                </c:pt>
                <c:pt idx="57">
                  <c:v>4.125</c:v>
                </c:pt>
                <c:pt idx="58">
                  <c:v>4.125</c:v>
                </c:pt>
                <c:pt idx="59">
                  <c:v>4.125</c:v>
                </c:pt>
                <c:pt idx="60">
                  <c:v>4.125</c:v>
                </c:pt>
                <c:pt idx="61">
                  <c:v>4.125</c:v>
                </c:pt>
                <c:pt idx="62">
                  <c:v>4.125</c:v>
                </c:pt>
                <c:pt idx="63">
                  <c:v>4.125</c:v>
                </c:pt>
                <c:pt idx="64">
                  <c:v>4.125</c:v>
                </c:pt>
                <c:pt idx="65">
                  <c:v>4.125</c:v>
                </c:pt>
                <c:pt idx="66">
                  <c:v>4.125</c:v>
                </c:pt>
                <c:pt idx="67">
                  <c:v>4.125</c:v>
                </c:pt>
                <c:pt idx="68">
                  <c:v>4.125</c:v>
                </c:pt>
                <c:pt idx="69">
                  <c:v>4.125</c:v>
                </c:pt>
                <c:pt idx="70">
                  <c:v>4.125</c:v>
                </c:pt>
                <c:pt idx="71">
                  <c:v>4.125</c:v>
                </c:pt>
                <c:pt idx="72">
                  <c:v>4.125</c:v>
                </c:pt>
                <c:pt idx="73">
                  <c:v>4.125</c:v>
                </c:pt>
                <c:pt idx="74">
                  <c:v>4.125</c:v>
                </c:pt>
                <c:pt idx="75">
                  <c:v>4.125</c:v>
                </c:pt>
                <c:pt idx="76">
                  <c:v>4.125</c:v>
                </c:pt>
                <c:pt idx="77">
                  <c:v>4.125</c:v>
                </c:pt>
                <c:pt idx="78">
                  <c:v>4.125</c:v>
                </c:pt>
                <c:pt idx="79">
                  <c:v>4.125</c:v>
                </c:pt>
                <c:pt idx="80">
                  <c:v>4.125</c:v>
                </c:pt>
                <c:pt idx="81">
                  <c:v>4.125</c:v>
                </c:pt>
                <c:pt idx="82">
                  <c:v>4.125</c:v>
                </c:pt>
                <c:pt idx="83">
                  <c:v>4.125</c:v>
                </c:pt>
                <c:pt idx="84">
                  <c:v>4.125</c:v>
                </c:pt>
                <c:pt idx="85">
                  <c:v>4.125</c:v>
                </c:pt>
                <c:pt idx="86">
                  <c:v>4.125</c:v>
                </c:pt>
                <c:pt idx="87">
                  <c:v>4.125</c:v>
                </c:pt>
                <c:pt idx="88">
                  <c:v>4.125</c:v>
                </c:pt>
                <c:pt idx="89">
                  <c:v>4.125</c:v>
                </c:pt>
                <c:pt idx="90">
                  <c:v>4.125</c:v>
                </c:pt>
                <c:pt idx="91">
                  <c:v>4.125</c:v>
                </c:pt>
                <c:pt idx="92">
                  <c:v>4.125</c:v>
                </c:pt>
                <c:pt idx="93">
                  <c:v>4.125</c:v>
                </c:pt>
                <c:pt idx="94">
                  <c:v>4.125</c:v>
                </c:pt>
                <c:pt idx="95">
                  <c:v>4.125</c:v>
                </c:pt>
                <c:pt idx="96">
                  <c:v>4.125</c:v>
                </c:pt>
                <c:pt idx="97">
                  <c:v>4.125</c:v>
                </c:pt>
                <c:pt idx="98">
                  <c:v>4.125</c:v>
                </c:pt>
                <c:pt idx="99">
                  <c:v>4.125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5547-455C-B1D3-86896D1D9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13'!$AJ$4:$AJ$105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0.19832987600515259</c:v>
                </c:pt>
                <c:pt idx="2">
                  <c:v>0.39665975201030518</c:v>
                </c:pt>
                <c:pt idx="3">
                  <c:v>0.59498962801545774</c:v>
                </c:pt>
                <c:pt idx="4">
                  <c:v>0.79331950402061036</c:v>
                </c:pt>
                <c:pt idx="5">
                  <c:v>0.99164938002576297</c:v>
                </c:pt>
                <c:pt idx="6">
                  <c:v>1.1899792560309155</c:v>
                </c:pt>
                <c:pt idx="7">
                  <c:v>1.3883091320360681</c:v>
                </c:pt>
                <c:pt idx="9">
                  <c:v>1.5866390080412207</c:v>
                </c:pt>
                <c:pt idx="10">
                  <c:v>1.7849688840463733</c:v>
                </c:pt>
                <c:pt idx="11">
                  <c:v>1.9832987600515259</c:v>
                </c:pt>
                <c:pt idx="12">
                  <c:v>2.1816286360566783</c:v>
                </c:pt>
                <c:pt idx="13">
                  <c:v>2.379958512061831</c:v>
                </c:pt>
                <c:pt idx="14">
                  <c:v>2.5782883880669836</c:v>
                </c:pt>
                <c:pt idx="15">
                  <c:v>2.7766182640721362</c:v>
                </c:pt>
                <c:pt idx="16">
                  <c:v>2.9749481400772888</c:v>
                </c:pt>
                <c:pt idx="17">
                  <c:v>3.1732780160824414</c:v>
                </c:pt>
                <c:pt idx="18">
                  <c:v>3.371607892087594</c:v>
                </c:pt>
                <c:pt idx="19">
                  <c:v>3.5699377680927467</c:v>
                </c:pt>
                <c:pt idx="20">
                  <c:v>3.7682676440978993</c:v>
                </c:pt>
                <c:pt idx="21">
                  <c:v>3.9665975201030519</c:v>
                </c:pt>
                <c:pt idx="22">
                  <c:v>4.1649273961082045</c:v>
                </c:pt>
                <c:pt idx="23">
                  <c:v>4.3632572721133567</c:v>
                </c:pt>
                <c:pt idx="24">
                  <c:v>4.5615871481185088</c:v>
                </c:pt>
                <c:pt idx="25">
                  <c:v>4.759917024123661</c:v>
                </c:pt>
                <c:pt idx="26">
                  <c:v>4.9582469001288132</c:v>
                </c:pt>
                <c:pt idx="27">
                  <c:v>5.1565767761339654</c:v>
                </c:pt>
                <c:pt idx="28">
                  <c:v>5.3549066521391175</c:v>
                </c:pt>
                <c:pt idx="29">
                  <c:v>5.5532365281442697</c:v>
                </c:pt>
                <c:pt idx="30">
                  <c:v>5.7515664041494219</c:v>
                </c:pt>
                <c:pt idx="31">
                  <c:v>5.9498962801545741</c:v>
                </c:pt>
                <c:pt idx="32">
                  <c:v>6.1482261561597262</c:v>
                </c:pt>
                <c:pt idx="33">
                  <c:v>6.3465560321648784</c:v>
                </c:pt>
                <c:pt idx="34">
                  <c:v>6.5448859081700306</c:v>
                </c:pt>
                <c:pt idx="35">
                  <c:v>6.7432157841751827</c:v>
                </c:pt>
                <c:pt idx="36">
                  <c:v>6.9415456601803349</c:v>
                </c:pt>
                <c:pt idx="37">
                  <c:v>7.1398755361854871</c:v>
                </c:pt>
                <c:pt idx="38">
                  <c:v>7.3382054121906393</c:v>
                </c:pt>
                <c:pt idx="39">
                  <c:v>7.5365352881957914</c:v>
                </c:pt>
                <c:pt idx="40">
                  <c:v>7.7348651642009436</c:v>
                </c:pt>
                <c:pt idx="41">
                  <c:v>7.9331950402060958</c:v>
                </c:pt>
                <c:pt idx="42">
                  <c:v>8.131524916211248</c:v>
                </c:pt>
                <c:pt idx="43">
                  <c:v>8.3298547922164001</c:v>
                </c:pt>
                <c:pt idx="44">
                  <c:v>8.5281846682215523</c:v>
                </c:pt>
                <c:pt idx="45">
                  <c:v>8.7265145442267045</c:v>
                </c:pt>
                <c:pt idx="46">
                  <c:v>8.9248444202318566</c:v>
                </c:pt>
                <c:pt idx="47">
                  <c:v>9.1231742962370088</c:v>
                </c:pt>
                <c:pt idx="48">
                  <c:v>9.321504172242161</c:v>
                </c:pt>
                <c:pt idx="49">
                  <c:v>9.5198340482473132</c:v>
                </c:pt>
                <c:pt idx="50">
                  <c:v>9.7181639242524653</c:v>
                </c:pt>
                <c:pt idx="51">
                  <c:v>9.9164938002576175</c:v>
                </c:pt>
                <c:pt idx="52">
                  <c:v>10.11482367626277</c:v>
                </c:pt>
                <c:pt idx="53">
                  <c:v>10.313153552267922</c:v>
                </c:pt>
                <c:pt idx="54">
                  <c:v>10.511483428273074</c:v>
                </c:pt>
                <c:pt idx="55">
                  <c:v>10.709813304278226</c:v>
                </c:pt>
                <c:pt idx="56">
                  <c:v>10.908143180283378</c:v>
                </c:pt>
                <c:pt idx="57">
                  <c:v>11.106473056288531</c:v>
                </c:pt>
                <c:pt idx="58">
                  <c:v>11.304802932293683</c:v>
                </c:pt>
                <c:pt idx="59">
                  <c:v>11.503132808298835</c:v>
                </c:pt>
                <c:pt idx="60">
                  <c:v>11.701462684303987</c:v>
                </c:pt>
                <c:pt idx="61">
                  <c:v>11.899792560309139</c:v>
                </c:pt>
                <c:pt idx="62">
                  <c:v>12.098122436314291</c:v>
                </c:pt>
                <c:pt idx="63">
                  <c:v>12.296452312319444</c:v>
                </c:pt>
                <c:pt idx="64">
                  <c:v>12.494782188324596</c:v>
                </c:pt>
                <c:pt idx="65">
                  <c:v>12.693112064329748</c:v>
                </c:pt>
                <c:pt idx="66">
                  <c:v>12.8914419403349</c:v>
                </c:pt>
                <c:pt idx="67">
                  <c:v>13.089771816340052</c:v>
                </c:pt>
                <c:pt idx="68">
                  <c:v>13.288101692345204</c:v>
                </c:pt>
                <c:pt idx="69">
                  <c:v>13.486431568350357</c:v>
                </c:pt>
                <c:pt idx="70">
                  <c:v>13.684761444355509</c:v>
                </c:pt>
                <c:pt idx="71">
                  <c:v>13.883091320360661</c:v>
                </c:pt>
                <c:pt idx="72">
                  <c:v>14.081421196365813</c:v>
                </c:pt>
                <c:pt idx="73">
                  <c:v>14.279751072370965</c:v>
                </c:pt>
                <c:pt idx="74">
                  <c:v>14.478080948376117</c:v>
                </c:pt>
                <c:pt idx="75">
                  <c:v>14.67641082438127</c:v>
                </c:pt>
                <c:pt idx="76">
                  <c:v>14.874740700386422</c:v>
                </c:pt>
                <c:pt idx="77">
                  <c:v>15.073070576391574</c:v>
                </c:pt>
                <c:pt idx="78">
                  <c:v>15.271400452396726</c:v>
                </c:pt>
                <c:pt idx="79">
                  <c:v>15.469730328401878</c:v>
                </c:pt>
                <c:pt idx="80">
                  <c:v>15.668060204407031</c:v>
                </c:pt>
                <c:pt idx="81">
                  <c:v>15.866390080412183</c:v>
                </c:pt>
                <c:pt idx="82">
                  <c:v>16.064719956417335</c:v>
                </c:pt>
                <c:pt idx="83">
                  <c:v>16.263049832422489</c:v>
                </c:pt>
                <c:pt idx="84">
                  <c:v>16.461379708427643</c:v>
                </c:pt>
                <c:pt idx="85">
                  <c:v>16.659709584432797</c:v>
                </c:pt>
                <c:pt idx="86">
                  <c:v>16.858039460437951</c:v>
                </c:pt>
                <c:pt idx="87">
                  <c:v>17.056369336443105</c:v>
                </c:pt>
                <c:pt idx="88">
                  <c:v>17.254699212448259</c:v>
                </c:pt>
                <c:pt idx="89">
                  <c:v>17.453029088453412</c:v>
                </c:pt>
                <c:pt idx="90">
                  <c:v>17.651358964458566</c:v>
                </c:pt>
                <c:pt idx="91">
                  <c:v>17.84968884046372</c:v>
                </c:pt>
                <c:pt idx="92">
                  <c:v>18.048018716468874</c:v>
                </c:pt>
                <c:pt idx="93">
                  <c:v>18.246348592474028</c:v>
                </c:pt>
                <c:pt idx="94">
                  <c:v>18.444678468479182</c:v>
                </c:pt>
                <c:pt idx="95">
                  <c:v>18.643008344484336</c:v>
                </c:pt>
                <c:pt idx="96">
                  <c:v>18.84133822048949</c:v>
                </c:pt>
                <c:pt idx="97">
                  <c:v>19.039668096494644</c:v>
                </c:pt>
                <c:pt idx="98">
                  <c:v>19.237997972499798</c:v>
                </c:pt>
                <c:pt idx="99">
                  <c:v>19.436327848504952</c:v>
                </c:pt>
                <c:pt idx="100">
                  <c:v>19.634657724510106</c:v>
                </c:pt>
                <c:pt idx="101">
                  <c:v>19.83298760051526</c:v>
                </c:pt>
              </c:numCache>
            </c:numRef>
          </c:xVal>
          <c:yVal>
            <c:numRef>
              <c:f>'Gusset 13'!$AK$4:$AK$105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0.26574525996117582</c:v>
                </c:pt>
                <c:pt idx="2">
                  <c:v>0.53149051992235163</c:v>
                </c:pt>
                <c:pt idx="3">
                  <c:v>0.79723577988352745</c:v>
                </c:pt>
                <c:pt idx="4">
                  <c:v>1.0629810398447033</c:v>
                </c:pt>
                <c:pt idx="5">
                  <c:v>1.3287262998058791</c:v>
                </c:pt>
                <c:pt idx="6">
                  <c:v>1.5944715597670549</c:v>
                </c:pt>
                <c:pt idx="7">
                  <c:v>1.8602168197282307</c:v>
                </c:pt>
                <c:pt idx="9">
                  <c:v>2.1259620796894065</c:v>
                </c:pt>
                <c:pt idx="10">
                  <c:v>2.3917073396505826</c:v>
                </c:pt>
                <c:pt idx="11">
                  <c:v>2.6574525996117586</c:v>
                </c:pt>
                <c:pt idx="12">
                  <c:v>2.9231978595729347</c:v>
                </c:pt>
                <c:pt idx="13">
                  <c:v>3.1889431195341107</c:v>
                </c:pt>
                <c:pt idx="14">
                  <c:v>3.4546883794952867</c:v>
                </c:pt>
                <c:pt idx="15">
                  <c:v>3.7204336394564628</c:v>
                </c:pt>
                <c:pt idx="16">
                  <c:v>3.9861788994176388</c:v>
                </c:pt>
                <c:pt idx="17">
                  <c:v>4.2519241593788148</c:v>
                </c:pt>
                <c:pt idx="18">
                  <c:v>4.5176694193399909</c:v>
                </c:pt>
                <c:pt idx="19">
                  <c:v>4.7834146793011669</c:v>
                </c:pt>
                <c:pt idx="20">
                  <c:v>5.049159939262343</c:v>
                </c:pt>
                <c:pt idx="21">
                  <c:v>5.314905199223519</c:v>
                </c:pt>
                <c:pt idx="22">
                  <c:v>5.580650459184695</c:v>
                </c:pt>
                <c:pt idx="23">
                  <c:v>5.8463957191458711</c:v>
                </c:pt>
                <c:pt idx="24">
                  <c:v>6.1121409791070471</c:v>
                </c:pt>
                <c:pt idx="25">
                  <c:v>6.3778862390682232</c:v>
                </c:pt>
                <c:pt idx="26">
                  <c:v>6.6436314990293992</c:v>
                </c:pt>
                <c:pt idx="27">
                  <c:v>6.9093767589905752</c:v>
                </c:pt>
                <c:pt idx="28">
                  <c:v>7.1751220189517513</c:v>
                </c:pt>
                <c:pt idx="29">
                  <c:v>7.4408672789129273</c:v>
                </c:pt>
                <c:pt idx="30">
                  <c:v>7.7066125388741034</c:v>
                </c:pt>
                <c:pt idx="31">
                  <c:v>7.9723577988352794</c:v>
                </c:pt>
                <c:pt idx="32">
                  <c:v>8.2381030587964545</c:v>
                </c:pt>
                <c:pt idx="33">
                  <c:v>8.5038483187576297</c:v>
                </c:pt>
                <c:pt idx="34">
                  <c:v>8.7695935787188048</c:v>
                </c:pt>
                <c:pt idx="35">
                  <c:v>9.03533883867998</c:v>
                </c:pt>
                <c:pt idx="36">
                  <c:v>9.3010840986411552</c:v>
                </c:pt>
                <c:pt idx="37">
                  <c:v>9.5668293586023303</c:v>
                </c:pt>
                <c:pt idx="38">
                  <c:v>9.8325746185635055</c:v>
                </c:pt>
                <c:pt idx="39">
                  <c:v>10.098319878524681</c:v>
                </c:pt>
                <c:pt idx="40">
                  <c:v>10.364065138485856</c:v>
                </c:pt>
                <c:pt idx="41">
                  <c:v>10.629810398447031</c:v>
                </c:pt>
                <c:pt idx="42">
                  <c:v>10.895555658408206</c:v>
                </c:pt>
                <c:pt idx="43">
                  <c:v>11.161300918369381</c:v>
                </c:pt>
                <c:pt idx="44">
                  <c:v>11.427046178330556</c:v>
                </c:pt>
                <c:pt idx="45">
                  <c:v>11.692791438291732</c:v>
                </c:pt>
                <c:pt idx="46">
                  <c:v>11.958536698252907</c:v>
                </c:pt>
                <c:pt idx="47">
                  <c:v>12.224281958214082</c:v>
                </c:pt>
                <c:pt idx="48">
                  <c:v>12.490027218175257</c:v>
                </c:pt>
                <c:pt idx="49">
                  <c:v>12.755772478136432</c:v>
                </c:pt>
                <c:pt idx="50">
                  <c:v>13.021517738097607</c:v>
                </c:pt>
                <c:pt idx="51">
                  <c:v>13.287262998058782</c:v>
                </c:pt>
                <c:pt idx="52">
                  <c:v>13.553008258019958</c:v>
                </c:pt>
                <c:pt idx="53">
                  <c:v>13.818753517981133</c:v>
                </c:pt>
                <c:pt idx="54">
                  <c:v>14.084498777942308</c:v>
                </c:pt>
                <c:pt idx="55">
                  <c:v>14.350244037903483</c:v>
                </c:pt>
                <c:pt idx="56">
                  <c:v>14.615989297864658</c:v>
                </c:pt>
                <c:pt idx="57">
                  <c:v>14.881734557825833</c:v>
                </c:pt>
                <c:pt idx="58">
                  <c:v>15.147479817787008</c:v>
                </c:pt>
                <c:pt idx="59">
                  <c:v>15.413225077748184</c:v>
                </c:pt>
                <c:pt idx="60">
                  <c:v>15.678970337709359</c:v>
                </c:pt>
                <c:pt idx="61">
                  <c:v>15.944715597670534</c:v>
                </c:pt>
                <c:pt idx="62">
                  <c:v>16.210460857631709</c:v>
                </c:pt>
                <c:pt idx="63">
                  <c:v>16.476206117592884</c:v>
                </c:pt>
                <c:pt idx="64">
                  <c:v>16.741951377554059</c:v>
                </c:pt>
                <c:pt idx="65">
                  <c:v>17.007696637515235</c:v>
                </c:pt>
                <c:pt idx="66">
                  <c:v>17.27344189747641</c:v>
                </c:pt>
                <c:pt idx="67">
                  <c:v>17.539187157437585</c:v>
                </c:pt>
                <c:pt idx="68">
                  <c:v>17.80493241739876</c:v>
                </c:pt>
                <c:pt idx="69">
                  <c:v>18.070677677359935</c:v>
                </c:pt>
                <c:pt idx="70">
                  <c:v>18.33642293732111</c:v>
                </c:pt>
                <c:pt idx="71">
                  <c:v>18.602168197282285</c:v>
                </c:pt>
                <c:pt idx="72">
                  <c:v>18.867913457243461</c:v>
                </c:pt>
                <c:pt idx="73">
                  <c:v>19.133658717204636</c:v>
                </c:pt>
                <c:pt idx="74">
                  <c:v>19.399403977165811</c:v>
                </c:pt>
                <c:pt idx="75">
                  <c:v>19.665149237126986</c:v>
                </c:pt>
                <c:pt idx="76">
                  <c:v>19.930894497088161</c:v>
                </c:pt>
                <c:pt idx="77">
                  <c:v>20.196639757049336</c:v>
                </c:pt>
                <c:pt idx="78">
                  <c:v>20.462385017010511</c:v>
                </c:pt>
                <c:pt idx="79">
                  <c:v>20.728130276971687</c:v>
                </c:pt>
                <c:pt idx="80">
                  <c:v>20.993875536932862</c:v>
                </c:pt>
                <c:pt idx="81">
                  <c:v>21.259620796894037</c:v>
                </c:pt>
                <c:pt idx="82">
                  <c:v>21.525366056855212</c:v>
                </c:pt>
                <c:pt idx="83">
                  <c:v>21.791111316816387</c:v>
                </c:pt>
                <c:pt idx="84">
                  <c:v>22.056856576777562</c:v>
                </c:pt>
                <c:pt idx="85">
                  <c:v>22.322601836738738</c:v>
                </c:pt>
                <c:pt idx="86">
                  <c:v>22.588347096699913</c:v>
                </c:pt>
                <c:pt idx="87">
                  <c:v>22.854092356661088</c:v>
                </c:pt>
                <c:pt idx="88">
                  <c:v>23.119837616622263</c:v>
                </c:pt>
                <c:pt idx="89">
                  <c:v>23.385582876583438</c:v>
                </c:pt>
                <c:pt idx="90">
                  <c:v>23.651328136544613</c:v>
                </c:pt>
                <c:pt idx="91">
                  <c:v>23.917073396505788</c:v>
                </c:pt>
                <c:pt idx="92">
                  <c:v>24.182818656466964</c:v>
                </c:pt>
                <c:pt idx="93">
                  <c:v>24.448563916428139</c:v>
                </c:pt>
                <c:pt idx="94">
                  <c:v>24.714309176389314</c:v>
                </c:pt>
                <c:pt idx="95">
                  <c:v>24.980054436350489</c:v>
                </c:pt>
                <c:pt idx="96">
                  <c:v>25.245799696311664</c:v>
                </c:pt>
                <c:pt idx="97">
                  <c:v>25.511544956272839</c:v>
                </c:pt>
                <c:pt idx="98">
                  <c:v>25.777290216234015</c:v>
                </c:pt>
                <c:pt idx="99">
                  <c:v>26.04303547619519</c:v>
                </c:pt>
                <c:pt idx="100">
                  <c:v>26.308780736156365</c:v>
                </c:pt>
                <c:pt idx="101">
                  <c:v>26.574525996117579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0F-4402-AB74-CB20F788BED7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13'!$AJ$106:$AJ$206</c:f>
              <c:numCache>
                <c:formatCode>0.000</c:formatCode>
                <c:ptCount val="101"/>
                <c:pt idx="0">
                  <c:v>0</c:v>
                </c:pt>
                <c:pt idx="1">
                  <c:v>0.17301313875346469</c:v>
                </c:pt>
                <c:pt idx="2">
                  <c:v>0.34602627750692938</c:v>
                </c:pt>
                <c:pt idx="3">
                  <c:v>0.51903941626039407</c:v>
                </c:pt>
                <c:pt idx="4">
                  <c:v>0.69205255501385876</c:v>
                </c:pt>
                <c:pt idx="5">
                  <c:v>0.86506569376732345</c:v>
                </c:pt>
                <c:pt idx="6">
                  <c:v>1.0380788325207881</c:v>
                </c:pt>
                <c:pt idx="7">
                  <c:v>1.2110919712742527</c:v>
                </c:pt>
                <c:pt idx="8">
                  <c:v>1.3841051100277175</c:v>
                </c:pt>
                <c:pt idx="9">
                  <c:v>1.5571182487811823</c:v>
                </c:pt>
                <c:pt idx="10">
                  <c:v>1.7301313875346471</c:v>
                </c:pt>
                <c:pt idx="11">
                  <c:v>1.9031445262881119</c:v>
                </c:pt>
                <c:pt idx="12">
                  <c:v>2.0761576650415767</c:v>
                </c:pt>
                <c:pt idx="13">
                  <c:v>2.2491708037950415</c:v>
                </c:pt>
                <c:pt idx="14">
                  <c:v>2.4221839425485063</c:v>
                </c:pt>
                <c:pt idx="15">
                  <c:v>2.5951970813019711</c:v>
                </c:pt>
                <c:pt idx="16">
                  <c:v>2.7682102200554359</c:v>
                </c:pt>
                <c:pt idx="17">
                  <c:v>2.9412233588089007</c:v>
                </c:pt>
                <c:pt idx="18">
                  <c:v>3.1142364975623655</c:v>
                </c:pt>
                <c:pt idx="19">
                  <c:v>3.2872496363158303</c:v>
                </c:pt>
                <c:pt idx="20">
                  <c:v>3.4602627750692951</c:v>
                </c:pt>
                <c:pt idx="21">
                  <c:v>3.6332759138227599</c:v>
                </c:pt>
                <c:pt idx="22">
                  <c:v>3.8062890525762247</c:v>
                </c:pt>
                <c:pt idx="23">
                  <c:v>3.9793021913296895</c:v>
                </c:pt>
                <c:pt idx="24">
                  <c:v>4.1523153300831543</c:v>
                </c:pt>
                <c:pt idx="25">
                  <c:v>4.3253284688366191</c:v>
                </c:pt>
                <c:pt idx="26">
                  <c:v>4.4983416075900839</c:v>
                </c:pt>
                <c:pt idx="27">
                  <c:v>4.6713547463435487</c:v>
                </c:pt>
                <c:pt idx="28">
                  <c:v>4.8443678850970135</c:v>
                </c:pt>
                <c:pt idx="29">
                  <c:v>5.0173810238504783</c:v>
                </c:pt>
                <c:pt idx="30">
                  <c:v>5.1903941626039432</c:v>
                </c:pt>
                <c:pt idx="31">
                  <c:v>5.363407301357408</c:v>
                </c:pt>
                <c:pt idx="32">
                  <c:v>5.5364204401108728</c:v>
                </c:pt>
                <c:pt idx="33">
                  <c:v>5.7094335788643376</c:v>
                </c:pt>
                <c:pt idx="34">
                  <c:v>5.8824467176178024</c:v>
                </c:pt>
                <c:pt idx="35">
                  <c:v>6.0554598563712672</c:v>
                </c:pt>
                <c:pt idx="36">
                  <c:v>6.228472995124732</c:v>
                </c:pt>
                <c:pt idx="37">
                  <c:v>6.4014861338781968</c:v>
                </c:pt>
                <c:pt idx="38">
                  <c:v>6.5744992726316616</c:v>
                </c:pt>
                <c:pt idx="39">
                  <c:v>6.7475124113851264</c:v>
                </c:pt>
                <c:pt idx="40">
                  <c:v>6.9205255501385912</c:v>
                </c:pt>
                <c:pt idx="41">
                  <c:v>7.093538688892056</c:v>
                </c:pt>
                <c:pt idx="42">
                  <c:v>7.2665518276455208</c:v>
                </c:pt>
                <c:pt idx="43">
                  <c:v>7.4395649663989856</c:v>
                </c:pt>
                <c:pt idx="44">
                  <c:v>7.6125781051524504</c:v>
                </c:pt>
                <c:pt idx="45">
                  <c:v>7.7855912439059152</c:v>
                </c:pt>
                <c:pt idx="46">
                  <c:v>7.95860438265938</c:v>
                </c:pt>
                <c:pt idx="47">
                  <c:v>8.1316175214128439</c:v>
                </c:pt>
                <c:pt idx="48">
                  <c:v>8.3046306601663087</c:v>
                </c:pt>
                <c:pt idx="49">
                  <c:v>8.4776437989197735</c:v>
                </c:pt>
                <c:pt idx="50">
                  <c:v>8.6506569376732383</c:v>
                </c:pt>
                <c:pt idx="51">
                  <c:v>8.8236700764267031</c:v>
                </c:pt>
                <c:pt idx="52">
                  <c:v>8.9966832151801679</c:v>
                </c:pt>
                <c:pt idx="53">
                  <c:v>9.1696963539336327</c:v>
                </c:pt>
                <c:pt idx="54">
                  <c:v>9.3427094926870975</c:v>
                </c:pt>
                <c:pt idx="55">
                  <c:v>9.5157226314405623</c:v>
                </c:pt>
                <c:pt idx="56">
                  <c:v>9.6887357701940271</c:v>
                </c:pt>
                <c:pt idx="57">
                  <c:v>9.8617489089474919</c:v>
                </c:pt>
                <c:pt idx="58">
                  <c:v>10.034762047700957</c:v>
                </c:pt>
                <c:pt idx="59">
                  <c:v>10.207775186454422</c:v>
                </c:pt>
                <c:pt idx="60">
                  <c:v>10.380788325207886</c:v>
                </c:pt>
                <c:pt idx="61">
                  <c:v>10.553801463961351</c:v>
                </c:pt>
                <c:pt idx="62">
                  <c:v>10.726814602714816</c:v>
                </c:pt>
                <c:pt idx="63">
                  <c:v>10.899827741468281</c:v>
                </c:pt>
                <c:pt idx="64">
                  <c:v>11.072840880221746</c:v>
                </c:pt>
                <c:pt idx="65">
                  <c:v>11.24585401897521</c:v>
                </c:pt>
                <c:pt idx="66">
                  <c:v>11.418867157728675</c:v>
                </c:pt>
                <c:pt idx="67">
                  <c:v>11.59188029648214</c:v>
                </c:pt>
                <c:pt idx="68">
                  <c:v>11.764893435235605</c:v>
                </c:pt>
                <c:pt idx="69">
                  <c:v>11.93790657398907</c:v>
                </c:pt>
                <c:pt idx="70">
                  <c:v>12.110919712742534</c:v>
                </c:pt>
                <c:pt idx="71">
                  <c:v>12.283932851495999</c:v>
                </c:pt>
                <c:pt idx="72">
                  <c:v>12.456945990249464</c:v>
                </c:pt>
                <c:pt idx="73">
                  <c:v>12.629959129002929</c:v>
                </c:pt>
                <c:pt idx="74">
                  <c:v>12.802972267756394</c:v>
                </c:pt>
                <c:pt idx="75">
                  <c:v>12.975985406509858</c:v>
                </c:pt>
                <c:pt idx="76">
                  <c:v>13.148998545263323</c:v>
                </c:pt>
                <c:pt idx="77">
                  <c:v>13.322011684016788</c:v>
                </c:pt>
                <c:pt idx="78">
                  <c:v>13.495024822770253</c:v>
                </c:pt>
                <c:pt idx="79">
                  <c:v>13.668037961523718</c:v>
                </c:pt>
                <c:pt idx="80">
                  <c:v>13.841051100277182</c:v>
                </c:pt>
                <c:pt idx="81">
                  <c:v>14.014064239030647</c:v>
                </c:pt>
                <c:pt idx="82">
                  <c:v>14.187077377784112</c:v>
                </c:pt>
                <c:pt idx="83">
                  <c:v>14.360090516537577</c:v>
                </c:pt>
                <c:pt idx="84">
                  <c:v>14.533103655291042</c:v>
                </c:pt>
                <c:pt idx="85">
                  <c:v>14.706116794044506</c:v>
                </c:pt>
                <c:pt idx="86">
                  <c:v>14.879129932797971</c:v>
                </c:pt>
                <c:pt idx="87">
                  <c:v>15.052143071551436</c:v>
                </c:pt>
                <c:pt idx="88">
                  <c:v>15.225156210304901</c:v>
                </c:pt>
                <c:pt idx="89">
                  <c:v>15.398169349058366</c:v>
                </c:pt>
                <c:pt idx="90">
                  <c:v>15.57118248781183</c:v>
                </c:pt>
                <c:pt idx="91">
                  <c:v>15.744195626565295</c:v>
                </c:pt>
                <c:pt idx="92">
                  <c:v>15.91720876531876</c:v>
                </c:pt>
                <c:pt idx="93">
                  <c:v>16.090221904072223</c:v>
                </c:pt>
                <c:pt idx="94">
                  <c:v>16.263235042825688</c:v>
                </c:pt>
                <c:pt idx="95">
                  <c:v>16.436248181579153</c:v>
                </c:pt>
                <c:pt idx="96">
                  <c:v>16.609261320332617</c:v>
                </c:pt>
                <c:pt idx="97">
                  <c:v>16.782274459086082</c:v>
                </c:pt>
                <c:pt idx="98">
                  <c:v>16.955287597839547</c:v>
                </c:pt>
                <c:pt idx="99">
                  <c:v>17.128300736593012</c:v>
                </c:pt>
                <c:pt idx="100">
                  <c:v>17.301313875346469</c:v>
                </c:pt>
              </c:numCache>
            </c:numRef>
          </c:xVal>
          <c:yVal>
            <c:numRef>
              <c:f>'Gusset 13'!$AL$106:$AL$206</c:f>
              <c:numCache>
                <c:formatCode>0.000</c:formatCode>
                <c:ptCount val="101"/>
                <c:pt idx="0">
                  <c:v>18.047270279578591</c:v>
                </c:pt>
                <c:pt idx="1">
                  <c:v>17.918147847211404</c:v>
                </c:pt>
                <c:pt idx="2">
                  <c:v>17.789025414844218</c:v>
                </c:pt>
                <c:pt idx="3">
                  <c:v>17.659902982477032</c:v>
                </c:pt>
                <c:pt idx="4">
                  <c:v>17.530780550109846</c:v>
                </c:pt>
                <c:pt idx="5">
                  <c:v>17.401658117742659</c:v>
                </c:pt>
                <c:pt idx="6">
                  <c:v>17.272535685375473</c:v>
                </c:pt>
                <c:pt idx="7">
                  <c:v>17.143413253008287</c:v>
                </c:pt>
                <c:pt idx="8">
                  <c:v>17.014290820641101</c:v>
                </c:pt>
                <c:pt idx="9">
                  <c:v>16.885168388273915</c:v>
                </c:pt>
                <c:pt idx="10">
                  <c:v>16.756045955906728</c:v>
                </c:pt>
                <c:pt idx="11">
                  <c:v>16.626923523539542</c:v>
                </c:pt>
                <c:pt idx="12">
                  <c:v>16.497801091172356</c:v>
                </c:pt>
                <c:pt idx="13">
                  <c:v>16.36867865880517</c:v>
                </c:pt>
                <c:pt idx="14">
                  <c:v>16.239556226437983</c:v>
                </c:pt>
                <c:pt idx="15">
                  <c:v>16.110433794070797</c:v>
                </c:pt>
                <c:pt idx="16">
                  <c:v>15.981311361703613</c:v>
                </c:pt>
                <c:pt idx="17">
                  <c:v>15.852188929336428</c:v>
                </c:pt>
                <c:pt idx="18">
                  <c:v>15.723066496969244</c:v>
                </c:pt>
                <c:pt idx="19">
                  <c:v>15.593944064602059</c:v>
                </c:pt>
                <c:pt idx="20">
                  <c:v>15.464821632234875</c:v>
                </c:pt>
                <c:pt idx="21">
                  <c:v>15.33569919986769</c:v>
                </c:pt>
                <c:pt idx="22">
                  <c:v>15.206576767500506</c:v>
                </c:pt>
                <c:pt idx="23">
                  <c:v>15.077454335133321</c:v>
                </c:pt>
                <c:pt idx="24">
                  <c:v>14.948331902766137</c:v>
                </c:pt>
                <c:pt idx="25">
                  <c:v>14.819209470398953</c:v>
                </c:pt>
                <c:pt idx="26">
                  <c:v>14.690087038031768</c:v>
                </c:pt>
                <c:pt idx="27">
                  <c:v>14.560964605664584</c:v>
                </c:pt>
                <c:pt idx="28">
                  <c:v>14.431842173297399</c:v>
                </c:pt>
                <c:pt idx="29">
                  <c:v>14.302719740930215</c:v>
                </c:pt>
                <c:pt idx="30">
                  <c:v>14.17359730856303</c:v>
                </c:pt>
                <c:pt idx="31">
                  <c:v>14.044474876195846</c:v>
                </c:pt>
                <c:pt idx="32">
                  <c:v>13.915352443828661</c:v>
                </c:pt>
                <c:pt idx="33">
                  <c:v>13.786230011461477</c:v>
                </c:pt>
                <c:pt idx="34">
                  <c:v>13.657107579094292</c:v>
                </c:pt>
                <c:pt idx="35">
                  <c:v>13.527985146727108</c:v>
                </c:pt>
                <c:pt idx="36">
                  <c:v>13.398862714359923</c:v>
                </c:pt>
                <c:pt idx="37">
                  <c:v>13.269740281992739</c:v>
                </c:pt>
                <c:pt idx="38">
                  <c:v>13.140617849625555</c:v>
                </c:pt>
                <c:pt idx="39">
                  <c:v>13.01149541725837</c:v>
                </c:pt>
                <c:pt idx="40">
                  <c:v>12.882372984891186</c:v>
                </c:pt>
                <c:pt idx="41">
                  <c:v>12.753250552524001</c:v>
                </c:pt>
                <c:pt idx="42">
                  <c:v>12.624128120156817</c:v>
                </c:pt>
                <c:pt idx="43">
                  <c:v>12.495005687789632</c:v>
                </c:pt>
                <c:pt idx="44">
                  <c:v>12.365883255422448</c:v>
                </c:pt>
                <c:pt idx="45">
                  <c:v>12.236760823055263</c:v>
                </c:pt>
                <c:pt idx="46">
                  <c:v>12.107638390688079</c:v>
                </c:pt>
                <c:pt idx="47">
                  <c:v>11.978515958320894</c:v>
                </c:pt>
                <c:pt idx="48">
                  <c:v>11.84939352595371</c:v>
                </c:pt>
                <c:pt idx="49">
                  <c:v>11.720271093586526</c:v>
                </c:pt>
                <c:pt idx="50">
                  <c:v>11.591148661219341</c:v>
                </c:pt>
                <c:pt idx="51">
                  <c:v>11.462026228852157</c:v>
                </c:pt>
                <c:pt idx="52">
                  <c:v>11.332903796484972</c:v>
                </c:pt>
                <c:pt idx="53">
                  <c:v>11.203781364117788</c:v>
                </c:pt>
                <c:pt idx="54">
                  <c:v>11.074658931750603</c:v>
                </c:pt>
                <c:pt idx="55">
                  <c:v>10.945536499383419</c:v>
                </c:pt>
                <c:pt idx="56">
                  <c:v>10.816414067016234</c:v>
                </c:pt>
                <c:pt idx="57">
                  <c:v>10.68729163464905</c:v>
                </c:pt>
                <c:pt idx="58">
                  <c:v>10.558169202281865</c:v>
                </c:pt>
                <c:pt idx="59">
                  <c:v>10.429046769914681</c:v>
                </c:pt>
                <c:pt idx="60">
                  <c:v>10.299924337547496</c:v>
                </c:pt>
                <c:pt idx="61">
                  <c:v>10.170801905180312</c:v>
                </c:pt>
                <c:pt idx="62">
                  <c:v>10.041679472813128</c:v>
                </c:pt>
                <c:pt idx="63">
                  <c:v>9.9125570404459431</c:v>
                </c:pt>
                <c:pt idx="64">
                  <c:v>9.7834346080787586</c:v>
                </c:pt>
                <c:pt idx="65">
                  <c:v>9.6543121757115742</c:v>
                </c:pt>
                <c:pt idx="66">
                  <c:v>9.5251897433443897</c:v>
                </c:pt>
                <c:pt idx="67">
                  <c:v>9.3960673109772053</c:v>
                </c:pt>
                <c:pt idx="68">
                  <c:v>9.2669448786100208</c:v>
                </c:pt>
                <c:pt idx="69">
                  <c:v>9.1378224462428363</c:v>
                </c:pt>
                <c:pt idx="70">
                  <c:v>9.0087000138756519</c:v>
                </c:pt>
                <c:pt idx="71">
                  <c:v>8.8795775815084674</c:v>
                </c:pt>
                <c:pt idx="72">
                  <c:v>8.750455149141283</c:v>
                </c:pt>
                <c:pt idx="73">
                  <c:v>8.6213327167740985</c:v>
                </c:pt>
                <c:pt idx="74">
                  <c:v>8.4922102844069141</c:v>
                </c:pt>
                <c:pt idx="75">
                  <c:v>8.3630878520397296</c:v>
                </c:pt>
                <c:pt idx="76">
                  <c:v>8.2339654196725451</c:v>
                </c:pt>
                <c:pt idx="77">
                  <c:v>8.1048429873053607</c:v>
                </c:pt>
                <c:pt idx="78">
                  <c:v>7.9757205549381753</c:v>
                </c:pt>
                <c:pt idx="79">
                  <c:v>7.84659812257099</c:v>
                </c:pt>
                <c:pt idx="80">
                  <c:v>7.7174756902038046</c:v>
                </c:pt>
                <c:pt idx="81">
                  <c:v>7.5883532578366193</c:v>
                </c:pt>
                <c:pt idx="82">
                  <c:v>7.4592308254694339</c:v>
                </c:pt>
                <c:pt idx="83">
                  <c:v>7.3301083931022486</c:v>
                </c:pt>
                <c:pt idx="84">
                  <c:v>7.2009859607350633</c:v>
                </c:pt>
                <c:pt idx="85">
                  <c:v>7.0718635283678779</c:v>
                </c:pt>
                <c:pt idx="86">
                  <c:v>6.9427410960006926</c:v>
                </c:pt>
                <c:pt idx="87">
                  <c:v>6.8136186636335072</c:v>
                </c:pt>
                <c:pt idx="88">
                  <c:v>6.6844962312663219</c:v>
                </c:pt>
                <c:pt idx="89">
                  <c:v>6.5553737988991365</c:v>
                </c:pt>
                <c:pt idx="90">
                  <c:v>6.4262513665319512</c:v>
                </c:pt>
                <c:pt idx="91">
                  <c:v>6.2971289341647658</c:v>
                </c:pt>
                <c:pt idx="92">
                  <c:v>6.1680065017975805</c:v>
                </c:pt>
                <c:pt idx="93">
                  <c:v>6.0388840694303951</c:v>
                </c:pt>
                <c:pt idx="94">
                  <c:v>5.9097616370632098</c:v>
                </c:pt>
                <c:pt idx="95">
                  <c:v>5.7806392046960244</c:v>
                </c:pt>
                <c:pt idx="96">
                  <c:v>5.6515167723288391</c:v>
                </c:pt>
                <c:pt idx="97">
                  <c:v>5.5223943399616537</c:v>
                </c:pt>
                <c:pt idx="98">
                  <c:v>5.3932719075944684</c:v>
                </c:pt>
                <c:pt idx="99">
                  <c:v>5.264149475227283</c:v>
                </c:pt>
                <c:pt idx="100" formatCode="General">
                  <c:v>5.135027042860095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50F-4402-AB74-CB20F788BED7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13'!$AJ$207:$AJ$307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xVal>
          <c:yVal>
            <c:numRef>
              <c:f>'Gusset 13'!$AM$207:$AM$307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0.26574525996117582</c:v>
                </c:pt>
                <c:pt idx="2">
                  <c:v>0.53149051992235163</c:v>
                </c:pt>
                <c:pt idx="3">
                  <c:v>0.79723577988352745</c:v>
                </c:pt>
                <c:pt idx="4">
                  <c:v>1.0629810398447033</c:v>
                </c:pt>
                <c:pt idx="5">
                  <c:v>1.3287262998058791</c:v>
                </c:pt>
                <c:pt idx="6">
                  <c:v>1.5944715597670549</c:v>
                </c:pt>
                <c:pt idx="7">
                  <c:v>1.8602168197282307</c:v>
                </c:pt>
                <c:pt idx="8">
                  <c:v>2.1259620796894065</c:v>
                </c:pt>
                <c:pt idx="9">
                  <c:v>2.3917073396505826</c:v>
                </c:pt>
                <c:pt idx="10">
                  <c:v>2.6574525996117586</c:v>
                </c:pt>
                <c:pt idx="11">
                  <c:v>2.9231978595729347</c:v>
                </c:pt>
                <c:pt idx="12">
                  <c:v>3.1889431195341107</c:v>
                </c:pt>
                <c:pt idx="13">
                  <c:v>3.4546883794952867</c:v>
                </c:pt>
                <c:pt idx="14">
                  <c:v>3.7204336394564628</c:v>
                </c:pt>
                <c:pt idx="15">
                  <c:v>3.9861788994176388</c:v>
                </c:pt>
                <c:pt idx="16">
                  <c:v>4.2519241593788148</c:v>
                </c:pt>
                <c:pt idx="17">
                  <c:v>4.5176694193399909</c:v>
                </c:pt>
                <c:pt idx="18">
                  <c:v>4.7834146793011669</c:v>
                </c:pt>
                <c:pt idx="19">
                  <c:v>5.049159939262343</c:v>
                </c:pt>
                <c:pt idx="20">
                  <c:v>5.314905199223519</c:v>
                </c:pt>
                <c:pt idx="21">
                  <c:v>5.580650459184695</c:v>
                </c:pt>
                <c:pt idx="22">
                  <c:v>5.8463957191458711</c:v>
                </c:pt>
                <c:pt idx="23">
                  <c:v>6.1121409791070471</c:v>
                </c:pt>
                <c:pt idx="24">
                  <c:v>6.3778862390682232</c:v>
                </c:pt>
                <c:pt idx="25">
                  <c:v>6.6436314990293992</c:v>
                </c:pt>
                <c:pt idx="26">
                  <c:v>6.9093767589905752</c:v>
                </c:pt>
                <c:pt idx="27">
                  <c:v>7.1751220189517513</c:v>
                </c:pt>
                <c:pt idx="28">
                  <c:v>7.4408672789129273</c:v>
                </c:pt>
                <c:pt idx="29">
                  <c:v>7.7066125388741034</c:v>
                </c:pt>
                <c:pt idx="30">
                  <c:v>7.9723577988352794</c:v>
                </c:pt>
                <c:pt idx="31">
                  <c:v>8.2381030587964545</c:v>
                </c:pt>
                <c:pt idx="32">
                  <c:v>8.5038483187576297</c:v>
                </c:pt>
                <c:pt idx="33">
                  <c:v>8.7695935787188048</c:v>
                </c:pt>
                <c:pt idx="34">
                  <c:v>9.03533883867998</c:v>
                </c:pt>
                <c:pt idx="35">
                  <c:v>9.3010840986411552</c:v>
                </c:pt>
                <c:pt idx="36">
                  <c:v>9.5668293586023303</c:v>
                </c:pt>
                <c:pt idx="37">
                  <c:v>9.8325746185635055</c:v>
                </c:pt>
                <c:pt idx="38">
                  <c:v>10.098319878524681</c:v>
                </c:pt>
                <c:pt idx="39">
                  <c:v>10.364065138485856</c:v>
                </c:pt>
                <c:pt idx="40">
                  <c:v>10.629810398447031</c:v>
                </c:pt>
                <c:pt idx="41">
                  <c:v>10.895555658408206</c:v>
                </c:pt>
                <c:pt idx="42">
                  <c:v>11.161300918369381</c:v>
                </c:pt>
                <c:pt idx="43">
                  <c:v>11.427046178330556</c:v>
                </c:pt>
                <c:pt idx="44">
                  <c:v>11.692791438291732</c:v>
                </c:pt>
                <c:pt idx="45">
                  <c:v>11.958536698252907</c:v>
                </c:pt>
                <c:pt idx="46">
                  <c:v>12.224281958214082</c:v>
                </c:pt>
                <c:pt idx="47">
                  <c:v>12.490027218175257</c:v>
                </c:pt>
                <c:pt idx="48">
                  <c:v>12.755772478136432</c:v>
                </c:pt>
                <c:pt idx="49">
                  <c:v>13.021517738097607</c:v>
                </c:pt>
                <c:pt idx="50">
                  <c:v>13.287262998058782</c:v>
                </c:pt>
                <c:pt idx="51">
                  <c:v>13.553008258019958</c:v>
                </c:pt>
                <c:pt idx="52">
                  <c:v>13.818753517981133</c:v>
                </c:pt>
                <c:pt idx="53">
                  <c:v>14.084498777942308</c:v>
                </c:pt>
                <c:pt idx="54">
                  <c:v>14.350244037903483</c:v>
                </c:pt>
                <c:pt idx="55">
                  <c:v>14.615989297864658</c:v>
                </c:pt>
                <c:pt idx="56">
                  <c:v>14.881734557825833</c:v>
                </c:pt>
                <c:pt idx="57">
                  <c:v>15.147479817787008</c:v>
                </c:pt>
                <c:pt idx="58">
                  <c:v>15.413225077748184</c:v>
                </c:pt>
                <c:pt idx="59">
                  <c:v>15.678970337709359</c:v>
                </c:pt>
                <c:pt idx="60">
                  <c:v>15.944715597670534</c:v>
                </c:pt>
                <c:pt idx="61">
                  <c:v>16.210460857631709</c:v>
                </c:pt>
                <c:pt idx="62">
                  <c:v>16.476206117592884</c:v>
                </c:pt>
                <c:pt idx="63">
                  <c:v>16.741951377554059</c:v>
                </c:pt>
                <c:pt idx="64">
                  <c:v>17.007696637515235</c:v>
                </c:pt>
                <c:pt idx="65">
                  <c:v>17.27344189747641</c:v>
                </c:pt>
                <c:pt idx="66">
                  <c:v>17.539187157437585</c:v>
                </c:pt>
                <c:pt idx="67">
                  <c:v>17.80493241739876</c:v>
                </c:pt>
                <c:pt idx="68">
                  <c:v>18.070677677359935</c:v>
                </c:pt>
                <c:pt idx="69">
                  <c:v>18.33642293732111</c:v>
                </c:pt>
                <c:pt idx="70">
                  <c:v>18.602168197282285</c:v>
                </c:pt>
                <c:pt idx="71">
                  <c:v>18.867913457243461</c:v>
                </c:pt>
                <c:pt idx="72">
                  <c:v>19.133658717204636</c:v>
                </c:pt>
                <c:pt idx="73">
                  <c:v>19.399403977165811</c:v>
                </c:pt>
                <c:pt idx="74">
                  <c:v>19.665149237126986</c:v>
                </c:pt>
                <c:pt idx="75">
                  <c:v>19.930894497088161</c:v>
                </c:pt>
                <c:pt idx="76">
                  <c:v>20.196639757049336</c:v>
                </c:pt>
                <c:pt idx="77">
                  <c:v>20.462385017010511</c:v>
                </c:pt>
                <c:pt idx="78">
                  <c:v>20.728130276971687</c:v>
                </c:pt>
                <c:pt idx="79">
                  <c:v>20.993875536932862</c:v>
                </c:pt>
                <c:pt idx="80">
                  <c:v>21.259620796894037</c:v>
                </c:pt>
                <c:pt idx="81">
                  <c:v>21.525366056855212</c:v>
                </c:pt>
                <c:pt idx="82">
                  <c:v>21.791111316816387</c:v>
                </c:pt>
                <c:pt idx="83">
                  <c:v>22.056856576777562</c:v>
                </c:pt>
                <c:pt idx="84">
                  <c:v>22.322601836738738</c:v>
                </c:pt>
                <c:pt idx="85">
                  <c:v>22.588347096699913</c:v>
                </c:pt>
                <c:pt idx="86">
                  <c:v>22.854092356661088</c:v>
                </c:pt>
                <c:pt idx="87">
                  <c:v>23.119837616622263</c:v>
                </c:pt>
                <c:pt idx="88">
                  <c:v>23.385582876583438</c:v>
                </c:pt>
                <c:pt idx="89">
                  <c:v>23.651328136544613</c:v>
                </c:pt>
                <c:pt idx="90">
                  <c:v>23.917073396505788</c:v>
                </c:pt>
                <c:pt idx="91">
                  <c:v>24.182818656466964</c:v>
                </c:pt>
                <c:pt idx="92">
                  <c:v>24.448563916428139</c:v>
                </c:pt>
                <c:pt idx="93">
                  <c:v>24.714309176389314</c:v>
                </c:pt>
                <c:pt idx="94">
                  <c:v>24.980054436350489</c:v>
                </c:pt>
                <c:pt idx="95">
                  <c:v>25.245799696311664</c:v>
                </c:pt>
                <c:pt idx="96">
                  <c:v>25.511544956272839</c:v>
                </c:pt>
                <c:pt idx="97">
                  <c:v>25.777290216234015</c:v>
                </c:pt>
                <c:pt idx="98">
                  <c:v>26.04303547619519</c:v>
                </c:pt>
                <c:pt idx="99">
                  <c:v>26.308780736156365</c:v>
                </c:pt>
                <c:pt idx="100">
                  <c:v>26.574525996117579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50F-4402-AB74-CB20F788BED7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13'!$AJ$308:$AJ$408</c:f>
              <c:numCache>
                <c:formatCode>General</c:formatCode>
                <c:ptCount val="101"/>
                <c:pt idx="0">
                  <c:v>0</c:v>
                </c:pt>
                <c:pt idx="1">
                  <c:v>0.26574525996117582</c:v>
                </c:pt>
                <c:pt idx="2">
                  <c:v>0.53149051992235163</c:v>
                </c:pt>
                <c:pt idx="3">
                  <c:v>0.79723577988352745</c:v>
                </c:pt>
                <c:pt idx="4">
                  <c:v>1.0629810398447033</c:v>
                </c:pt>
                <c:pt idx="5">
                  <c:v>1.3287262998058791</c:v>
                </c:pt>
                <c:pt idx="6">
                  <c:v>1.5944715597670549</c:v>
                </c:pt>
                <c:pt idx="7">
                  <c:v>1.8602168197282307</c:v>
                </c:pt>
                <c:pt idx="8">
                  <c:v>2.1259620796894065</c:v>
                </c:pt>
                <c:pt idx="9">
                  <c:v>2.3917073396505826</c:v>
                </c:pt>
                <c:pt idx="10">
                  <c:v>2.6574525996117586</c:v>
                </c:pt>
                <c:pt idx="11">
                  <c:v>2.9231978595729347</c:v>
                </c:pt>
                <c:pt idx="12">
                  <c:v>3.1889431195341107</c:v>
                </c:pt>
                <c:pt idx="13">
                  <c:v>3.4546883794952867</c:v>
                </c:pt>
                <c:pt idx="14">
                  <c:v>3.7204336394564628</c:v>
                </c:pt>
                <c:pt idx="15">
                  <c:v>3.9861788994176388</c:v>
                </c:pt>
                <c:pt idx="16">
                  <c:v>4.2519241593788148</c:v>
                </c:pt>
                <c:pt idx="17">
                  <c:v>4.5176694193399909</c:v>
                </c:pt>
                <c:pt idx="18">
                  <c:v>4.7834146793011669</c:v>
                </c:pt>
                <c:pt idx="19">
                  <c:v>5.049159939262343</c:v>
                </c:pt>
                <c:pt idx="20">
                  <c:v>5.314905199223519</c:v>
                </c:pt>
                <c:pt idx="21">
                  <c:v>5.580650459184695</c:v>
                </c:pt>
                <c:pt idx="22">
                  <c:v>5.8463957191458711</c:v>
                </c:pt>
                <c:pt idx="23">
                  <c:v>6.1121409791070471</c:v>
                </c:pt>
                <c:pt idx="24">
                  <c:v>6.3778862390682232</c:v>
                </c:pt>
                <c:pt idx="25">
                  <c:v>6.6436314990293992</c:v>
                </c:pt>
                <c:pt idx="26">
                  <c:v>6.9093767589905752</c:v>
                </c:pt>
                <c:pt idx="27">
                  <c:v>7.1751220189517513</c:v>
                </c:pt>
                <c:pt idx="28">
                  <c:v>7.4408672789129273</c:v>
                </c:pt>
                <c:pt idx="29">
                  <c:v>7.7066125388741034</c:v>
                </c:pt>
                <c:pt idx="30">
                  <c:v>7.9723577988352794</c:v>
                </c:pt>
                <c:pt idx="31">
                  <c:v>8.2381030587964545</c:v>
                </c:pt>
                <c:pt idx="32">
                  <c:v>8.5038483187576297</c:v>
                </c:pt>
                <c:pt idx="33">
                  <c:v>8.7695935787188048</c:v>
                </c:pt>
                <c:pt idx="34">
                  <c:v>9.03533883867998</c:v>
                </c:pt>
                <c:pt idx="35">
                  <c:v>9.3010840986411552</c:v>
                </c:pt>
                <c:pt idx="36">
                  <c:v>9.5668293586023303</c:v>
                </c:pt>
                <c:pt idx="37">
                  <c:v>9.8325746185635055</c:v>
                </c:pt>
                <c:pt idx="38">
                  <c:v>10.098319878524681</c:v>
                </c:pt>
                <c:pt idx="39">
                  <c:v>10.364065138485856</c:v>
                </c:pt>
                <c:pt idx="40">
                  <c:v>10.629810398447031</c:v>
                </c:pt>
                <c:pt idx="41">
                  <c:v>10.895555658408206</c:v>
                </c:pt>
                <c:pt idx="42">
                  <c:v>11.161300918369381</c:v>
                </c:pt>
                <c:pt idx="43">
                  <c:v>11.427046178330556</c:v>
                </c:pt>
                <c:pt idx="44">
                  <c:v>11.692791438291732</c:v>
                </c:pt>
                <c:pt idx="45">
                  <c:v>11.958536698252907</c:v>
                </c:pt>
                <c:pt idx="46">
                  <c:v>12.224281958214082</c:v>
                </c:pt>
                <c:pt idx="47">
                  <c:v>12.490027218175257</c:v>
                </c:pt>
                <c:pt idx="48">
                  <c:v>12.755772478136432</c:v>
                </c:pt>
                <c:pt idx="49">
                  <c:v>13.021517738097607</c:v>
                </c:pt>
                <c:pt idx="50">
                  <c:v>13.287262998058782</c:v>
                </c:pt>
                <c:pt idx="51">
                  <c:v>13.553008258019958</c:v>
                </c:pt>
                <c:pt idx="52">
                  <c:v>13.818753517981133</c:v>
                </c:pt>
                <c:pt idx="53">
                  <c:v>14.084498777942308</c:v>
                </c:pt>
                <c:pt idx="54">
                  <c:v>14.350244037903483</c:v>
                </c:pt>
                <c:pt idx="55">
                  <c:v>14.615989297864658</c:v>
                </c:pt>
                <c:pt idx="56">
                  <c:v>14.881734557825833</c:v>
                </c:pt>
                <c:pt idx="57">
                  <c:v>15.147479817787008</c:v>
                </c:pt>
                <c:pt idx="58">
                  <c:v>15.413225077748184</c:v>
                </c:pt>
                <c:pt idx="59">
                  <c:v>15.678970337709359</c:v>
                </c:pt>
                <c:pt idx="60">
                  <c:v>15.944715597670534</c:v>
                </c:pt>
                <c:pt idx="61">
                  <c:v>16.210460857631709</c:v>
                </c:pt>
                <c:pt idx="62">
                  <c:v>16.476206117592884</c:v>
                </c:pt>
                <c:pt idx="63">
                  <c:v>16.741951377554059</c:v>
                </c:pt>
                <c:pt idx="64">
                  <c:v>17.007696637515235</c:v>
                </c:pt>
                <c:pt idx="65">
                  <c:v>17.27344189747641</c:v>
                </c:pt>
                <c:pt idx="66">
                  <c:v>17.539187157437585</c:v>
                </c:pt>
                <c:pt idx="67">
                  <c:v>17.80493241739876</c:v>
                </c:pt>
                <c:pt idx="68">
                  <c:v>18.070677677359935</c:v>
                </c:pt>
                <c:pt idx="69">
                  <c:v>18.33642293732111</c:v>
                </c:pt>
                <c:pt idx="70">
                  <c:v>18.602168197282285</c:v>
                </c:pt>
                <c:pt idx="71">
                  <c:v>18.867913457243461</c:v>
                </c:pt>
                <c:pt idx="72">
                  <c:v>19.133658717204636</c:v>
                </c:pt>
                <c:pt idx="73">
                  <c:v>19.399403977165811</c:v>
                </c:pt>
                <c:pt idx="74">
                  <c:v>19.665149237126986</c:v>
                </c:pt>
                <c:pt idx="75">
                  <c:v>19.930894497088161</c:v>
                </c:pt>
                <c:pt idx="76">
                  <c:v>20.196639757049336</c:v>
                </c:pt>
                <c:pt idx="77">
                  <c:v>20.462385017010511</c:v>
                </c:pt>
                <c:pt idx="78">
                  <c:v>20.728130276971687</c:v>
                </c:pt>
                <c:pt idx="79">
                  <c:v>20.993875536932862</c:v>
                </c:pt>
                <c:pt idx="80">
                  <c:v>21.259620796894037</c:v>
                </c:pt>
                <c:pt idx="81">
                  <c:v>21.525366056855212</c:v>
                </c:pt>
                <c:pt idx="82">
                  <c:v>21.791111316816387</c:v>
                </c:pt>
                <c:pt idx="83">
                  <c:v>22.056856576777562</c:v>
                </c:pt>
                <c:pt idx="84">
                  <c:v>22.322601836738738</c:v>
                </c:pt>
                <c:pt idx="85">
                  <c:v>22.588347096699913</c:v>
                </c:pt>
                <c:pt idx="86">
                  <c:v>22.854092356661088</c:v>
                </c:pt>
                <c:pt idx="87">
                  <c:v>23.119837616622263</c:v>
                </c:pt>
                <c:pt idx="88">
                  <c:v>23.385582876583438</c:v>
                </c:pt>
                <c:pt idx="89">
                  <c:v>23.651328136544613</c:v>
                </c:pt>
                <c:pt idx="90">
                  <c:v>23.917073396505788</c:v>
                </c:pt>
                <c:pt idx="91">
                  <c:v>24.182818656466964</c:v>
                </c:pt>
                <c:pt idx="92">
                  <c:v>24.448563916428139</c:v>
                </c:pt>
                <c:pt idx="93">
                  <c:v>24.714309176389314</c:v>
                </c:pt>
                <c:pt idx="94">
                  <c:v>24.980054436350489</c:v>
                </c:pt>
                <c:pt idx="95">
                  <c:v>25.245799696311664</c:v>
                </c:pt>
                <c:pt idx="96">
                  <c:v>25.511544956272839</c:v>
                </c:pt>
                <c:pt idx="97">
                  <c:v>25.777290216234015</c:v>
                </c:pt>
                <c:pt idx="98">
                  <c:v>26.04303547619519</c:v>
                </c:pt>
                <c:pt idx="99">
                  <c:v>26.308780736156365</c:v>
                </c:pt>
                <c:pt idx="100">
                  <c:v>26.574525996117579</c:v>
                </c:pt>
              </c:numCache>
            </c:numRef>
          </c:xVal>
          <c:yVal>
            <c:numRef>
              <c:f>'Gusset 13'!$AN$308:$AN$408</c:f>
              <c:numCache>
                <c:formatCode>General</c:formatCode>
                <c:ptCount val="101"/>
                <c:pt idx="0">
                  <c:v>4.125</c:v>
                </c:pt>
                <c:pt idx="1">
                  <c:v>4.125</c:v>
                </c:pt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  <c:pt idx="6">
                  <c:v>4.125</c:v>
                </c:pt>
                <c:pt idx="7">
                  <c:v>4.125</c:v>
                </c:pt>
                <c:pt idx="8">
                  <c:v>4.125</c:v>
                </c:pt>
                <c:pt idx="9">
                  <c:v>4.125</c:v>
                </c:pt>
                <c:pt idx="10">
                  <c:v>4.125</c:v>
                </c:pt>
                <c:pt idx="11">
                  <c:v>4.125</c:v>
                </c:pt>
                <c:pt idx="12">
                  <c:v>4.125</c:v>
                </c:pt>
                <c:pt idx="13">
                  <c:v>4.125</c:v>
                </c:pt>
                <c:pt idx="14">
                  <c:v>4.125</c:v>
                </c:pt>
                <c:pt idx="15">
                  <c:v>4.125</c:v>
                </c:pt>
                <c:pt idx="16">
                  <c:v>4.125</c:v>
                </c:pt>
                <c:pt idx="17">
                  <c:v>4.125</c:v>
                </c:pt>
                <c:pt idx="18">
                  <c:v>4.125</c:v>
                </c:pt>
                <c:pt idx="19">
                  <c:v>4.125</c:v>
                </c:pt>
                <c:pt idx="20">
                  <c:v>4.125</c:v>
                </c:pt>
                <c:pt idx="21">
                  <c:v>4.125</c:v>
                </c:pt>
                <c:pt idx="22">
                  <c:v>4.125</c:v>
                </c:pt>
                <c:pt idx="23">
                  <c:v>4.125</c:v>
                </c:pt>
                <c:pt idx="24">
                  <c:v>4.125</c:v>
                </c:pt>
                <c:pt idx="25">
                  <c:v>4.125</c:v>
                </c:pt>
                <c:pt idx="26">
                  <c:v>4.125</c:v>
                </c:pt>
                <c:pt idx="27">
                  <c:v>4.125</c:v>
                </c:pt>
                <c:pt idx="28">
                  <c:v>4.125</c:v>
                </c:pt>
                <c:pt idx="29">
                  <c:v>4.125</c:v>
                </c:pt>
                <c:pt idx="30">
                  <c:v>4.125</c:v>
                </c:pt>
                <c:pt idx="31">
                  <c:v>4.125</c:v>
                </c:pt>
                <c:pt idx="32">
                  <c:v>4.125</c:v>
                </c:pt>
                <c:pt idx="33">
                  <c:v>4.125</c:v>
                </c:pt>
                <c:pt idx="34">
                  <c:v>4.125</c:v>
                </c:pt>
                <c:pt idx="35">
                  <c:v>4.125</c:v>
                </c:pt>
                <c:pt idx="36">
                  <c:v>4.125</c:v>
                </c:pt>
                <c:pt idx="37">
                  <c:v>4.125</c:v>
                </c:pt>
                <c:pt idx="38">
                  <c:v>4.125</c:v>
                </c:pt>
                <c:pt idx="39">
                  <c:v>4.125</c:v>
                </c:pt>
                <c:pt idx="40">
                  <c:v>4.125</c:v>
                </c:pt>
                <c:pt idx="41">
                  <c:v>4.125</c:v>
                </c:pt>
                <c:pt idx="42">
                  <c:v>4.125</c:v>
                </c:pt>
                <c:pt idx="43">
                  <c:v>4.125</c:v>
                </c:pt>
                <c:pt idx="44">
                  <c:v>4.125</c:v>
                </c:pt>
                <c:pt idx="45">
                  <c:v>4.125</c:v>
                </c:pt>
                <c:pt idx="46">
                  <c:v>4.125</c:v>
                </c:pt>
                <c:pt idx="47">
                  <c:v>4.125</c:v>
                </c:pt>
                <c:pt idx="48">
                  <c:v>4.125</c:v>
                </c:pt>
                <c:pt idx="49">
                  <c:v>4.125</c:v>
                </c:pt>
                <c:pt idx="50">
                  <c:v>4.125</c:v>
                </c:pt>
                <c:pt idx="51">
                  <c:v>4.125</c:v>
                </c:pt>
                <c:pt idx="52">
                  <c:v>4.125</c:v>
                </c:pt>
                <c:pt idx="53">
                  <c:v>4.125</c:v>
                </c:pt>
                <c:pt idx="54">
                  <c:v>4.125</c:v>
                </c:pt>
                <c:pt idx="55">
                  <c:v>4.125</c:v>
                </c:pt>
                <c:pt idx="56">
                  <c:v>4.125</c:v>
                </c:pt>
                <c:pt idx="57">
                  <c:v>4.125</c:v>
                </c:pt>
                <c:pt idx="58">
                  <c:v>4.125</c:v>
                </c:pt>
                <c:pt idx="59">
                  <c:v>4.125</c:v>
                </c:pt>
                <c:pt idx="60">
                  <c:v>4.125</c:v>
                </c:pt>
                <c:pt idx="61">
                  <c:v>4.125</c:v>
                </c:pt>
                <c:pt idx="62">
                  <c:v>4.125</c:v>
                </c:pt>
                <c:pt idx="63">
                  <c:v>4.125</c:v>
                </c:pt>
                <c:pt idx="64">
                  <c:v>4.125</c:v>
                </c:pt>
                <c:pt idx="65">
                  <c:v>4.125</c:v>
                </c:pt>
                <c:pt idx="66">
                  <c:v>4.125</c:v>
                </c:pt>
                <c:pt idx="67">
                  <c:v>4.125</c:v>
                </c:pt>
                <c:pt idx="68">
                  <c:v>4.125</c:v>
                </c:pt>
                <c:pt idx="69">
                  <c:v>4.125</c:v>
                </c:pt>
                <c:pt idx="70">
                  <c:v>4.125</c:v>
                </c:pt>
                <c:pt idx="71">
                  <c:v>4.125</c:v>
                </c:pt>
                <c:pt idx="72">
                  <c:v>4.125</c:v>
                </c:pt>
                <c:pt idx="73">
                  <c:v>4.125</c:v>
                </c:pt>
                <c:pt idx="74">
                  <c:v>4.125</c:v>
                </c:pt>
                <c:pt idx="75">
                  <c:v>4.125</c:v>
                </c:pt>
                <c:pt idx="76">
                  <c:v>4.125</c:v>
                </c:pt>
                <c:pt idx="77">
                  <c:v>4.125</c:v>
                </c:pt>
                <c:pt idx="78">
                  <c:v>4.125</c:v>
                </c:pt>
                <c:pt idx="79">
                  <c:v>4.125</c:v>
                </c:pt>
                <c:pt idx="80">
                  <c:v>4.125</c:v>
                </c:pt>
                <c:pt idx="81">
                  <c:v>4.125</c:v>
                </c:pt>
                <c:pt idx="82">
                  <c:v>4.125</c:v>
                </c:pt>
                <c:pt idx="83">
                  <c:v>4.125</c:v>
                </c:pt>
                <c:pt idx="84">
                  <c:v>4.125</c:v>
                </c:pt>
                <c:pt idx="85">
                  <c:v>4.125</c:v>
                </c:pt>
                <c:pt idx="86">
                  <c:v>4.125</c:v>
                </c:pt>
                <c:pt idx="87">
                  <c:v>4.125</c:v>
                </c:pt>
                <c:pt idx="88">
                  <c:v>4.125</c:v>
                </c:pt>
                <c:pt idx="89">
                  <c:v>4.125</c:v>
                </c:pt>
                <c:pt idx="90">
                  <c:v>4.125</c:v>
                </c:pt>
                <c:pt idx="91">
                  <c:v>4.125</c:v>
                </c:pt>
                <c:pt idx="92">
                  <c:v>4.125</c:v>
                </c:pt>
                <c:pt idx="93">
                  <c:v>4.125</c:v>
                </c:pt>
                <c:pt idx="94">
                  <c:v>4.125</c:v>
                </c:pt>
                <c:pt idx="95">
                  <c:v>4.125</c:v>
                </c:pt>
                <c:pt idx="96">
                  <c:v>4.125</c:v>
                </c:pt>
                <c:pt idx="97">
                  <c:v>4.125</c:v>
                </c:pt>
                <c:pt idx="98">
                  <c:v>4.125</c:v>
                </c:pt>
                <c:pt idx="99">
                  <c:v>4.125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50F-4402-AB74-CB20F788BED7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13'!$AJ$409:$AJ$509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 formatCode="0.000">
                  <c:v>0</c:v>
                </c:pt>
              </c:numCache>
            </c:numRef>
          </c:xVal>
          <c:yVal>
            <c:numRef>
              <c:f>'Gusset 13'!$AO$409:$AO$509</c:f>
              <c:numCache>
                <c:formatCode>0.000</c:formatCode>
                <c:ptCount val="101"/>
                <c:pt idx="0">
                  <c:v>18.047270279578591</c:v>
                </c:pt>
                <c:pt idx="1">
                  <c:v>18.047270279578591</c:v>
                </c:pt>
                <c:pt idx="2">
                  <c:v>18.047270279578591</c:v>
                </c:pt>
                <c:pt idx="3">
                  <c:v>18.047270279578591</c:v>
                </c:pt>
                <c:pt idx="4">
                  <c:v>18.047270279578591</c:v>
                </c:pt>
                <c:pt idx="5">
                  <c:v>18.047270279578591</c:v>
                </c:pt>
                <c:pt idx="6">
                  <c:v>18.047270279578591</c:v>
                </c:pt>
                <c:pt idx="7">
                  <c:v>18.047270279578591</c:v>
                </c:pt>
                <c:pt idx="8">
                  <c:v>18.047270279578591</c:v>
                </c:pt>
                <c:pt idx="9">
                  <c:v>18.047270279578591</c:v>
                </c:pt>
                <c:pt idx="10">
                  <c:v>18.047270279578591</c:v>
                </c:pt>
                <c:pt idx="11">
                  <c:v>18.047270279578591</c:v>
                </c:pt>
                <c:pt idx="12">
                  <c:v>18.047270279578591</c:v>
                </c:pt>
                <c:pt idx="13">
                  <c:v>18.047270279578591</c:v>
                </c:pt>
                <c:pt idx="14">
                  <c:v>18.047270279578591</c:v>
                </c:pt>
                <c:pt idx="15">
                  <c:v>18.047270279578591</c:v>
                </c:pt>
                <c:pt idx="16">
                  <c:v>18.047270279578591</c:v>
                </c:pt>
                <c:pt idx="17">
                  <c:v>18.047270279578591</c:v>
                </c:pt>
                <c:pt idx="18">
                  <c:v>18.047270279578591</c:v>
                </c:pt>
                <c:pt idx="19">
                  <c:v>18.047270279578591</c:v>
                </c:pt>
                <c:pt idx="20">
                  <c:v>18.047270279578591</c:v>
                </c:pt>
                <c:pt idx="21">
                  <c:v>18.047270279578591</c:v>
                </c:pt>
                <c:pt idx="22">
                  <c:v>18.047270279578591</c:v>
                </c:pt>
                <c:pt idx="23">
                  <c:v>18.047270279578591</c:v>
                </c:pt>
                <c:pt idx="24">
                  <c:v>18.047270279578591</c:v>
                </c:pt>
                <c:pt idx="25">
                  <c:v>18.047270279578591</c:v>
                </c:pt>
                <c:pt idx="26">
                  <c:v>18.047270279578591</c:v>
                </c:pt>
                <c:pt idx="27">
                  <c:v>18.047270279578591</c:v>
                </c:pt>
                <c:pt idx="28">
                  <c:v>18.047270279578591</c:v>
                </c:pt>
                <c:pt idx="29">
                  <c:v>18.047270279578591</c:v>
                </c:pt>
                <c:pt idx="30">
                  <c:v>18.047270279578591</c:v>
                </c:pt>
                <c:pt idx="31">
                  <c:v>18.047270279578591</c:v>
                </c:pt>
                <c:pt idx="32">
                  <c:v>18.047270279578591</c:v>
                </c:pt>
                <c:pt idx="33">
                  <c:v>18.047270279578591</c:v>
                </c:pt>
                <c:pt idx="34">
                  <c:v>18.047270279578591</c:v>
                </c:pt>
                <c:pt idx="35">
                  <c:v>18.047270279578591</c:v>
                </c:pt>
                <c:pt idx="36">
                  <c:v>18.047270279578591</c:v>
                </c:pt>
                <c:pt idx="37">
                  <c:v>18.047270279578591</c:v>
                </c:pt>
                <c:pt idx="38">
                  <c:v>18.047270279578591</c:v>
                </c:pt>
                <c:pt idx="39">
                  <c:v>18.047270279578591</c:v>
                </c:pt>
                <c:pt idx="40">
                  <c:v>18.047270279578591</c:v>
                </c:pt>
                <c:pt idx="41">
                  <c:v>18.047270279578591</c:v>
                </c:pt>
                <c:pt idx="42">
                  <c:v>18.047270279578591</c:v>
                </c:pt>
                <c:pt idx="43">
                  <c:v>18.047270279578591</c:v>
                </c:pt>
                <c:pt idx="44">
                  <c:v>18.047270279578591</c:v>
                </c:pt>
                <c:pt idx="45">
                  <c:v>18.047270279578591</c:v>
                </c:pt>
                <c:pt idx="46">
                  <c:v>18.047270279578591</c:v>
                </c:pt>
                <c:pt idx="47">
                  <c:v>18.047270279578591</c:v>
                </c:pt>
                <c:pt idx="48">
                  <c:v>18.047270279578591</c:v>
                </c:pt>
                <c:pt idx="49">
                  <c:v>18.047270279578591</c:v>
                </c:pt>
                <c:pt idx="50">
                  <c:v>18.047270279578591</c:v>
                </c:pt>
                <c:pt idx="51">
                  <c:v>18.047270279578591</c:v>
                </c:pt>
                <c:pt idx="52">
                  <c:v>18.047270279578591</c:v>
                </c:pt>
                <c:pt idx="53">
                  <c:v>18.047270279578591</c:v>
                </c:pt>
                <c:pt idx="54">
                  <c:v>18.047270279578591</c:v>
                </c:pt>
                <c:pt idx="55">
                  <c:v>18.047270279578591</c:v>
                </c:pt>
                <c:pt idx="56">
                  <c:v>18.047270279578591</c:v>
                </c:pt>
                <c:pt idx="57">
                  <c:v>18.047270279578591</c:v>
                </c:pt>
                <c:pt idx="58">
                  <c:v>18.047270279578591</c:v>
                </c:pt>
                <c:pt idx="59">
                  <c:v>18.047270279578591</c:v>
                </c:pt>
                <c:pt idx="60">
                  <c:v>18.047270279578591</c:v>
                </c:pt>
                <c:pt idx="61">
                  <c:v>18.047270279578591</c:v>
                </c:pt>
                <c:pt idx="62">
                  <c:v>18.047270279578591</c:v>
                </c:pt>
                <c:pt idx="63">
                  <c:v>18.047270279578591</c:v>
                </c:pt>
                <c:pt idx="64">
                  <c:v>18.047270279578591</c:v>
                </c:pt>
                <c:pt idx="65">
                  <c:v>18.047270279578591</c:v>
                </c:pt>
                <c:pt idx="66">
                  <c:v>18.047270279578591</c:v>
                </c:pt>
                <c:pt idx="67">
                  <c:v>18.047270279578591</c:v>
                </c:pt>
                <c:pt idx="68">
                  <c:v>18.047270279578591</c:v>
                </c:pt>
                <c:pt idx="69">
                  <c:v>18.047270279578591</c:v>
                </c:pt>
                <c:pt idx="70">
                  <c:v>18.047270279578591</c:v>
                </c:pt>
                <c:pt idx="71">
                  <c:v>18.047270279578591</c:v>
                </c:pt>
                <c:pt idx="72">
                  <c:v>18.047270279578591</c:v>
                </c:pt>
                <c:pt idx="73">
                  <c:v>18.047270279578591</c:v>
                </c:pt>
                <c:pt idx="74">
                  <c:v>18.047270279578591</c:v>
                </c:pt>
                <c:pt idx="75">
                  <c:v>18.047270279578591</c:v>
                </c:pt>
                <c:pt idx="76">
                  <c:v>18.047270279578591</c:v>
                </c:pt>
                <c:pt idx="77">
                  <c:v>18.047270279578591</c:v>
                </c:pt>
                <c:pt idx="78">
                  <c:v>18.047270279578591</c:v>
                </c:pt>
                <c:pt idx="79">
                  <c:v>18.047270279578591</c:v>
                </c:pt>
                <c:pt idx="80">
                  <c:v>18.047270279578591</c:v>
                </c:pt>
                <c:pt idx="81">
                  <c:v>18.047270279578591</c:v>
                </c:pt>
                <c:pt idx="82">
                  <c:v>18.047270279578591</c:v>
                </c:pt>
                <c:pt idx="83">
                  <c:v>18.047270279578591</c:v>
                </c:pt>
                <c:pt idx="84">
                  <c:v>18.047270279578591</c:v>
                </c:pt>
                <c:pt idx="85">
                  <c:v>18.047270279578591</c:v>
                </c:pt>
                <c:pt idx="86">
                  <c:v>18.047270279578591</c:v>
                </c:pt>
                <c:pt idx="87">
                  <c:v>18.047270279578591</c:v>
                </c:pt>
                <c:pt idx="88">
                  <c:v>18.047270279578591</c:v>
                </c:pt>
                <c:pt idx="89">
                  <c:v>18.047270279578591</c:v>
                </c:pt>
                <c:pt idx="90">
                  <c:v>18.047270279578591</c:v>
                </c:pt>
                <c:pt idx="91">
                  <c:v>18.047270279578591</c:v>
                </c:pt>
                <c:pt idx="92">
                  <c:v>18.047270279578591</c:v>
                </c:pt>
                <c:pt idx="93">
                  <c:v>18.047270279578591</c:v>
                </c:pt>
                <c:pt idx="94">
                  <c:v>18.047270279578591</c:v>
                </c:pt>
                <c:pt idx="95">
                  <c:v>18.047270279578591</c:v>
                </c:pt>
                <c:pt idx="96">
                  <c:v>18.047270279578591</c:v>
                </c:pt>
                <c:pt idx="97">
                  <c:v>18.047270279578591</c:v>
                </c:pt>
                <c:pt idx="98">
                  <c:v>18.047270279578591</c:v>
                </c:pt>
                <c:pt idx="99">
                  <c:v>18.047270279578591</c:v>
                </c:pt>
                <c:pt idx="100">
                  <c:v>18.047270279578591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50F-4402-AB74-CB20F788BED7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13'!$AJ$510:$AJ$610</c:f>
              <c:numCache>
                <c:formatCode>0.000</c:formatCode>
                <c:ptCount val="101"/>
                <c:pt idx="0">
                  <c:v>0</c:v>
                </c:pt>
                <c:pt idx="1">
                  <c:v>0.14320878785828525</c:v>
                </c:pt>
                <c:pt idx="2">
                  <c:v>0.2864175757165705</c:v>
                </c:pt>
                <c:pt idx="3">
                  <c:v>0.42962636357485573</c:v>
                </c:pt>
                <c:pt idx="4">
                  <c:v>0.57283515143314101</c:v>
                </c:pt>
                <c:pt idx="5">
                  <c:v>0.71604393929142629</c:v>
                </c:pt>
                <c:pt idx="6">
                  <c:v>0.85925272714971157</c:v>
                </c:pt>
                <c:pt idx="7">
                  <c:v>1.0024615150079967</c:v>
                </c:pt>
                <c:pt idx="8">
                  <c:v>1.145670302866282</c:v>
                </c:pt>
                <c:pt idx="9">
                  <c:v>1.2888790907245673</c:v>
                </c:pt>
                <c:pt idx="10">
                  <c:v>1.4320878785828526</c:v>
                </c:pt>
                <c:pt idx="11">
                  <c:v>1.5752966664411379</c:v>
                </c:pt>
                <c:pt idx="12">
                  <c:v>1.7185054542994231</c:v>
                </c:pt>
                <c:pt idx="13">
                  <c:v>1.8617142421577084</c:v>
                </c:pt>
                <c:pt idx="14">
                  <c:v>2.0049230300159935</c:v>
                </c:pt>
                <c:pt idx="15">
                  <c:v>2.1481318178742788</c:v>
                </c:pt>
                <c:pt idx="16">
                  <c:v>2.291340605732564</c:v>
                </c:pt>
                <c:pt idx="17">
                  <c:v>2.4345493935908493</c:v>
                </c:pt>
                <c:pt idx="18">
                  <c:v>2.5777581814491346</c:v>
                </c:pt>
                <c:pt idx="19">
                  <c:v>2.7209669693074199</c:v>
                </c:pt>
                <c:pt idx="20">
                  <c:v>2.8641757571657052</c:v>
                </c:pt>
                <c:pt idx="21">
                  <c:v>3.0073845450239904</c:v>
                </c:pt>
                <c:pt idx="22">
                  <c:v>3.1505933328822757</c:v>
                </c:pt>
                <c:pt idx="23">
                  <c:v>3.293802120740561</c:v>
                </c:pt>
                <c:pt idx="24">
                  <c:v>3.4370109085988463</c:v>
                </c:pt>
                <c:pt idx="25">
                  <c:v>3.5802196964571316</c:v>
                </c:pt>
                <c:pt idx="26">
                  <c:v>3.7234284843154168</c:v>
                </c:pt>
                <c:pt idx="27">
                  <c:v>3.8666372721737021</c:v>
                </c:pt>
                <c:pt idx="28">
                  <c:v>4.009846060031987</c:v>
                </c:pt>
                <c:pt idx="29">
                  <c:v>4.1530548478902718</c:v>
                </c:pt>
                <c:pt idx="30">
                  <c:v>4.2962636357485566</c:v>
                </c:pt>
                <c:pt idx="31">
                  <c:v>4.4394724236068415</c:v>
                </c:pt>
                <c:pt idx="32">
                  <c:v>4.5826812114651263</c:v>
                </c:pt>
                <c:pt idx="33">
                  <c:v>4.7258899993234111</c:v>
                </c:pt>
                <c:pt idx="34">
                  <c:v>4.869098787181696</c:v>
                </c:pt>
                <c:pt idx="35">
                  <c:v>5.0123075750399808</c:v>
                </c:pt>
                <c:pt idx="36">
                  <c:v>5.1555163628982656</c:v>
                </c:pt>
                <c:pt idx="37">
                  <c:v>5.2987251507565505</c:v>
                </c:pt>
                <c:pt idx="38">
                  <c:v>5.4419339386148353</c:v>
                </c:pt>
                <c:pt idx="39">
                  <c:v>5.5851427264731202</c:v>
                </c:pt>
                <c:pt idx="40">
                  <c:v>5.728351514331405</c:v>
                </c:pt>
                <c:pt idx="41">
                  <c:v>5.8715603021896898</c:v>
                </c:pt>
                <c:pt idx="42">
                  <c:v>6.0147690900479747</c:v>
                </c:pt>
                <c:pt idx="43">
                  <c:v>6.1579778779062595</c:v>
                </c:pt>
                <c:pt idx="44">
                  <c:v>6.3011866657645443</c:v>
                </c:pt>
                <c:pt idx="45">
                  <c:v>6.4443954536228292</c:v>
                </c:pt>
                <c:pt idx="46">
                  <c:v>6.587604241481114</c:v>
                </c:pt>
                <c:pt idx="47">
                  <c:v>6.7308130293393988</c:v>
                </c:pt>
                <c:pt idx="48">
                  <c:v>6.8740218171976837</c:v>
                </c:pt>
                <c:pt idx="49">
                  <c:v>7.0172306050559685</c:v>
                </c:pt>
                <c:pt idx="50">
                  <c:v>7.1604393929142534</c:v>
                </c:pt>
                <c:pt idx="51">
                  <c:v>7.3036481807725382</c:v>
                </c:pt>
                <c:pt idx="52">
                  <c:v>7.446856968630823</c:v>
                </c:pt>
                <c:pt idx="53">
                  <c:v>7.5900657564891079</c:v>
                </c:pt>
                <c:pt idx="54">
                  <c:v>7.7332745443473927</c:v>
                </c:pt>
                <c:pt idx="55">
                  <c:v>7.8764833322056775</c:v>
                </c:pt>
                <c:pt idx="56">
                  <c:v>8.0196921200639633</c:v>
                </c:pt>
                <c:pt idx="57">
                  <c:v>8.1629009079222481</c:v>
                </c:pt>
                <c:pt idx="58">
                  <c:v>8.3061096957805329</c:v>
                </c:pt>
                <c:pt idx="59">
                  <c:v>8.4493184836388178</c:v>
                </c:pt>
                <c:pt idx="60">
                  <c:v>8.5925272714971026</c:v>
                </c:pt>
                <c:pt idx="61">
                  <c:v>8.7357360593553874</c:v>
                </c:pt>
                <c:pt idx="62">
                  <c:v>8.8789448472136723</c:v>
                </c:pt>
                <c:pt idx="63">
                  <c:v>9.0221536350719571</c:v>
                </c:pt>
                <c:pt idx="64">
                  <c:v>9.1653624229302419</c:v>
                </c:pt>
                <c:pt idx="65">
                  <c:v>9.3085712107885268</c:v>
                </c:pt>
                <c:pt idx="66">
                  <c:v>9.4517799986468116</c:v>
                </c:pt>
                <c:pt idx="67">
                  <c:v>9.5949887865050965</c:v>
                </c:pt>
                <c:pt idx="68">
                  <c:v>9.7381975743633813</c:v>
                </c:pt>
                <c:pt idx="69">
                  <c:v>9.8814063622216661</c:v>
                </c:pt>
                <c:pt idx="70">
                  <c:v>10.024615150079951</c:v>
                </c:pt>
                <c:pt idx="71">
                  <c:v>10.167823937938236</c:v>
                </c:pt>
                <c:pt idx="72">
                  <c:v>10.311032725796521</c:v>
                </c:pt>
                <c:pt idx="73">
                  <c:v>10.454241513654805</c:v>
                </c:pt>
                <c:pt idx="74">
                  <c:v>10.59745030151309</c:v>
                </c:pt>
                <c:pt idx="75">
                  <c:v>10.740659089371375</c:v>
                </c:pt>
                <c:pt idx="76">
                  <c:v>10.88386787722966</c:v>
                </c:pt>
                <c:pt idx="77">
                  <c:v>11.027076665087945</c:v>
                </c:pt>
                <c:pt idx="78">
                  <c:v>11.17028545294623</c:v>
                </c:pt>
                <c:pt idx="79">
                  <c:v>11.313494240804514</c:v>
                </c:pt>
                <c:pt idx="80">
                  <c:v>11.456703028662799</c:v>
                </c:pt>
                <c:pt idx="81">
                  <c:v>11.599911816521084</c:v>
                </c:pt>
                <c:pt idx="82">
                  <c:v>11.743120604379369</c:v>
                </c:pt>
                <c:pt idx="83">
                  <c:v>11.886329392237654</c:v>
                </c:pt>
                <c:pt idx="84">
                  <c:v>12.029538180095939</c:v>
                </c:pt>
                <c:pt idx="85">
                  <c:v>12.172746967954224</c:v>
                </c:pt>
                <c:pt idx="86">
                  <c:v>12.315955755812508</c:v>
                </c:pt>
                <c:pt idx="87">
                  <c:v>12.459164543670793</c:v>
                </c:pt>
                <c:pt idx="88">
                  <c:v>12.602373331529078</c:v>
                </c:pt>
                <c:pt idx="89">
                  <c:v>12.745582119387363</c:v>
                </c:pt>
                <c:pt idx="90">
                  <c:v>12.888790907245648</c:v>
                </c:pt>
                <c:pt idx="91">
                  <c:v>13.031999695103933</c:v>
                </c:pt>
                <c:pt idx="92">
                  <c:v>13.175208482962217</c:v>
                </c:pt>
                <c:pt idx="93">
                  <c:v>13.318417270820502</c:v>
                </c:pt>
                <c:pt idx="94">
                  <c:v>13.461626058678787</c:v>
                </c:pt>
                <c:pt idx="95">
                  <c:v>13.604834846537072</c:v>
                </c:pt>
                <c:pt idx="96">
                  <c:v>13.748043634395357</c:v>
                </c:pt>
                <c:pt idx="97">
                  <c:v>13.891252422253642</c:v>
                </c:pt>
                <c:pt idx="98">
                  <c:v>14.034461210111926</c:v>
                </c:pt>
                <c:pt idx="99">
                  <c:v>14.177669997970211</c:v>
                </c:pt>
                <c:pt idx="100" formatCode="General">
                  <c:v>14.320878785828526</c:v>
                </c:pt>
              </c:numCache>
            </c:numRef>
          </c:xVal>
          <c:yVal>
            <c:numRef>
              <c:f>'Gusset 13'!$AP$510:$AP$610</c:f>
              <c:numCache>
                <c:formatCode>0.000</c:formatCode>
                <c:ptCount val="101"/>
                <c:pt idx="0">
                  <c:v>18.047270279578591</c:v>
                </c:pt>
                <c:pt idx="1">
                  <c:v>18.108843350641845</c:v>
                </c:pt>
                <c:pt idx="2">
                  <c:v>18.170416421705099</c:v>
                </c:pt>
                <c:pt idx="3">
                  <c:v>18.231989492768353</c:v>
                </c:pt>
                <c:pt idx="4">
                  <c:v>18.293562563831607</c:v>
                </c:pt>
                <c:pt idx="5">
                  <c:v>18.355135634894861</c:v>
                </c:pt>
                <c:pt idx="6">
                  <c:v>18.416708705958115</c:v>
                </c:pt>
                <c:pt idx="7">
                  <c:v>18.478281777021369</c:v>
                </c:pt>
                <c:pt idx="8">
                  <c:v>18.539854848084623</c:v>
                </c:pt>
                <c:pt idx="9">
                  <c:v>18.601427919147877</c:v>
                </c:pt>
                <c:pt idx="10">
                  <c:v>18.663000990211131</c:v>
                </c:pt>
                <c:pt idx="11">
                  <c:v>18.724574061274385</c:v>
                </c:pt>
                <c:pt idx="12">
                  <c:v>18.786147132337639</c:v>
                </c:pt>
                <c:pt idx="13">
                  <c:v>18.847720203400893</c:v>
                </c:pt>
                <c:pt idx="14">
                  <c:v>18.909293274464147</c:v>
                </c:pt>
                <c:pt idx="15">
                  <c:v>18.970866345527401</c:v>
                </c:pt>
                <c:pt idx="16">
                  <c:v>19.032439416590655</c:v>
                </c:pt>
                <c:pt idx="17">
                  <c:v>19.094012487653909</c:v>
                </c:pt>
                <c:pt idx="18">
                  <c:v>19.155585558717164</c:v>
                </c:pt>
                <c:pt idx="19">
                  <c:v>19.217158629780418</c:v>
                </c:pt>
                <c:pt idx="20">
                  <c:v>19.278731700843672</c:v>
                </c:pt>
                <c:pt idx="21">
                  <c:v>19.340304771906926</c:v>
                </c:pt>
                <c:pt idx="22">
                  <c:v>19.40187784297018</c:v>
                </c:pt>
                <c:pt idx="23">
                  <c:v>19.463450914033434</c:v>
                </c:pt>
                <c:pt idx="24">
                  <c:v>19.525023985096688</c:v>
                </c:pt>
                <c:pt idx="25">
                  <c:v>19.586597056159942</c:v>
                </c:pt>
                <c:pt idx="26">
                  <c:v>19.648170127223196</c:v>
                </c:pt>
                <c:pt idx="27">
                  <c:v>19.70974319828645</c:v>
                </c:pt>
                <c:pt idx="28">
                  <c:v>19.771316269349704</c:v>
                </c:pt>
                <c:pt idx="29">
                  <c:v>19.832889340412958</c:v>
                </c:pt>
                <c:pt idx="30">
                  <c:v>19.894462411476212</c:v>
                </c:pt>
                <c:pt idx="31">
                  <c:v>19.956035482539466</c:v>
                </c:pt>
                <c:pt idx="32">
                  <c:v>20.01760855360272</c:v>
                </c:pt>
                <c:pt idx="33">
                  <c:v>20.079181624665974</c:v>
                </c:pt>
                <c:pt idx="34">
                  <c:v>20.140754695729228</c:v>
                </c:pt>
                <c:pt idx="35">
                  <c:v>20.202327766792482</c:v>
                </c:pt>
                <c:pt idx="36">
                  <c:v>20.263900837855736</c:v>
                </c:pt>
                <c:pt idx="37">
                  <c:v>20.32547390891899</c:v>
                </c:pt>
                <c:pt idx="38">
                  <c:v>20.387046979982244</c:v>
                </c:pt>
                <c:pt idx="39">
                  <c:v>20.448620051045499</c:v>
                </c:pt>
                <c:pt idx="40">
                  <c:v>20.510193122108753</c:v>
                </c:pt>
                <c:pt idx="41">
                  <c:v>20.571766193172007</c:v>
                </c:pt>
                <c:pt idx="42">
                  <c:v>20.633339264235261</c:v>
                </c:pt>
                <c:pt idx="43">
                  <c:v>20.694912335298515</c:v>
                </c:pt>
                <c:pt idx="44">
                  <c:v>20.756485406361769</c:v>
                </c:pt>
                <c:pt idx="45">
                  <c:v>20.818058477425023</c:v>
                </c:pt>
                <c:pt idx="46">
                  <c:v>20.879631548488277</c:v>
                </c:pt>
                <c:pt idx="47">
                  <c:v>20.941204619551531</c:v>
                </c:pt>
                <c:pt idx="48">
                  <c:v>21.002777690614785</c:v>
                </c:pt>
                <c:pt idx="49">
                  <c:v>21.064350761678039</c:v>
                </c:pt>
                <c:pt idx="50">
                  <c:v>21.125923832741293</c:v>
                </c:pt>
                <c:pt idx="51">
                  <c:v>21.187496903804547</c:v>
                </c:pt>
                <c:pt idx="52">
                  <c:v>21.249069974867801</c:v>
                </c:pt>
                <c:pt idx="53">
                  <c:v>21.310643045931055</c:v>
                </c:pt>
                <c:pt idx="54">
                  <c:v>21.372216116994309</c:v>
                </c:pt>
                <c:pt idx="55">
                  <c:v>21.433789188057563</c:v>
                </c:pt>
                <c:pt idx="56">
                  <c:v>21.495362259120817</c:v>
                </c:pt>
                <c:pt idx="57">
                  <c:v>21.556935330184071</c:v>
                </c:pt>
                <c:pt idx="58">
                  <c:v>21.618508401247325</c:v>
                </c:pt>
                <c:pt idx="59">
                  <c:v>21.680081472310579</c:v>
                </c:pt>
                <c:pt idx="60">
                  <c:v>21.741654543373834</c:v>
                </c:pt>
                <c:pt idx="61">
                  <c:v>21.803227614437088</c:v>
                </c:pt>
                <c:pt idx="62">
                  <c:v>21.864800685500342</c:v>
                </c:pt>
                <c:pt idx="63">
                  <c:v>21.926373756563596</c:v>
                </c:pt>
                <c:pt idx="64">
                  <c:v>21.98794682762685</c:v>
                </c:pt>
                <c:pt idx="65">
                  <c:v>22.049519898690104</c:v>
                </c:pt>
                <c:pt idx="66">
                  <c:v>22.111092969753358</c:v>
                </c:pt>
                <c:pt idx="67">
                  <c:v>22.172666040816612</c:v>
                </c:pt>
                <c:pt idx="68">
                  <c:v>22.234239111879866</c:v>
                </c:pt>
                <c:pt idx="69">
                  <c:v>22.29581218294312</c:v>
                </c:pt>
                <c:pt idx="70">
                  <c:v>22.357385254006374</c:v>
                </c:pt>
                <c:pt idx="71">
                  <c:v>22.418958325069628</c:v>
                </c:pt>
                <c:pt idx="72">
                  <c:v>22.480531396132882</c:v>
                </c:pt>
                <c:pt idx="73">
                  <c:v>22.542104467196136</c:v>
                </c:pt>
                <c:pt idx="74">
                  <c:v>22.60367753825939</c:v>
                </c:pt>
                <c:pt idx="75">
                  <c:v>22.665250609322644</c:v>
                </c:pt>
                <c:pt idx="76">
                  <c:v>22.726823680385898</c:v>
                </c:pt>
                <c:pt idx="77">
                  <c:v>22.788396751449152</c:v>
                </c:pt>
                <c:pt idx="78">
                  <c:v>22.849969822512406</c:v>
                </c:pt>
                <c:pt idx="79">
                  <c:v>22.91154289357566</c:v>
                </c:pt>
                <c:pt idx="80">
                  <c:v>22.973115964638914</c:v>
                </c:pt>
                <c:pt idx="81">
                  <c:v>23.034689035702169</c:v>
                </c:pt>
                <c:pt idx="82">
                  <c:v>23.096262106765423</c:v>
                </c:pt>
                <c:pt idx="83">
                  <c:v>23.157835177828677</c:v>
                </c:pt>
                <c:pt idx="84">
                  <c:v>23.219408248891931</c:v>
                </c:pt>
                <c:pt idx="85">
                  <c:v>23.280981319955185</c:v>
                </c:pt>
                <c:pt idx="86">
                  <c:v>23.342554391018439</c:v>
                </c:pt>
                <c:pt idx="87">
                  <c:v>23.404127462081693</c:v>
                </c:pt>
                <c:pt idx="88">
                  <c:v>23.465700533144947</c:v>
                </c:pt>
                <c:pt idx="89">
                  <c:v>23.527273604208201</c:v>
                </c:pt>
                <c:pt idx="90">
                  <c:v>23.588846675271455</c:v>
                </c:pt>
                <c:pt idx="91">
                  <c:v>23.650419746334709</c:v>
                </c:pt>
                <c:pt idx="92">
                  <c:v>23.711992817397963</c:v>
                </c:pt>
                <c:pt idx="93">
                  <c:v>23.773565888461217</c:v>
                </c:pt>
                <c:pt idx="94">
                  <c:v>23.835138959524471</c:v>
                </c:pt>
                <c:pt idx="95">
                  <c:v>23.896712030587725</c:v>
                </c:pt>
                <c:pt idx="96">
                  <c:v>23.958285101650979</c:v>
                </c:pt>
                <c:pt idx="97">
                  <c:v>24.019858172714233</c:v>
                </c:pt>
                <c:pt idx="98">
                  <c:v>24.081431243777487</c:v>
                </c:pt>
                <c:pt idx="99">
                  <c:v>24.143004314840741</c:v>
                </c:pt>
                <c:pt idx="100" formatCode="General">
                  <c:v>24.204577385904095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50F-4402-AB74-CB20F788BED7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13'!$AJ$611:$AJ$711</c:f>
              <c:numCache>
                <c:formatCode>General</c:formatCode>
                <c:ptCount val="101"/>
                <c:pt idx="0">
                  <c:v>14.320878785828526</c:v>
                </c:pt>
                <c:pt idx="1">
                  <c:v>14.368963686923045</c:v>
                </c:pt>
                <c:pt idx="2">
                  <c:v>14.417048588017565</c:v>
                </c:pt>
                <c:pt idx="3">
                  <c:v>14.465133489112084</c:v>
                </c:pt>
                <c:pt idx="4">
                  <c:v>14.513218390206603</c:v>
                </c:pt>
                <c:pt idx="5">
                  <c:v>14.561303291301122</c:v>
                </c:pt>
                <c:pt idx="6">
                  <c:v>14.609388192395642</c:v>
                </c:pt>
                <c:pt idx="7">
                  <c:v>14.657473093490161</c:v>
                </c:pt>
                <c:pt idx="8">
                  <c:v>14.70555799458468</c:v>
                </c:pt>
                <c:pt idx="9">
                  <c:v>14.753642895679199</c:v>
                </c:pt>
                <c:pt idx="10">
                  <c:v>14.801727796773719</c:v>
                </c:pt>
                <c:pt idx="11">
                  <c:v>14.849812697868238</c:v>
                </c:pt>
                <c:pt idx="12">
                  <c:v>14.897897598962757</c:v>
                </c:pt>
                <c:pt idx="13">
                  <c:v>14.945982500057276</c:v>
                </c:pt>
                <c:pt idx="14">
                  <c:v>14.994067401151796</c:v>
                </c:pt>
                <c:pt idx="15">
                  <c:v>15.042152302246315</c:v>
                </c:pt>
                <c:pt idx="16">
                  <c:v>15.090237203340834</c:v>
                </c:pt>
                <c:pt idx="17">
                  <c:v>15.138322104435353</c:v>
                </c:pt>
                <c:pt idx="18">
                  <c:v>15.186407005529873</c:v>
                </c:pt>
                <c:pt idx="19">
                  <c:v>15.234491906624392</c:v>
                </c:pt>
                <c:pt idx="20">
                  <c:v>15.282576807718911</c:v>
                </c:pt>
                <c:pt idx="21">
                  <c:v>15.33066170881343</c:v>
                </c:pt>
                <c:pt idx="22">
                  <c:v>15.37874660990795</c:v>
                </c:pt>
                <c:pt idx="23">
                  <c:v>15.426831511002469</c:v>
                </c:pt>
                <c:pt idx="24">
                  <c:v>15.474916412096988</c:v>
                </c:pt>
                <c:pt idx="25">
                  <c:v>15.523001313191507</c:v>
                </c:pt>
                <c:pt idx="26">
                  <c:v>15.571086214286026</c:v>
                </c:pt>
                <c:pt idx="27">
                  <c:v>15.619171115380546</c:v>
                </c:pt>
                <c:pt idx="28">
                  <c:v>15.667256016475065</c:v>
                </c:pt>
                <c:pt idx="29">
                  <c:v>15.715340917569584</c:v>
                </c:pt>
                <c:pt idx="30">
                  <c:v>15.763425818664103</c:v>
                </c:pt>
                <c:pt idx="31">
                  <c:v>15.811510719758623</c:v>
                </c:pt>
                <c:pt idx="32">
                  <c:v>15.859595620853142</c:v>
                </c:pt>
                <c:pt idx="33">
                  <c:v>15.907680521947661</c:v>
                </c:pt>
                <c:pt idx="34">
                  <c:v>15.95576542304218</c:v>
                </c:pt>
                <c:pt idx="35">
                  <c:v>16.0038503241367</c:v>
                </c:pt>
                <c:pt idx="36">
                  <c:v>16.051935225231219</c:v>
                </c:pt>
                <c:pt idx="37">
                  <c:v>16.100020126325738</c:v>
                </c:pt>
                <c:pt idx="38">
                  <c:v>16.148105027420257</c:v>
                </c:pt>
                <c:pt idx="39">
                  <c:v>16.196189928514777</c:v>
                </c:pt>
                <c:pt idx="40">
                  <c:v>16.244274829609296</c:v>
                </c:pt>
                <c:pt idx="41">
                  <c:v>16.292359730703815</c:v>
                </c:pt>
                <c:pt idx="42">
                  <c:v>16.340444631798334</c:v>
                </c:pt>
                <c:pt idx="43">
                  <c:v>16.388529532892854</c:v>
                </c:pt>
                <c:pt idx="44">
                  <c:v>16.436614433987373</c:v>
                </c:pt>
                <c:pt idx="45">
                  <c:v>16.484699335081892</c:v>
                </c:pt>
                <c:pt idx="46">
                  <c:v>16.532784236176411</c:v>
                </c:pt>
                <c:pt idx="47">
                  <c:v>16.58086913727093</c:v>
                </c:pt>
                <c:pt idx="48">
                  <c:v>16.62895403836545</c:v>
                </c:pt>
                <c:pt idx="49">
                  <c:v>16.677038939459969</c:v>
                </c:pt>
                <c:pt idx="50">
                  <c:v>16.725123840554488</c:v>
                </c:pt>
                <c:pt idx="51">
                  <c:v>16.773208741649007</c:v>
                </c:pt>
                <c:pt idx="52">
                  <c:v>16.821293642743527</c:v>
                </c:pt>
                <c:pt idx="53">
                  <c:v>16.869378543838046</c:v>
                </c:pt>
                <c:pt idx="54">
                  <c:v>16.917463444932565</c:v>
                </c:pt>
                <c:pt idx="55">
                  <c:v>16.965548346027084</c:v>
                </c:pt>
                <c:pt idx="56">
                  <c:v>17.013633247121604</c:v>
                </c:pt>
                <c:pt idx="57">
                  <c:v>17.061718148216123</c:v>
                </c:pt>
                <c:pt idx="58">
                  <c:v>17.109803049310642</c:v>
                </c:pt>
                <c:pt idx="59">
                  <c:v>17.157887950405161</c:v>
                </c:pt>
                <c:pt idx="60">
                  <c:v>17.205972851499681</c:v>
                </c:pt>
                <c:pt idx="61">
                  <c:v>17.2540577525942</c:v>
                </c:pt>
                <c:pt idx="62">
                  <c:v>17.302142653688719</c:v>
                </c:pt>
                <c:pt idx="63">
                  <c:v>17.350227554783238</c:v>
                </c:pt>
                <c:pt idx="64">
                  <c:v>17.398312455877758</c:v>
                </c:pt>
                <c:pt idx="65">
                  <c:v>17.446397356972277</c:v>
                </c:pt>
                <c:pt idx="66">
                  <c:v>17.494482258066796</c:v>
                </c:pt>
                <c:pt idx="67">
                  <c:v>17.542567159161315</c:v>
                </c:pt>
                <c:pt idx="68">
                  <c:v>17.590652060255834</c:v>
                </c:pt>
                <c:pt idx="69">
                  <c:v>17.638736961350354</c:v>
                </c:pt>
                <c:pt idx="70">
                  <c:v>17.686821862444873</c:v>
                </c:pt>
                <c:pt idx="71">
                  <c:v>17.734906763539392</c:v>
                </c:pt>
                <c:pt idx="72">
                  <c:v>17.782991664633911</c:v>
                </c:pt>
                <c:pt idx="73">
                  <c:v>17.831076565728431</c:v>
                </c:pt>
                <c:pt idx="74">
                  <c:v>17.87916146682295</c:v>
                </c:pt>
                <c:pt idx="75">
                  <c:v>17.927246367917469</c:v>
                </c:pt>
                <c:pt idx="76">
                  <c:v>17.975331269011988</c:v>
                </c:pt>
                <c:pt idx="77">
                  <c:v>18.023416170106508</c:v>
                </c:pt>
                <c:pt idx="78">
                  <c:v>18.071501071201027</c:v>
                </c:pt>
                <c:pt idx="79">
                  <c:v>18.119585972295546</c:v>
                </c:pt>
                <c:pt idx="80">
                  <c:v>18.167670873390065</c:v>
                </c:pt>
                <c:pt idx="81">
                  <c:v>18.215755774484585</c:v>
                </c:pt>
                <c:pt idx="82">
                  <c:v>18.263840675579104</c:v>
                </c:pt>
                <c:pt idx="83">
                  <c:v>18.311925576673623</c:v>
                </c:pt>
                <c:pt idx="84">
                  <c:v>18.360010477768142</c:v>
                </c:pt>
                <c:pt idx="85">
                  <c:v>18.408095378862662</c:v>
                </c:pt>
                <c:pt idx="86">
                  <c:v>18.456180279957181</c:v>
                </c:pt>
                <c:pt idx="87">
                  <c:v>18.5042651810517</c:v>
                </c:pt>
                <c:pt idx="88">
                  <c:v>18.552350082146219</c:v>
                </c:pt>
                <c:pt idx="89">
                  <c:v>18.600434983240739</c:v>
                </c:pt>
                <c:pt idx="90">
                  <c:v>18.648519884335258</c:v>
                </c:pt>
                <c:pt idx="91">
                  <c:v>18.696604785429777</c:v>
                </c:pt>
                <c:pt idx="92">
                  <c:v>18.744689686524296</c:v>
                </c:pt>
                <c:pt idx="93">
                  <c:v>18.792774587618815</c:v>
                </c:pt>
                <c:pt idx="94">
                  <c:v>18.840859488713335</c:v>
                </c:pt>
                <c:pt idx="95">
                  <c:v>18.888944389807854</c:v>
                </c:pt>
                <c:pt idx="96">
                  <c:v>18.937029290902373</c:v>
                </c:pt>
                <c:pt idx="97">
                  <c:v>18.985114191996892</c:v>
                </c:pt>
                <c:pt idx="98">
                  <c:v>19.033199093091412</c:v>
                </c:pt>
                <c:pt idx="99">
                  <c:v>19.081283994185931</c:v>
                </c:pt>
                <c:pt idx="100">
                  <c:v>19.129368895280397</c:v>
                </c:pt>
              </c:numCache>
            </c:numRef>
          </c:xVal>
          <c:yVal>
            <c:numRef>
              <c:f>'Gusset 13'!$AQ$611:$AQ$711</c:f>
              <c:numCache>
                <c:formatCode>General</c:formatCode>
                <c:ptCount val="101"/>
                <c:pt idx="0">
                  <c:v>24.204577385904095</c:v>
                </c:pt>
                <c:pt idx="1">
                  <c:v>24.168690866335734</c:v>
                </c:pt>
                <c:pt idx="2">
                  <c:v>24.132804346767372</c:v>
                </c:pt>
                <c:pt idx="3">
                  <c:v>24.096917827199011</c:v>
                </c:pt>
                <c:pt idx="4">
                  <c:v>24.06103130763065</c:v>
                </c:pt>
                <c:pt idx="5">
                  <c:v>24.025144788062288</c:v>
                </c:pt>
                <c:pt idx="6">
                  <c:v>23.989258268493927</c:v>
                </c:pt>
                <c:pt idx="7">
                  <c:v>23.953371748925566</c:v>
                </c:pt>
                <c:pt idx="8">
                  <c:v>23.917485229357204</c:v>
                </c:pt>
                <c:pt idx="9">
                  <c:v>23.881598709788843</c:v>
                </c:pt>
                <c:pt idx="10">
                  <c:v>23.845712190220482</c:v>
                </c:pt>
                <c:pt idx="11">
                  <c:v>23.809825670652121</c:v>
                </c:pt>
                <c:pt idx="12">
                  <c:v>23.773939151083759</c:v>
                </c:pt>
                <c:pt idx="13">
                  <c:v>23.738052631515398</c:v>
                </c:pt>
                <c:pt idx="14">
                  <c:v>23.702166111947037</c:v>
                </c:pt>
                <c:pt idx="15">
                  <c:v>23.666279592378675</c:v>
                </c:pt>
                <c:pt idx="16">
                  <c:v>23.630393072810314</c:v>
                </c:pt>
                <c:pt idx="17">
                  <c:v>23.594506553241953</c:v>
                </c:pt>
                <c:pt idx="18">
                  <c:v>23.558620033673591</c:v>
                </c:pt>
                <c:pt idx="19">
                  <c:v>23.52273351410523</c:v>
                </c:pt>
                <c:pt idx="20">
                  <c:v>23.486846994536869</c:v>
                </c:pt>
                <c:pt idx="21">
                  <c:v>23.450960474968507</c:v>
                </c:pt>
                <c:pt idx="22">
                  <c:v>23.415073955400146</c:v>
                </c:pt>
                <c:pt idx="23">
                  <c:v>23.379187435831785</c:v>
                </c:pt>
                <c:pt idx="24">
                  <c:v>23.343300916263424</c:v>
                </c:pt>
                <c:pt idx="25">
                  <c:v>23.307414396695062</c:v>
                </c:pt>
                <c:pt idx="26">
                  <c:v>23.271527877126701</c:v>
                </c:pt>
                <c:pt idx="27">
                  <c:v>23.23564135755834</c:v>
                </c:pt>
                <c:pt idx="28">
                  <c:v>23.199754837989978</c:v>
                </c:pt>
                <c:pt idx="29">
                  <c:v>23.163868318421617</c:v>
                </c:pt>
                <c:pt idx="30">
                  <c:v>23.127981798853256</c:v>
                </c:pt>
                <c:pt idx="31">
                  <c:v>23.092095279284894</c:v>
                </c:pt>
                <c:pt idx="32">
                  <c:v>23.056208759716533</c:v>
                </c:pt>
                <c:pt idx="33">
                  <c:v>23.020322240148172</c:v>
                </c:pt>
                <c:pt idx="34">
                  <c:v>22.98443572057981</c:v>
                </c:pt>
                <c:pt idx="35">
                  <c:v>22.948549201011449</c:v>
                </c:pt>
                <c:pt idx="36">
                  <c:v>22.912662681443088</c:v>
                </c:pt>
                <c:pt idx="37">
                  <c:v>22.876776161874727</c:v>
                </c:pt>
                <c:pt idx="38">
                  <c:v>22.840889642306365</c:v>
                </c:pt>
                <c:pt idx="39">
                  <c:v>22.805003122738004</c:v>
                </c:pt>
                <c:pt idx="40">
                  <c:v>22.769116603169643</c:v>
                </c:pt>
                <c:pt idx="41">
                  <c:v>22.733230083601281</c:v>
                </c:pt>
                <c:pt idx="42">
                  <c:v>22.69734356403292</c:v>
                </c:pt>
                <c:pt idx="43">
                  <c:v>22.661457044464559</c:v>
                </c:pt>
                <c:pt idx="44">
                  <c:v>22.625570524896197</c:v>
                </c:pt>
                <c:pt idx="45">
                  <c:v>22.589684005327836</c:v>
                </c:pt>
                <c:pt idx="46">
                  <c:v>22.553797485759475</c:v>
                </c:pt>
                <c:pt idx="47">
                  <c:v>22.517910966191113</c:v>
                </c:pt>
                <c:pt idx="48">
                  <c:v>22.482024446622752</c:v>
                </c:pt>
                <c:pt idx="49">
                  <c:v>22.446137927054391</c:v>
                </c:pt>
                <c:pt idx="50">
                  <c:v>22.41025140748603</c:v>
                </c:pt>
                <c:pt idx="51">
                  <c:v>22.374364887917668</c:v>
                </c:pt>
                <c:pt idx="52">
                  <c:v>22.338478368349307</c:v>
                </c:pt>
                <c:pt idx="53">
                  <c:v>22.302591848780946</c:v>
                </c:pt>
                <c:pt idx="54">
                  <c:v>22.266705329212584</c:v>
                </c:pt>
                <c:pt idx="55">
                  <c:v>22.230818809644223</c:v>
                </c:pt>
                <c:pt idx="56">
                  <c:v>22.194932290075862</c:v>
                </c:pt>
                <c:pt idx="57">
                  <c:v>22.1590457705075</c:v>
                </c:pt>
                <c:pt idx="58">
                  <c:v>22.123159250939139</c:v>
                </c:pt>
                <c:pt idx="59">
                  <c:v>22.087272731370778</c:v>
                </c:pt>
                <c:pt idx="60">
                  <c:v>22.051386211802416</c:v>
                </c:pt>
                <c:pt idx="61">
                  <c:v>22.015499692234055</c:v>
                </c:pt>
                <c:pt idx="62">
                  <c:v>21.979613172665694</c:v>
                </c:pt>
                <c:pt idx="63">
                  <c:v>21.943726653097333</c:v>
                </c:pt>
                <c:pt idx="64">
                  <c:v>21.907840133528971</c:v>
                </c:pt>
                <c:pt idx="65">
                  <c:v>21.87195361396061</c:v>
                </c:pt>
                <c:pt idx="66">
                  <c:v>21.836067094392249</c:v>
                </c:pt>
                <c:pt idx="67">
                  <c:v>21.800180574823887</c:v>
                </c:pt>
                <c:pt idx="68">
                  <c:v>21.764294055255526</c:v>
                </c:pt>
                <c:pt idx="69">
                  <c:v>21.728407535687165</c:v>
                </c:pt>
                <c:pt idx="70">
                  <c:v>21.692521016118803</c:v>
                </c:pt>
                <c:pt idx="71">
                  <c:v>21.656634496550442</c:v>
                </c:pt>
                <c:pt idx="72">
                  <c:v>21.620747976982081</c:v>
                </c:pt>
                <c:pt idx="73">
                  <c:v>21.584861457413719</c:v>
                </c:pt>
                <c:pt idx="74">
                  <c:v>21.548974937845358</c:v>
                </c:pt>
                <c:pt idx="75">
                  <c:v>21.513088418276997</c:v>
                </c:pt>
                <c:pt idx="76">
                  <c:v>21.477201898708635</c:v>
                </c:pt>
                <c:pt idx="77">
                  <c:v>21.441315379140274</c:v>
                </c:pt>
                <c:pt idx="78">
                  <c:v>21.405428859571913</c:v>
                </c:pt>
                <c:pt idx="79">
                  <c:v>21.369542340003552</c:v>
                </c:pt>
                <c:pt idx="80">
                  <c:v>21.33365582043519</c:v>
                </c:pt>
                <c:pt idx="81">
                  <c:v>21.297769300866829</c:v>
                </c:pt>
                <c:pt idx="82">
                  <c:v>21.261882781298468</c:v>
                </c:pt>
                <c:pt idx="83">
                  <c:v>21.225996261730106</c:v>
                </c:pt>
                <c:pt idx="84">
                  <c:v>21.190109742161745</c:v>
                </c:pt>
                <c:pt idx="85">
                  <c:v>21.154223222593384</c:v>
                </c:pt>
                <c:pt idx="86">
                  <c:v>21.118336703025022</c:v>
                </c:pt>
                <c:pt idx="87">
                  <c:v>21.082450183456661</c:v>
                </c:pt>
                <c:pt idx="88">
                  <c:v>21.0465636638883</c:v>
                </c:pt>
                <c:pt idx="89">
                  <c:v>21.010677144319938</c:v>
                </c:pt>
                <c:pt idx="90">
                  <c:v>20.974790624751577</c:v>
                </c:pt>
                <c:pt idx="91">
                  <c:v>20.938904105183216</c:v>
                </c:pt>
                <c:pt idx="92">
                  <c:v>20.903017585614855</c:v>
                </c:pt>
                <c:pt idx="93">
                  <c:v>20.867131066046493</c:v>
                </c:pt>
                <c:pt idx="94">
                  <c:v>20.831244546478132</c:v>
                </c:pt>
                <c:pt idx="95">
                  <c:v>20.795358026909771</c:v>
                </c:pt>
                <c:pt idx="96">
                  <c:v>20.759471507341409</c:v>
                </c:pt>
                <c:pt idx="97">
                  <c:v>20.723584987773048</c:v>
                </c:pt>
                <c:pt idx="98">
                  <c:v>20.687698468204687</c:v>
                </c:pt>
                <c:pt idx="99">
                  <c:v>20.651811948636325</c:v>
                </c:pt>
                <c:pt idx="100">
                  <c:v>20.615925429067996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50F-4402-AB74-CB20F788BED7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13'!$AJ$712:$AJ$812</c:f>
              <c:numCache>
                <c:formatCode>General</c:formatCode>
                <c:ptCount val="101"/>
                <c:pt idx="0">
                  <c:v>19.129368895280397</c:v>
                </c:pt>
                <c:pt idx="1">
                  <c:v>19.111088345081058</c:v>
                </c:pt>
                <c:pt idx="2">
                  <c:v>19.092807794881718</c:v>
                </c:pt>
                <c:pt idx="3">
                  <c:v>19.074527244682379</c:v>
                </c:pt>
                <c:pt idx="4">
                  <c:v>19.05624669448304</c:v>
                </c:pt>
                <c:pt idx="5">
                  <c:v>19.0379661442837</c:v>
                </c:pt>
                <c:pt idx="6">
                  <c:v>19.019685594084361</c:v>
                </c:pt>
                <c:pt idx="7">
                  <c:v>19.001405043885022</c:v>
                </c:pt>
                <c:pt idx="8">
                  <c:v>18.983124493685683</c:v>
                </c:pt>
                <c:pt idx="9">
                  <c:v>18.964843943486343</c:v>
                </c:pt>
                <c:pt idx="10">
                  <c:v>18.946563393287004</c:v>
                </c:pt>
                <c:pt idx="11">
                  <c:v>18.928282843087665</c:v>
                </c:pt>
                <c:pt idx="12">
                  <c:v>18.910002292888326</c:v>
                </c:pt>
                <c:pt idx="13">
                  <c:v>18.891721742688986</c:v>
                </c:pt>
                <c:pt idx="14">
                  <c:v>18.873441192489647</c:v>
                </c:pt>
                <c:pt idx="15">
                  <c:v>18.855160642290308</c:v>
                </c:pt>
                <c:pt idx="16">
                  <c:v>18.836880092090968</c:v>
                </c:pt>
                <c:pt idx="17">
                  <c:v>18.818599541891629</c:v>
                </c:pt>
                <c:pt idx="18">
                  <c:v>18.80031899169229</c:v>
                </c:pt>
                <c:pt idx="19">
                  <c:v>18.782038441492951</c:v>
                </c:pt>
                <c:pt idx="20">
                  <c:v>18.763757891293611</c:v>
                </c:pt>
                <c:pt idx="21">
                  <c:v>18.745477341094272</c:v>
                </c:pt>
                <c:pt idx="22">
                  <c:v>18.727196790894933</c:v>
                </c:pt>
                <c:pt idx="23">
                  <c:v>18.708916240695594</c:v>
                </c:pt>
                <c:pt idx="24">
                  <c:v>18.690635690496254</c:v>
                </c:pt>
                <c:pt idx="25">
                  <c:v>18.672355140296915</c:v>
                </c:pt>
                <c:pt idx="26">
                  <c:v>18.654074590097576</c:v>
                </c:pt>
                <c:pt idx="27">
                  <c:v>18.635794039898236</c:v>
                </c:pt>
                <c:pt idx="28">
                  <c:v>18.617513489698897</c:v>
                </c:pt>
                <c:pt idx="29">
                  <c:v>18.599232939499558</c:v>
                </c:pt>
                <c:pt idx="30">
                  <c:v>18.580952389300219</c:v>
                </c:pt>
                <c:pt idx="31">
                  <c:v>18.562671839100879</c:v>
                </c:pt>
                <c:pt idx="32">
                  <c:v>18.54439128890154</c:v>
                </c:pt>
                <c:pt idx="33">
                  <c:v>18.526110738702201</c:v>
                </c:pt>
                <c:pt idx="34">
                  <c:v>18.507830188502862</c:v>
                </c:pt>
                <c:pt idx="35">
                  <c:v>18.489549638303522</c:v>
                </c:pt>
                <c:pt idx="36">
                  <c:v>18.471269088104183</c:v>
                </c:pt>
                <c:pt idx="37">
                  <c:v>18.452988537904844</c:v>
                </c:pt>
                <c:pt idx="38">
                  <c:v>18.434707987705504</c:v>
                </c:pt>
                <c:pt idx="39">
                  <c:v>18.416427437506165</c:v>
                </c:pt>
                <c:pt idx="40">
                  <c:v>18.398146887306826</c:v>
                </c:pt>
                <c:pt idx="41">
                  <c:v>18.379866337107487</c:v>
                </c:pt>
                <c:pt idx="42">
                  <c:v>18.361585786908147</c:v>
                </c:pt>
                <c:pt idx="43">
                  <c:v>18.343305236708808</c:v>
                </c:pt>
                <c:pt idx="44">
                  <c:v>18.325024686509469</c:v>
                </c:pt>
                <c:pt idx="45">
                  <c:v>18.30674413631013</c:v>
                </c:pt>
                <c:pt idx="46">
                  <c:v>18.28846358611079</c:v>
                </c:pt>
                <c:pt idx="47">
                  <c:v>18.270183035911451</c:v>
                </c:pt>
                <c:pt idx="48">
                  <c:v>18.251902485712112</c:v>
                </c:pt>
                <c:pt idx="49">
                  <c:v>18.233621935512772</c:v>
                </c:pt>
                <c:pt idx="50">
                  <c:v>18.215341385313433</c:v>
                </c:pt>
                <c:pt idx="51">
                  <c:v>18.197060835114094</c:v>
                </c:pt>
                <c:pt idx="52">
                  <c:v>18.178780284914755</c:v>
                </c:pt>
                <c:pt idx="53">
                  <c:v>18.160499734715415</c:v>
                </c:pt>
                <c:pt idx="54">
                  <c:v>18.142219184516076</c:v>
                </c:pt>
                <c:pt idx="55">
                  <c:v>18.123938634316737</c:v>
                </c:pt>
                <c:pt idx="56">
                  <c:v>18.105658084117398</c:v>
                </c:pt>
                <c:pt idx="57">
                  <c:v>18.087377533918058</c:v>
                </c:pt>
                <c:pt idx="58">
                  <c:v>18.069096983718719</c:v>
                </c:pt>
                <c:pt idx="59">
                  <c:v>18.05081643351938</c:v>
                </c:pt>
                <c:pt idx="60">
                  <c:v>18.03253588332004</c:v>
                </c:pt>
                <c:pt idx="61">
                  <c:v>18.014255333120701</c:v>
                </c:pt>
                <c:pt idx="62">
                  <c:v>17.995974782921362</c:v>
                </c:pt>
                <c:pt idx="63">
                  <c:v>17.977694232722023</c:v>
                </c:pt>
                <c:pt idx="64">
                  <c:v>17.959413682522683</c:v>
                </c:pt>
                <c:pt idx="65">
                  <c:v>17.941133132323344</c:v>
                </c:pt>
                <c:pt idx="66">
                  <c:v>17.922852582124005</c:v>
                </c:pt>
                <c:pt idx="67">
                  <c:v>17.904572031924666</c:v>
                </c:pt>
                <c:pt idx="68">
                  <c:v>17.886291481725326</c:v>
                </c:pt>
                <c:pt idx="69">
                  <c:v>17.868010931525987</c:v>
                </c:pt>
                <c:pt idx="70">
                  <c:v>17.849730381326648</c:v>
                </c:pt>
                <c:pt idx="71">
                  <c:v>17.831449831127308</c:v>
                </c:pt>
                <c:pt idx="72">
                  <c:v>17.813169280927969</c:v>
                </c:pt>
                <c:pt idx="73">
                  <c:v>17.79488873072863</c:v>
                </c:pt>
                <c:pt idx="74">
                  <c:v>17.776608180529291</c:v>
                </c:pt>
                <c:pt idx="75">
                  <c:v>17.758327630329951</c:v>
                </c:pt>
                <c:pt idx="76">
                  <c:v>17.740047080130612</c:v>
                </c:pt>
                <c:pt idx="77">
                  <c:v>17.721766529931273</c:v>
                </c:pt>
                <c:pt idx="78">
                  <c:v>17.703485979731933</c:v>
                </c:pt>
                <c:pt idx="79">
                  <c:v>17.685205429532594</c:v>
                </c:pt>
                <c:pt idx="80">
                  <c:v>17.666924879333255</c:v>
                </c:pt>
                <c:pt idx="81">
                  <c:v>17.648644329133916</c:v>
                </c:pt>
                <c:pt idx="82">
                  <c:v>17.630363778934576</c:v>
                </c:pt>
                <c:pt idx="83">
                  <c:v>17.612083228735237</c:v>
                </c:pt>
                <c:pt idx="84">
                  <c:v>17.593802678535898</c:v>
                </c:pt>
                <c:pt idx="85">
                  <c:v>17.575522128336559</c:v>
                </c:pt>
                <c:pt idx="86">
                  <c:v>17.557241578137219</c:v>
                </c:pt>
                <c:pt idx="87">
                  <c:v>17.53896102793788</c:v>
                </c:pt>
                <c:pt idx="88">
                  <c:v>17.520680477738541</c:v>
                </c:pt>
                <c:pt idx="89">
                  <c:v>17.502399927539201</c:v>
                </c:pt>
                <c:pt idx="90">
                  <c:v>17.484119377339862</c:v>
                </c:pt>
                <c:pt idx="91">
                  <c:v>17.465838827140523</c:v>
                </c:pt>
                <c:pt idx="92">
                  <c:v>17.447558276941184</c:v>
                </c:pt>
                <c:pt idx="93">
                  <c:v>17.429277726741844</c:v>
                </c:pt>
                <c:pt idx="94">
                  <c:v>17.410997176542505</c:v>
                </c:pt>
                <c:pt idx="95">
                  <c:v>17.392716626343166</c:v>
                </c:pt>
                <c:pt idx="96">
                  <c:v>17.374436076143827</c:v>
                </c:pt>
                <c:pt idx="97">
                  <c:v>17.356155525944487</c:v>
                </c:pt>
                <c:pt idx="98">
                  <c:v>17.337874975745148</c:v>
                </c:pt>
                <c:pt idx="99">
                  <c:v>17.319594425545809</c:v>
                </c:pt>
                <c:pt idx="100" formatCode="0.000">
                  <c:v>17.301313875346469</c:v>
                </c:pt>
              </c:numCache>
            </c:numRef>
          </c:xVal>
          <c:yVal>
            <c:numRef>
              <c:f>'Gusset 13'!$AR$712:$AR$812</c:f>
              <c:numCache>
                <c:formatCode>General</c:formatCode>
                <c:ptCount val="101"/>
                <c:pt idx="0">
                  <c:v>20.615925429067996</c:v>
                </c:pt>
                <c:pt idx="1">
                  <c:v>20.461116445205917</c:v>
                </c:pt>
                <c:pt idx="2">
                  <c:v>20.306307461343838</c:v>
                </c:pt>
                <c:pt idx="3">
                  <c:v>20.151498477481759</c:v>
                </c:pt>
                <c:pt idx="4">
                  <c:v>19.99668949361968</c:v>
                </c:pt>
                <c:pt idx="5">
                  <c:v>19.841880509757601</c:v>
                </c:pt>
                <c:pt idx="6">
                  <c:v>19.687071525895522</c:v>
                </c:pt>
                <c:pt idx="7">
                  <c:v>19.532262542033443</c:v>
                </c:pt>
                <c:pt idx="8">
                  <c:v>19.377453558171364</c:v>
                </c:pt>
                <c:pt idx="9">
                  <c:v>19.222644574309285</c:v>
                </c:pt>
                <c:pt idx="10">
                  <c:v>19.067835590447206</c:v>
                </c:pt>
                <c:pt idx="11">
                  <c:v>18.913026606585127</c:v>
                </c:pt>
                <c:pt idx="12">
                  <c:v>18.758217622723048</c:v>
                </c:pt>
                <c:pt idx="13">
                  <c:v>18.603408638860969</c:v>
                </c:pt>
                <c:pt idx="14">
                  <c:v>18.44859965499889</c:v>
                </c:pt>
                <c:pt idx="15">
                  <c:v>18.293790671136811</c:v>
                </c:pt>
                <c:pt idx="16">
                  <c:v>18.138981687274732</c:v>
                </c:pt>
                <c:pt idx="17">
                  <c:v>17.984172703412654</c:v>
                </c:pt>
                <c:pt idx="18">
                  <c:v>17.829363719550575</c:v>
                </c:pt>
                <c:pt idx="19">
                  <c:v>17.674554735688496</c:v>
                </c:pt>
                <c:pt idx="20">
                  <c:v>17.519745751826417</c:v>
                </c:pt>
                <c:pt idx="21">
                  <c:v>17.364936767964338</c:v>
                </c:pt>
                <c:pt idx="22">
                  <c:v>17.210127784102259</c:v>
                </c:pt>
                <c:pt idx="23">
                  <c:v>17.05531880024018</c:v>
                </c:pt>
                <c:pt idx="24">
                  <c:v>16.900509816378101</c:v>
                </c:pt>
                <c:pt idx="25">
                  <c:v>16.745700832516022</c:v>
                </c:pt>
                <c:pt idx="26">
                  <c:v>16.590891848653943</c:v>
                </c:pt>
                <c:pt idx="27">
                  <c:v>16.436082864791864</c:v>
                </c:pt>
                <c:pt idx="28">
                  <c:v>16.281273880929785</c:v>
                </c:pt>
                <c:pt idx="29">
                  <c:v>16.126464897067706</c:v>
                </c:pt>
                <c:pt idx="30">
                  <c:v>15.971655913205627</c:v>
                </c:pt>
                <c:pt idx="31">
                  <c:v>15.816846929343548</c:v>
                </c:pt>
                <c:pt idx="32">
                  <c:v>15.662037945481469</c:v>
                </c:pt>
                <c:pt idx="33">
                  <c:v>15.50722896161939</c:v>
                </c:pt>
                <c:pt idx="34">
                  <c:v>15.352419977757311</c:v>
                </c:pt>
                <c:pt idx="35">
                  <c:v>15.197610993895232</c:v>
                </c:pt>
                <c:pt idx="36">
                  <c:v>15.042802010033153</c:v>
                </c:pt>
                <c:pt idx="37">
                  <c:v>14.887993026171074</c:v>
                </c:pt>
                <c:pt idx="38">
                  <c:v>14.733184042308995</c:v>
                </c:pt>
                <c:pt idx="39">
                  <c:v>14.578375058446916</c:v>
                </c:pt>
                <c:pt idx="40">
                  <c:v>14.423566074584837</c:v>
                </c:pt>
                <c:pt idx="41">
                  <c:v>14.268757090722758</c:v>
                </c:pt>
                <c:pt idx="42">
                  <c:v>14.113948106860679</c:v>
                </c:pt>
                <c:pt idx="43">
                  <c:v>13.9591391229986</c:v>
                </c:pt>
                <c:pt idx="44">
                  <c:v>13.804330139136521</c:v>
                </c:pt>
                <c:pt idx="45">
                  <c:v>13.649521155274442</c:v>
                </c:pt>
                <c:pt idx="46">
                  <c:v>13.494712171412363</c:v>
                </c:pt>
                <c:pt idx="47">
                  <c:v>13.339903187550284</c:v>
                </c:pt>
                <c:pt idx="48">
                  <c:v>13.185094203688205</c:v>
                </c:pt>
                <c:pt idx="49">
                  <c:v>13.030285219826126</c:v>
                </c:pt>
                <c:pt idx="50">
                  <c:v>12.875476235964047</c:v>
                </c:pt>
                <c:pt idx="51">
                  <c:v>12.720667252101968</c:v>
                </c:pt>
                <c:pt idx="52">
                  <c:v>12.565858268239889</c:v>
                </c:pt>
                <c:pt idx="53">
                  <c:v>12.41104928437781</c:v>
                </c:pt>
                <c:pt idx="54">
                  <c:v>12.256240300515731</c:v>
                </c:pt>
                <c:pt idx="55">
                  <c:v>12.101431316653652</c:v>
                </c:pt>
                <c:pt idx="56">
                  <c:v>11.946622332791573</c:v>
                </c:pt>
                <c:pt idx="57">
                  <c:v>11.791813348929495</c:v>
                </c:pt>
                <c:pt idx="58">
                  <c:v>11.637004365067416</c:v>
                </c:pt>
                <c:pt idx="59">
                  <c:v>11.482195381205337</c:v>
                </c:pt>
                <c:pt idx="60">
                  <c:v>11.327386397343258</c:v>
                </c:pt>
                <c:pt idx="61">
                  <c:v>11.172577413481179</c:v>
                </c:pt>
                <c:pt idx="62">
                  <c:v>11.0177684296191</c:v>
                </c:pt>
                <c:pt idx="63">
                  <c:v>10.862959445757021</c:v>
                </c:pt>
                <c:pt idx="64">
                  <c:v>10.708150461894942</c:v>
                </c:pt>
                <c:pt idx="65">
                  <c:v>10.553341478032863</c:v>
                </c:pt>
                <c:pt idx="66">
                  <c:v>10.398532494170784</c:v>
                </c:pt>
                <c:pt idx="67">
                  <c:v>10.243723510308705</c:v>
                </c:pt>
                <c:pt idx="68">
                  <c:v>10.088914526446626</c:v>
                </c:pt>
                <c:pt idx="69">
                  <c:v>9.9341055425845468</c:v>
                </c:pt>
                <c:pt idx="70">
                  <c:v>9.7792965587224678</c:v>
                </c:pt>
                <c:pt idx="71">
                  <c:v>9.6244875748603889</c:v>
                </c:pt>
                <c:pt idx="72">
                  <c:v>9.4696785909983099</c:v>
                </c:pt>
                <c:pt idx="73">
                  <c:v>9.3148696071362309</c:v>
                </c:pt>
                <c:pt idx="74">
                  <c:v>9.1600606232741519</c:v>
                </c:pt>
                <c:pt idx="75">
                  <c:v>9.005251639412073</c:v>
                </c:pt>
                <c:pt idx="76">
                  <c:v>8.850442655549994</c:v>
                </c:pt>
                <c:pt idx="77">
                  <c:v>8.695633671687915</c:v>
                </c:pt>
                <c:pt idx="78">
                  <c:v>8.540824687825836</c:v>
                </c:pt>
                <c:pt idx="79">
                  <c:v>8.3860157039637571</c:v>
                </c:pt>
                <c:pt idx="80">
                  <c:v>8.2312067201016781</c:v>
                </c:pt>
                <c:pt idx="81">
                  <c:v>8.0763977362395991</c:v>
                </c:pt>
                <c:pt idx="82">
                  <c:v>7.9215887523775201</c:v>
                </c:pt>
                <c:pt idx="83">
                  <c:v>7.7667797685154412</c:v>
                </c:pt>
                <c:pt idx="84">
                  <c:v>7.6119707846533622</c:v>
                </c:pt>
                <c:pt idx="85">
                  <c:v>7.4571618007912832</c:v>
                </c:pt>
                <c:pt idx="86">
                  <c:v>7.3023528169292042</c:v>
                </c:pt>
                <c:pt idx="87">
                  <c:v>7.1475438330671253</c:v>
                </c:pt>
                <c:pt idx="88">
                  <c:v>6.9927348492050463</c:v>
                </c:pt>
                <c:pt idx="89">
                  <c:v>6.8379258653429673</c:v>
                </c:pt>
                <c:pt idx="90">
                  <c:v>6.6831168814808883</c:v>
                </c:pt>
                <c:pt idx="91">
                  <c:v>6.5283078976188094</c:v>
                </c:pt>
                <c:pt idx="92">
                  <c:v>6.3734989137567304</c:v>
                </c:pt>
                <c:pt idx="93">
                  <c:v>6.2186899298946514</c:v>
                </c:pt>
                <c:pt idx="94">
                  <c:v>6.0638809460325724</c:v>
                </c:pt>
                <c:pt idx="95">
                  <c:v>5.9090719621704935</c:v>
                </c:pt>
                <c:pt idx="96">
                  <c:v>5.7542629783084145</c:v>
                </c:pt>
                <c:pt idx="97">
                  <c:v>5.5994539944463355</c:v>
                </c:pt>
                <c:pt idx="98">
                  <c:v>5.4446450105842565</c:v>
                </c:pt>
                <c:pt idx="99">
                  <c:v>5.2898360267221776</c:v>
                </c:pt>
                <c:pt idx="100">
                  <c:v>5.135027042860095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50F-4402-AB74-CB20F788BED7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13'!$AJ$813:$AJ$913</c:f>
              <c:numCache>
                <c:formatCode>0.000</c:formatCode>
                <c:ptCount val="101"/>
                <c:pt idx="0">
                  <c:v>17.301313875346469</c:v>
                </c:pt>
                <c:pt idx="1">
                  <c:v>17.293775884332007</c:v>
                </c:pt>
                <c:pt idx="2">
                  <c:v>17.286237893317544</c:v>
                </c:pt>
                <c:pt idx="3">
                  <c:v>17.278699902303082</c:v>
                </c:pt>
                <c:pt idx="4">
                  <c:v>17.271161911288619</c:v>
                </c:pt>
                <c:pt idx="5">
                  <c:v>17.263623920274156</c:v>
                </c:pt>
                <c:pt idx="6">
                  <c:v>17.256085929259694</c:v>
                </c:pt>
                <c:pt idx="7">
                  <c:v>17.248547938245231</c:v>
                </c:pt>
                <c:pt idx="8">
                  <c:v>17.241009947230769</c:v>
                </c:pt>
                <c:pt idx="9">
                  <c:v>17.233471956216306</c:v>
                </c:pt>
                <c:pt idx="10">
                  <c:v>17.225933965201843</c:v>
                </c:pt>
                <c:pt idx="11">
                  <c:v>17.218395974187381</c:v>
                </c:pt>
                <c:pt idx="12">
                  <c:v>17.210857983172918</c:v>
                </c:pt>
                <c:pt idx="13">
                  <c:v>17.203319992158455</c:v>
                </c:pt>
                <c:pt idx="14">
                  <c:v>17.195782001143993</c:v>
                </c:pt>
                <c:pt idx="15">
                  <c:v>17.18824401012953</c:v>
                </c:pt>
                <c:pt idx="16">
                  <c:v>17.180706019115068</c:v>
                </c:pt>
                <c:pt idx="17">
                  <c:v>17.173168028100605</c:v>
                </c:pt>
                <c:pt idx="18">
                  <c:v>17.165630037086142</c:v>
                </c:pt>
                <c:pt idx="19">
                  <c:v>17.15809204607168</c:v>
                </c:pt>
                <c:pt idx="20">
                  <c:v>17.150554055057217</c:v>
                </c:pt>
                <c:pt idx="21">
                  <c:v>17.143016064042754</c:v>
                </c:pt>
                <c:pt idx="22">
                  <c:v>17.135478073028292</c:v>
                </c:pt>
                <c:pt idx="23">
                  <c:v>17.127940082013829</c:v>
                </c:pt>
                <c:pt idx="24">
                  <c:v>17.120402090999367</c:v>
                </c:pt>
                <c:pt idx="25">
                  <c:v>17.112864099984904</c:v>
                </c:pt>
                <c:pt idx="26">
                  <c:v>17.105326108970441</c:v>
                </c:pt>
                <c:pt idx="27">
                  <c:v>17.097788117955979</c:v>
                </c:pt>
                <c:pt idx="28">
                  <c:v>17.090250126941516</c:v>
                </c:pt>
                <c:pt idx="29">
                  <c:v>17.082712135927054</c:v>
                </c:pt>
                <c:pt idx="30">
                  <c:v>17.075174144912591</c:v>
                </c:pt>
                <c:pt idx="31">
                  <c:v>17.067636153898128</c:v>
                </c:pt>
                <c:pt idx="32">
                  <c:v>17.060098162883666</c:v>
                </c:pt>
                <c:pt idx="33">
                  <c:v>17.052560171869203</c:v>
                </c:pt>
                <c:pt idx="34">
                  <c:v>17.04502218085474</c:v>
                </c:pt>
                <c:pt idx="35">
                  <c:v>17.037484189840278</c:v>
                </c:pt>
                <c:pt idx="36">
                  <c:v>17.029946198825815</c:v>
                </c:pt>
                <c:pt idx="37">
                  <c:v>17.022408207811353</c:v>
                </c:pt>
                <c:pt idx="38">
                  <c:v>17.01487021679689</c:v>
                </c:pt>
                <c:pt idx="39">
                  <c:v>17.007332225782427</c:v>
                </c:pt>
                <c:pt idx="40">
                  <c:v>16.999794234767965</c:v>
                </c:pt>
                <c:pt idx="41">
                  <c:v>16.992256243753502</c:v>
                </c:pt>
                <c:pt idx="42">
                  <c:v>16.984718252739039</c:v>
                </c:pt>
                <c:pt idx="43">
                  <c:v>16.977180261724577</c:v>
                </c:pt>
                <c:pt idx="44">
                  <c:v>16.969642270710114</c:v>
                </c:pt>
                <c:pt idx="45">
                  <c:v>16.962104279695652</c:v>
                </c:pt>
                <c:pt idx="46">
                  <c:v>16.954566288681189</c:v>
                </c:pt>
                <c:pt idx="47">
                  <c:v>16.947028297666726</c:v>
                </c:pt>
                <c:pt idx="48">
                  <c:v>16.939490306652264</c:v>
                </c:pt>
                <c:pt idx="49">
                  <c:v>16.931952315637801</c:v>
                </c:pt>
                <c:pt idx="50">
                  <c:v>16.924414324623339</c:v>
                </c:pt>
                <c:pt idx="51">
                  <c:v>16.916876333608876</c:v>
                </c:pt>
                <c:pt idx="52">
                  <c:v>16.909338342594413</c:v>
                </c:pt>
                <c:pt idx="53">
                  <c:v>16.901800351579951</c:v>
                </c:pt>
                <c:pt idx="54">
                  <c:v>16.894262360565488</c:v>
                </c:pt>
                <c:pt idx="55">
                  <c:v>16.886724369551025</c:v>
                </c:pt>
                <c:pt idx="56">
                  <c:v>16.879186378536563</c:v>
                </c:pt>
                <c:pt idx="57">
                  <c:v>16.8716483875221</c:v>
                </c:pt>
                <c:pt idx="58">
                  <c:v>16.864110396507638</c:v>
                </c:pt>
                <c:pt idx="59">
                  <c:v>16.856572405493175</c:v>
                </c:pt>
                <c:pt idx="60">
                  <c:v>16.849034414478712</c:v>
                </c:pt>
                <c:pt idx="61">
                  <c:v>16.84149642346425</c:v>
                </c:pt>
                <c:pt idx="62">
                  <c:v>16.833958432449787</c:v>
                </c:pt>
                <c:pt idx="63">
                  <c:v>16.826420441435324</c:v>
                </c:pt>
                <c:pt idx="64">
                  <c:v>16.818882450420862</c:v>
                </c:pt>
                <c:pt idx="65">
                  <c:v>16.811344459406399</c:v>
                </c:pt>
                <c:pt idx="66">
                  <c:v>16.803806468391937</c:v>
                </c:pt>
                <c:pt idx="67">
                  <c:v>16.796268477377474</c:v>
                </c:pt>
                <c:pt idx="68">
                  <c:v>16.788730486363011</c:v>
                </c:pt>
                <c:pt idx="69">
                  <c:v>16.781192495348549</c:v>
                </c:pt>
                <c:pt idx="70">
                  <c:v>16.773654504334086</c:v>
                </c:pt>
                <c:pt idx="71">
                  <c:v>16.766116513319623</c:v>
                </c:pt>
                <c:pt idx="72">
                  <c:v>16.758578522305161</c:v>
                </c:pt>
                <c:pt idx="73">
                  <c:v>16.751040531290698</c:v>
                </c:pt>
                <c:pt idx="74">
                  <c:v>16.743502540276236</c:v>
                </c:pt>
                <c:pt idx="75">
                  <c:v>16.735964549261773</c:v>
                </c:pt>
                <c:pt idx="76">
                  <c:v>16.72842655824731</c:v>
                </c:pt>
                <c:pt idx="77">
                  <c:v>16.720888567232848</c:v>
                </c:pt>
                <c:pt idx="78">
                  <c:v>16.713350576218385</c:v>
                </c:pt>
                <c:pt idx="79">
                  <c:v>16.705812585203923</c:v>
                </c:pt>
                <c:pt idx="80">
                  <c:v>16.69827459418946</c:v>
                </c:pt>
                <c:pt idx="81">
                  <c:v>16.690736603174997</c:v>
                </c:pt>
                <c:pt idx="82">
                  <c:v>16.683198612160535</c:v>
                </c:pt>
                <c:pt idx="83">
                  <c:v>16.675660621146072</c:v>
                </c:pt>
                <c:pt idx="84">
                  <c:v>16.668122630131609</c:v>
                </c:pt>
                <c:pt idx="85">
                  <c:v>16.660584639117147</c:v>
                </c:pt>
                <c:pt idx="86">
                  <c:v>16.653046648102684</c:v>
                </c:pt>
                <c:pt idx="87">
                  <c:v>16.645508657088222</c:v>
                </c:pt>
                <c:pt idx="88">
                  <c:v>16.637970666073759</c:v>
                </c:pt>
                <c:pt idx="89">
                  <c:v>16.630432675059296</c:v>
                </c:pt>
                <c:pt idx="90">
                  <c:v>16.622894684044834</c:v>
                </c:pt>
                <c:pt idx="91">
                  <c:v>16.615356693030371</c:v>
                </c:pt>
                <c:pt idx="92">
                  <c:v>16.607818702015908</c:v>
                </c:pt>
                <c:pt idx="93">
                  <c:v>16.600280711001446</c:v>
                </c:pt>
                <c:pt idx="94">
                  <c:v>16.592742719986983</c:v>
                </c:pt>
                <c:pt idx="95">
                  <c:v>16.585204728972521</c:v>
                </c:pt>
                <c:pt idx="96">
                  <c:v>16.577666737958058</c:v>
                </c:pt>
                <c:pt idx="97">
                  <c:v>16.570128746943595</c:v>
                </c:pt>
                <c:pt idx="98">
                  <c:v>16.562590755929133</c:v>
                </c:pt>
                <c:pt idx="99">
                  <c:v>16.55505276491467</c:v>
                </c:pt>
                <c:pt idx="100">
                  <c:v>16.547514773900375</c:v>
                </c:pt>
              </c:numCache>
            </c:numRef>
          </c:xVal>
          <c:yVal>
            <c:numRef>
              <c:f>'Gusset 13'!$AS$813:$AS$913</c:f>
              <c:numCache>
                <c:formatCode>General</c:formatCode>
                <c:ptCount val="101"/>
                <c:pt idx="0">
                  <c:v>5.135027042860095</c:v>
                </c:pt>
                <c:pt idx="1">
                  <c:v>5.1249267724314942</c:v>
                </c:pt>
                <c:pt idx="2">
                  <c:v>5.1148265020028933</c:v>
                </c:pt>
                <c:pt idx="3">
                  <c:v>5.1047262315742925</c:v>
                </c:pt>
                <c:pt idx="4">
                  <c:v>5.0946259611456917</c:v>
                </c:pt>
                <c:pt idx="5">
                  <c:v>5.0845256907170908</c:v>
                </c:pt>
                <c:pt idx="6">
                  <c:v>5.07442542028849</c:v>
                </c:pt>
                <c:pt idx="7">
                  <c:v>5.0643251498598891</c:v>
                </c:pt>
                <c:pt idx="8">
                  <c:v>5.0542248794312883</c:v>
                </c:pt>
                <c:pt idx="9">
                  <c:v>5.0441246090026874</c:v>
                </c:pt>
                <c:pt idx="10">
                  <c:v>5.0340243385740866</c:v>
                </c:pt>
                <c:pt idx="11">
                  <c:v>5.0239240681454858</c:v>
                </c:pt>
                <c:pt idx="12">
                  <c:v>5.0138237977168849</c:v>
                </c:pt>
                <c:pt idx="13">
                  <c:v>5.0037235272882841</c:v>
                </c:pt>
                <c:pt idx="14">
                  <c:v>4.9936232568596832</c:v>
                </c:pt>
                <c:pt idx="15">
                  <c:v>4.9835229864310824</c:v>
                </c:pt>
                <c:pt idx="16">
                  <c:v>4.9734227160024815</c:v>
                </c:pt>
                <c:pt idx="17">
                  <c:v>4.9633224455738807</c:v>
                </c:pt>
                <c:pt idx="18">
                  <c:v>4.9532221751452798</c:v>
                </c:pt>
                <c:pt idx="19">
                  <c:v>4.943121904716679</c:v>
                </c:pt>
                <c:pt idx="20">
                  <c:v>4.9330216342880782</c:v>
                </c:pt>
                <c:pt idx="21">
                  <c:v>4.9229213638594773</c:v>
                </c:pt>
                <c:pt idx="22">
                  <c:v>4.9128210934308765</c:v>
                </c:pt>
                <c:pt idx="23">
                  <c:v>4.9027208230022756</c:v>
                </c:pt>
                <c:pt idx="24">
                  <c:v>4.8926205525736748</c:v>
                </c:pt>
                <c:pt idx="25">
                  <c:v>4.8825202821450739</c:v>
                </c:pt>
                <c:pt idx="26">
                  <c:v>4.8724200117164731</c:v>
                </c:pt>
                <c:pt idx="27">
                  <c:v>4.8623197412878723</c:v>
                </c:pt>
                <c:pt idx="28">
                  <c:v>4.8522194708592714</c:v>
                </c:pt>
                <c:pt idx="29">
                  <c:v>4.8421192004306706</c:v>
                </c:pt>
                <c:pt idx="30">
                  <c:v>4.8320189300020697</c:v>
                </c:pt>
                <c:pt idx="31">
                  <c:v>4.8219186595734689</c:v>
                </c:pt>
                <c:pt idx="32">
                  <c:v>4.811818389144868</c:v>
                </c:pt>
                <c:pt idx="33">
                  <c:v>4.8017181187162672</c:v>
                </c:pt>
                <c:pt idx="34">
                  <c:v>4.7916178482876663</c:v>
                </c:pt>
                <c:pt idx="35">
                  <c:v>4.7815175778590655</c:v>
                </c:pt>
                <c:pt idx="36">
                  <c:v>4.7714173074304647</c:v>
                </c:pt>
                <c:pt idx="37">
                  <c:v>4.7613170370018638</c:v>
                </c:pt>
                <c:pt idx="38">
                  <c:v>4.751216766573263</c:v>
                </c:pt>
                <c:pt idx="39">
                  <c:v>4.7411164961446621</c:v>
                </c:pt>
                <c:pt idx="40">
                  <c:v>4.7310162257160613</c:v>
                </c:pt>
                <c:pt idx="41">
                  <c:v>4.7209159552874604</c:v>
                </c:pt>
                <c:pt idx="42">
                  <c:v>4.7108156848588596</c:v>
                </c:pt>
                <c:pt idx="43">
                  <c:v>4.7007154144302588</c:v>
                </c:pt>
                <c:pt idx="44">
                  <c:v>4.6906151440016579</c:v>
                </c:pt>
                <c:pt idx="45">
                  <c:v>4.6805148735730571</c:v>
                </c:pt>
                <c:pt idx="46">
                  <c:v>4.6704146031444562</c:v>
                </c:pt>
                <c:pt idx="47">
                  <c:v>4.6603143327158554</c:v>
                </c:pt>
                <c:pt idx="48">
                  <c:v>4.6502140622872545</c:v>
                </c:pt>
                <c:pt idx="49">
                  <c:v>4.6401137918586537</c:v>
                </c:pt>
                <c:pt idx="50">
                  <c:v>4.6300135214300528</c:v>
                </c:pt>
                <c:pt idx="51">
                  <c:v>4.619913251001452</c:v>
                </c:pt>
                <c:pt idx="52">
                  <c:v>4.6098129805728512</c:v>
                </c:pt>
                <c:pt idx="53">
                  <c:v>4.5997127101442503</c:v>
                </c:pt>
                <c:pt idx="54">
                  <c:v>4.5896124397156495</c:v>
                </c:pt>
                <c:pt idx="55">
                  <c:v>4.5795121692870486</c:v>
                </c:pt>
                <c:pt idx="56">
                  <c:v>4.5694118988584478</c:v>
                </c:pt>
                <c:pt idx="57">
                  <c:v>4.5593116284298469</c:v>
                </c:pt>
                <c:pt idx="58">
                  <c:v>4.5492113580012461</c:v>
                </c:pt>
                <c:pt idx="59">
                  <c:v>4.5391110875726453</c:v>
                </c:pt>
                <c:pt idx="60">
                  <c:v>4.5290108171440444</c:v>
                </c:pt>
                <c:pt idx="61">
                  <c:v>4.5189105467154436</c:v>
                </c:pt>
                <c:pt idx="62">
                  <c:v>4.5088102762868427</c:v>
                </c:pt>
                <c:pt idx="63">
                  <c:v>4.4987100058582419</c:v>
                </c:pt>
                <c:pt idx="64">
                  <c:v>4.488609735429641</c:v>
                </c:pt>
                <c:pt idx="65">
                  <c:v>4.4785094650010402</c:v>
                </c:pt>
                <c:pt idx="66">
                  <c:v>4.4684091945724393</c:v>
                </c:pt>
                <c:pt idx="67">
                  <c:v>4.4583089241438385</c:v>
                </c:pt>
                <c:pt idx="68">
                  <c:v>4.4482086537152377</c:v>
                </c:pt>
                <c:pt idx="69">
                  <c:v>4.4381083832866368</c:v>
                </c:pt>
                <c:pt idx="70">
                  <c:v>4.428008112858036</c:v>
                </c:pt>
                <c:pt idx="71">
                  <c:v>4.4179078424294351</c:v>
                </c:pt>
                <c:pt idx="72">
                  <c:v>4.4078075720008343</c:v>
                </c:pt>
                <c:pt idx="73">
                  <c:v>4.3977073015722334</c:v>
                </c:pt>
                <c:pt idx="74">
                  <c:v>4.3876070311436326</c:v>
                </c:pt>
                <c:pt idx="75">
                  <c:v>4.3775067607150318</c:v>
                </c:pt>
                <c:pt idx="76">
                  <c:v>4.3674064902864309</c:v>
                </c:pt>
                <c:pt idx="77">
                  <c:v>4.3573062198578301</c:v>
                </c:pt>
                <c:pt idx="78">
                  <c:v>4.3472059494292292</c:v>
                </c:pt>
                <c:pt idx="79">
                  <c:v>4.3371056790006284</c:v>
                </c:pt>
                <c:pt idx="80">
                  <c:v>4.3270054085720275</c:v>
                </c:pt>
                <c:pt idx="81">
                  <c:v>4.3169051381434267</c:v>
                </c:pt>
                <c:pt idx="82">
                  <c:v>4.3068048677148258</c:v>
                </c:pt>
                <c:pt idx="83">
                  <c:v>4.296704597286225</c:v>
                </c:pt>
                <c:pt idx="84">
                  <c:v>4.2866043268576242</c:v>
                </c:pt>
                <c:pt idx="85">
                  <c:v>4.2765040564290233</c:v>
                </c:pt>
                <c:pt idx="86">
                  <c:v>4.2664037860004225</c:v>
                </c:pt>
                <c:pt idx="87">
                  <c:v>4.2563035155718216</c:v>
                </c:pt>
                <c:pt idx="88">
                  <c:v>4.2462032451432208</c:v>
                </c:pt>
                <c:pt idx="89">
                  <c:v>4.2361029747146199</c:v>
                </c:pt>
                <c:pt idx="90">
                  <c:v>4.2260027042860191</c:v>
                </c:pt>
                <c:pt idx="91">
                  <c:v>4.2159024338574183</c:v>
                </c:pt>
                <c:pt idx="92">
                  <c:v>4.2058021634288174</c:v>
                </c:pt>
                <c:pt idx="93">
                  <c:v>4.1957018930002166</c:v>
                </c:pt>
                <c:pt idx="94">
                  <c:v>4.1856016225716157</c:v>
                </c:pt>
                <c:pt idx="95">
                  <c:v>4.1755013521430149</c:v>
                </c:pt>
                <c:pt idx="96">
                  <c:v>4.165401081714414</c:v>
                </c:pt>
                <c:pt idx="97">
                  <c:v>4.1553008112858132</c:v>
                </c:pt>
                <c:pt idx="98">
                  <c:v>4.1452005408572123</c:v>
                </c:pt>
                <c:pt idx="99">
                  <c:v>4.1351002704286115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50F-4402-AB74-CB20F788B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14'!$AJ$4:$AJ$105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0.19832987600515259</c:v>
                </c:pt>
                <c:pt idx="2">
                  <c:v>0.39665975201030518</c:v>
                </c:pt>
                <c:pt idx="3">
                  <c:v>0.59498962801545774</c:v>
                </c:pt>
                <c:pt idx="4">
                  <c:v>0.79331950402061036</c:v>
                </c:pt>
                <c:pt idx="5">
                  <c:v>0.99164938002576297</c:v>
                </c:pt>
                <c:pt idx="6">
                  <c:v>1.1899792560309155</c:v>
                </c:pt>
                <c:pt idx="7">
                  <c:v>1.3883091320360681</c:v>
                </c:pt>
                <c:pt idx="9">
                  <c:v>1.5866390080412207</c:v>
                </c:pt>
                <c:pt idx="10">
                  <c:v>1.7849688840463733</c:v>
                </c:pt>
                <c:pt idx="11">
                  <c:v>1.9832987600515259</c:v>
                </c:pt>
                <c:pt idx="12">
                  <c:v>2.1816286360566783</c:v>
                </c:pt>
                <c:pt idx="13">
                  <c:v>2.379958512061831</c:v>
                </c:pt>
                <c:pt idx="14">
                  <c:v>2.5782883880669836</c:v>
                </c:pt>
                <c:pt idx="15">
                  <c:v>2.7766182640721362</c:v>
                </c:pt>
                <c:pt idx="16">
                  <c:v>2.9749481400772888</c:v>
                </c:pt>
                <c:pt idx="17">
                  <c:v>3.1732780160824414</c:v>
                </c:pt>
                <c:pt idx="18">
                  <c:v>3.371607892087594</c:v>
                </c:pt>
                <c:pt idx="19">
                  <c:v>3.5699377680927467</c:v>
                </c:pt>
                <c:pt idx="20">
                  <c:v>3.7682676440978993</c:v>
                </c:pt>
                <c:pt idx="21">
                  <c:v>3.9665975201030519</c:v>
                </c:pt>
                <c:pt idx="22">
                  <c:v>4.1649273961082045</c:v>
                </c:pt>
                <c:pt idx="23">
                  <c:v>4.3632572721133567</c:v>
                </c:pt>
                <c:pt idx="24">
                  <c:v>4.5615871481185088</c:v>
                </c:pt>
                <c:pt idx="25">
                  <c:v>4.759917024123661</c:v>
                </c:pt>
                <c:pt idx="26">
                  <c:v>4.9582469001288132</c:v>
                </c:pt>
                <c:pt idx="27">
                  <c:v>5.1565767761339654</c:v>
                </c:pt>
                <c:pt idx="28">
                  <c:v>5.3549066521391175</c:v>
                </c:pt>
                <c:pt idx="29">
                  <c:v>5.5532365281442697</c:v>
                </c:pt>
                <c:pt idx="30">
                  <c:v>5.7515664041494219</c:v>
                </c:pt>
                <c:pt idx="31">
                  <c:v>5.9498962801545741</c:v>
                </c:pt>
                <c:pt idx="32">
                  <c:v>6.1482261561597262</c:v>
                </c:pt>
                <c:pt idx="33">
                  <c:v>6.3465560321648784</c:v>
                </c:pt>
                <c:pt idx="34">
                  <c:v>6.5448859081700306</c:v>
                </c:pt>
                <c:pt idx="35">
                  <c:v>6.7432157841751827</c:v>
                </c:pt>
                <c:pt idx="36">
                  <c:v>6.9415456601803349</c:v>
                </c:pt>
                <c:pt idx="37">
                  <c:v>7.1398755361854871</c:v>
                </c:pt>
                <c:pt idx="38">
                  <c:v>7.3382054121906393</c:v>
                </c:pt>
                <c:pt idx="39">
                  <c:v>7.5365352881957914</c:v>
                </c:pt>
                <c:pt idx="40">
                  <c:v>7.7348651642009436</c:v>
                </c:pt>
                <c:pt idx="41">
                  <c:v>7.9331950402060958</c:v>
                </c:pt>
                <c:pt idx="42">
                  <c:v>8.131524916211248</c:v>
                </c:pt>
                <c:pt idx="43">
                  <c:v>8.3298547922164001</c:v>
                </c:pt>
                <c:pt idx="44">
                  <c:v>8.5281846682215523</c:v>
                </c:pt>
                <c:pt idx="45">
                  <c:v>8.7265145442267045</c:v>
                </c:pt>
                <c:pt idx="46">
                  <c:v>8.9248444202318566</c:v>
                </c:pt>
                <c:pt idx="47">
                  <c:v>9.1231742962370088</c:v>
                </c:pt>
                <c:pt idx="48">
                  <c:v>9.321504172242161</c:v>
                </c:pt>
                <c:pt idx="49">
                  <c:v>9.5198340482473132</c:v>
                </c:pt>
                <c:pt idx="50">
                  <c:v>9.7181639242524653</c:v>
                </c:pt>
                <c:pt idx="51">
                  <c:v>9.9164938002576175</c:v>
                </c:pt>
                <c:pt idx="52">
                  <c:v>10.11482367626277</c:v>
                </c:pt>
                <c:pt idx="53">
                  <c:v>10.313153552267922</c:v>
                </c:pt>
                <c:pt idx="54">
                  <c:v>10.511483428273074</c:v>
                </c:pt>
                <c:pt idx="55">
                  <c:v>10.709813304278226</c:v>
                </c:pt>
                <c:pt idx="56">
                  <c:v>10.908143180283378</c:v>
                </c:pt>
                <c:pt idx="57">
                  <c:v>11.106473056288531</c:v>
                </c:pt>
                <c:pt idx="58">
                  <c:v>11.304802932293683</c:v>
                </c:pt>
                <c:pt idx="59">
                  <c:v>11.503132808298835</c:v>
                </c:pt>
                <c:pt idx="60">
                  <c:v>11.701462684303987</c:v>
                </c:pt>
                <c:pt idx="61">
                  <c:v>11.899792560309139</c:v>
                </c:pt>
                <c:pt idx="62">
                  <c:v>12.098122436314291</c:v>
                </c:pt>
                <c:pt idx="63">
                  <c:v>12.296452312319444</c:v>
                </c:pt>
                <c:pt idx="64">
                  <c:v>12.494782188324596</c:v>
                </c:pt>
                <c:pt idx="65">
                  <c:v>12.693112064329748</c:v>
                </c:pt>
                <c:pt idx="66">
                  <c:v>12.8914419403349</c:v>
                </c:pt>
                <c:pt idx="67">
                  <c:v>13.089771816340052</c:v>
                </c:pt>
                <c:pt idx="68">
                  <c:v>13.288101692345204</c:v>
                </c:pt>
                <c:pt idx="69">
                  <c:v>13.486431568350357</c:v>
                </c:pt>
                <c:pt idx="70">
                  <c:v>13.684761444355509</c:v>
                </c:pt>
                <c:pt idx="71">
                  <c:v>13.883091320360661</c:v>
                </c:pt>
                <c:pt idx="72">
                  <c:v>14.081421196365813</c:v>
                </c:pt>
                <c:pt idx="73">
                  <c:v>14.279751072370965</c:v>
                </c:pt>
                <c:pt idx="74">
                  <c:v>14.478080948376117</c:v>
                </c:pt>
                <c:pt idx="75">
                  <c:v>14.67641082438127</c:v>
                </c:pt>
                <c:pt idx="76">
                  <c:v>14.874740700386422</c:v>
                </c:pt>
                <c:pt idx="77">
                  <c:v>15.073070576391574</c:v>
                </c:pt>
                <c:pt idx="78">
                  <c:v>15.271400452396726</c:v>
                </c:pt>
                <c:pt idx="79">
                  <c:v>15.469730328401878</c:v>
                </c:pt>
                <c:pt idx="80">
                  <c:v>15.668060204407031</c:v>
                </c:pt>
                <c:pt idx="81">
                  <c:v>15.866390080412183</c:v>
                </c:pt>
                <c:pt idx="82">
                  <c:v>16.064719956417335</c:v>
                </c:pt>
                <c:pt idx="83">
                  <c:v>16.263049832422489</c:v>
                </c:pt>
                <c:pt idx="84">
                  <c:v>16.461379708427643</c:v>
                </c:pt>
                <c:pt idx="85">
                  <c:v>16.659709584432797</c:v>
                </c:pt>
                <c:pt idx="86">
                  <c:v>16.858039460437951</c:v>
                </c:pt>
                <c:pt idx="87">
                  <c:v>17.056369336443105</c:v>
                </c:pt>
                <c:pt idx="88">
                  <c:v>17.254699212448259</c:v>
                </c:pt>
                <c:pt idx="89">
                  <c:v>17.453029088453412</c:v>
                </c:pt>
                <c:pt idx="90">
                  <c:v>17.651358964458566</c:v>
                </c:pt>
                <c:pt idx="91">
                  <c:v>17.84968884046372</c:v>
                </c:pt>
                <c:pt idx="92">
                  <c:v>18.048018716468874</c:v>
                </c:pt>
                <c:pt idx="93">
                  <c:v>18.246348592474028</c:v>
                </c:pt>
                <c:pt idx="94">
                  <c:v>18.444678468479182</c:v>
                </c:pt>
                <c:pt idx="95">
                  <c:v>18.643008344484336</c:v>
                </c:pt>
                <c:pt idx="96">
                  <c:v>18.84133822048949</c:v>
                </c:pt>
                <c:pt idx="97">
                  <c:v>19.039668096494644</c:v>
                </c:pt>
                <c:pt idx="98">
                  <c:v>19.237997972499798</c:v>
                </c:pt>
                <c:pt idx="99">
                  <c:v>19.436327848504952</c:v>
                </c:pt>
                <c:pt idx="100">
                  <c:v>19.634657724510106</c:v>
                </c:pt>
                <c:pt idx="101">
                  <c:v>19.83298760051526</c:v>
                </c:pt>
              </c:numCache>
            </c:numRef>
          </c:xVal>
          <c:yVal>
            <c:numRef>
              <c:f>'Gusset 14'!$AK$4:$AK$105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0.26574525996117582</c:v>
                </c:pt>
                <c:pt idx="2">
                  <c:v>0.53149051992235163</c:v>
                </c:pt>
                <c:pt idx="3">
                  <c:v>0.79723577988352745</c:v>
                </c:pt>
                <c:pt idx="4">
                  <c:v>1.0629810398447033</c:v>
                </c:pt>
                <c:pt idx="5">
                  <c:v>1.3287262998058791</c:v>
                </c:pt>
                <c:pt idx="6">
                  <c:v>1.5944715597670549</c:v>
                </c:pt>
                <c:pt idx="7">
                  <c:v>1.8602168197282307</c:v>
                </c:pt>
                <c:pt idx="9">
                  <c:v>2.1259620796894065</c:v>
                </c:pt>
                <c:pt idx="10">
                  <c:v>2.3917073396505826</c:v>
                </c:pt>
                <c:pt idx="11">
                  <c:v>2.6574525996117586</c:v>
                </c:pt>
                <c:pt idx="12">
                  <c:v>2.9231978595729347</c:v>
                </c:pt>
                <c:pt idx="13">
                  <c:v>3.1889431195341107</c:v>
                </c:pt>
                <c:pt idx="14">
                  <c:v>3.4546883794952867</c:v>
                </c:pt>
                <c:pt idx="15">
                  <c:v>3.7204336394564628</c:v>
                </c:pt>
                <c:pt idx="16">
                  <c:v>3.9861788994176388</c:v>
                </c:pt>
                <c:pt idx="17">
                  <c:v>4.2519241593788148</c:v>
                </c:pt>
                <c:pt idx="18">
                  <c:v>4.5176694193399909</c:v>
                </c:pt>
                <c:pt idx="19">
                  <c:v>4.7834146793011669</c:v>
                </c:pt>
                <c:pt idx="20">
                  <c:v>5.049159939262343</c:v>
                </c:pt>
                <c:pt idx="21">
                  <c:v>5.314905199223519</c:v>
                </c:pt>
                <c:pt idx="22">
                  <c:v>5.580650459184695</c:v>
                </c:pt>
                <c:pt idx="23">
                  <c:v>5.8463957191458711</c:v>
                </c:pt>
                <c:pt idx="24">
                  <c:v>6.1121409791070471</c:v>
                </c:pt>
                <c:pt idx="25">
                  <c:v>6.3778862390682232</c:v>
                </c:pt>
                <c:pt idx="26">
                  <c:v>6.6436314990293992</c:v>
                </c:pt>
                <c:pt idx="27">
                  <c:v>6.9093767589905752</c:v>
                </c:pt>
                <c:pt idx="28">
                  <c:v>7.1751220189517513</c:v>
                </c:pt>
                <c:pt idx="29">
                  <c:v>7.4408672789129273</c:v>
                </c:pt>
                <c:pt idx="30">
                  <c:v>7.7066125388741034</c:v>
                </c:pt>
                <c:pt idx="31">
                  <c:v>7.9723577988352794</c:v>
                </c:pt>
                <c:pt idx="32">
                  <c:v>8.2381030587964545</c:v>
                </c:pt>
                <c:pt idx="33">
                  <c:v>8.5038483187576297</c:v>
                </c:pt>
                <c:pt idx="34">
                  <c:v>8.7695935787188048</c:v>
                </c:pt>
                <c:pt idx="35">
                  <c:v>9.03533883867998</c:v>
                </c:pt>
                <c:pt idx="36">
                  <c:v>9.3010840986411552</c:v>
                </c:pt>
                <c:pt idx="37">
                  <c:v>9.5668293586023303</c:v>
                </c:pt>
                <c:pt idx="38">
                  <c:v>9.8325746185635055</c:v>
                </c:pt>
                <c:pt idx="39">
                  <c:v>10.098319878524681</c:v>
                </c:pt>
                <c:pt idx="40">
                  <c:v>10.364065138485856</c:v>
                </c:pt>
                <c:pt idx="41">
                  <c:v>10.629810398447031</c:v>
                </c:pt>
                <c:pt idx="42">
                  <c:v>10.895555658408206</c:v>
                </c:pt>
                <c:pt idx="43">
                  <c:v>11.161300918369381</c:v>
                </c:pt>
                <c:pt idx="44">
                  <c:v>11.427046178330556</c:v>
                </c:pt>
                <c:pt idx="45">
                  <c:v>11.692791438291732</c:v>
                </c:pt>
                <c:pt idx="46">
                  <c:v>11.958536698252907</c:v>
                </c:pt>
                <c:pt idx="47">
                  <c:v>12.224281958214082</c:v>
                </c:pt>
                <c:pt idx="48">
                  <c:v>12.490027218175257</c:v>
                </c:pt>
                <c:pt idx="49">
                  <c:v>12.755772478136432</c:v>
                </c:pt>
                <c:pt idx="50">
                  <c:v>13.021517738097607</c:v>
                </c:pt>
                <c:pt idx="51">
                  <c:v>13.287262998058782</c:v>
                </c:pt>
                <c:pt idx="52">
                  <c:v>13.553008258019958</c:v>
                </c:pt>
                <c:pt idx="53">
                  <c:v>13.818753517981133</c:v>
                </c:pt>
                <c:pt idx="54">
                  <c:v>14.084498777942308</c:v>
                </c:pt>
                <c:pt idx="55">
                  <c:v>14.350244037903483</c:v>
                </c:pt>
                <c:pt idx="56">
                  <c:v>14.615989297864658</c:v>
                </c:pt>
                <c:pt idx="57">
                  <c:v>14.881734557825833</c:v>
                </c:pt>
                <c:pt idx="58">
                  <c:v>15.147479817787008</c:v>
                </c:pt>
                <c:pt idx="59">
                  <c:v>15.413225077748184</c:v>
                </c:pt>
                <c:pt idx="60">
                  <c:v>15.678970337709359</c:v>
                </c:pt>
                <c:pt idx="61">
                  <c:v>15.944715597670534</c:v>
                </c:pt>
                <c:pt idx="62">
                  <c:v>16.210460857631709</c:v>
                </c:pt>
                <c:pt idx="63">
                  <c:v>16.476206117592884</c:v>
                </c:pt>
                <c:pt idx="64">
                  <c:v>16.741951377554059</c:v>
                </c:pt>
                <c:pt idx="65">
                  <c:v>17.007696637515235</c:v>
                </c:pt>
                <c:pt idx="66">
                  <c:v>17.27344189747641</c:v>
                </c:pt>
                <c:pt idx="67">
                  <c:v>17.539187157437585</c:v>
                </c:pt>
                <c:pt idx="68">
                  <c:v>17.80493241739876</c:v>
                </c:pt>
                <c:pt idx="69">
                  <c:v>18.070677677359935</c:v>
                </c:pt>
                <c:pt idx="70">
                  <c:v>18.33642293732111</c:v>
                </c:pt>
                <c:pt idx="71">
                  <c:v>18.602168197282285</c:v>
                </c:pt>
                <c:pt idx="72">
                  <c:v>18.867913457243461</c:v>
                </c:pt>
                <c:pt idx="73">
                  <c:v>19.133658717204636</c:v>
                </c:pt>
                <c:pt idx="74">
                  <c:v>19.399403977165811</c:v>
                </c:pt>
                <c:pt idx="75">
                  <c:v>19.665149237126986</c:v>
                </c:pt>
                <c:pt idx="76">
                  <c:v>19.930894497088161</c:v>
                </c:pt>
                <c:pt idx="77">
                  <c:v>20.196639757049336</c:v>
                </c:pt>
                <c:pt idx="78">
                  <c:v>20.462385017010511</c:v>
                </c:pt>
                <c:pt idx="79">
                  <c:v>20.728130276971687</c:v>
                </c:pt>
                <c:pt idx="80">
                  <c:v>20.993875536932862</c:v>
                </c:pt>
                <c:pt idx="81">
                  <c:v>21.259620796894037</c:v>
                </c:pt>
                <c:pt idx="82">
                  <c:v>21.525366056855212</c:v>
                </c:pt>
                <c:pt idx="83">
                  <c:v>21.791111316816387</c:v>
                </c:pt>
                <c:pt idx="84">
                  <c:v>22.056856576777562</c:v>
                </c:pt>
                <c:pt idx="85">
                  <c:v>22.322601836738738</c:v>
                </c:pt>
                <c:pt idx="86">
                  <c:v>22.588347096699913</c:v>
                </c:pt>
                <c:pt idx="87">
                  <c:v>22.854092356661088</c:v>
                </c:pt>
                <c:pt idx="88">
                  <c:v>23.119837616622263</c:v>
                </c:pt>
                <c:pt idx="89">
                  <c:v>23.385582876583438</c:v>
                </c:pt>
                <c:pt idx="90">
                  <c:v>23.651328136544613</c:v>
                </c:pt>
                <c:pt idx="91">
                  <c:v>23.917073396505788</c:v>
                </c:pt>
                <c:pt idx="92">
                  <c:v>24.182818656466964</c:v>
                </c:pt>
                <c:pt idx="93">
                  <c:v>24.448563916428139</c:v>
                </c:pt>
                <c:pt idx="94">
                  <c:v>24.714309176389314</c:v>
                </c:pt>
                <c:pt idx="95">
                  <c:v>24.980054436350489</c:v>
                </c:pt>
                <c:pt idx="96">
                  <c:v>25.245799696311664</c:v>
                </c:pt>
                <c:pt idx="97">
                  <c:v>25.511544956272839</c:v>
                </c:pt>
                <c:pt idx="98">
                  <c:v>25.777290216234015</c:v>
                </c:pt>
                <c:pt idx="99">
                  <c:v>26.04303547619519</c:v>
                </c:pt>
                <c:pt idx="100">
                  <c:v>26.308780736156365</c:v>
                </c:pt>
                <c:pt idx="101">
                  <c:v>26.574525996117579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18-438E-A540-86645DEFBFE4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14'!$AJ$106:$AJ$206</c:f>
              <c:numCache>
                <c:formatCode>0.000</c:formatCode>
                <c:ptCount val="101"/>
                <c:pt idx="0">
                  <c:v>0</c:v>
                </c:pt>
                <c:pt idx="1">
                  <c:v>0.17301313875346469</c:v>
                </c:pt>
                <c:pt idx="2">
                  <c:v>0.34602627750692938</c:v>
                </c:pt>
                <c:pt idx="3">
                  <c:v>0.51903941626039407</c:v>
                </c:pt>
                <c:pt idx="4">
                  <c:v>0.69205255501385876</c:v>
                </c:pt>
                <c:pt idx="5">
                  <c:v>0.86506569376732345</c:v>
                </c:pt>
                <c:pt idx="6">
                  <c:v>1.0380788325207881</c:v>
                </c:pt>
                <c:pt idx="7">
                  <c:v>1.2110919712742527</c:v>
                </c:pt>
                <c:pt idx="8">
                  <c:v>1.3841051100277175</c:v>
                </c:pt>
                <c:pt idx="9">
                  <c:v>1.5571182487811823</c:v>
                </c:pt>
                <c:pt idx="10">
                  <c:v>1.7301313875346471</c:v>
                </c:pt>
                <c:pt idx="11">
                  <c:v>1.9031445262881119</c:v>
                </c:pt>
                <c:pt idx="12">
                  <c:v>2.0761576650415767</c:v>
                </c:pt>
                <c:pt idx="13">
                  <c:v>2.2491708037950415</c:v>
                </c:pt>
                <c:pt idx="14">
                  <c:v>2.4221839425485063</c:v>
                </c:pt>
                <c:pt idx="15">
                  <c:v>2.5951970813019711</c:v>
                </c:pt>
                <c:pt idx="16">
                  <c:v>2.7682102200554359</c:v>
                </c:pt>
                <c:pt idx="17">
                  <c:v>2.9412233588089007</c:v>
                </c:pt>
                <c:pt idx="18">
                  <c:v>3.1142364975623655</c:v>
                </c:pt>
                <c:pt idx="19">
                  <c:v>3.2872496363158303</c:v>
                </c:pt>
                <c:pt idx="20">
                  <c:v>3.4602627750692951</c:v>
                </c:pt>
                <c:pt idx="21">
                  <c:v>3.6332759138227599</c:v>
                </c:pt>
                <c:pt idx="22">
                  <c:v>3.8062890525762247</c:v>
                </c:pt>
                <c:pt idx="23">
                  <c:v>3.9793021913296895</c:v>
                </c:pt>
                <c:pt idx="24">
                  <c:v>4.1523153300831543</c:v>
                </c:pt>
                <c:pt idx="25">
                  <c:v>4.3253284688366191</c:v>
                </c:pt>
                <c:pt idx="26">
                  <c:v>4.4983416075900839</c:v>
                </c:pt>
                <c:pt idx="27">
                  <c:v>4.6713547463435487</c:v>
                </c:pt>
                <c:pt idx="28">
                  <c:v>4.8443678850970135</c:v>
                </c:pt>
                <c:pt idx="29">
                  <c:v>5.0173810238504783</c:v>
                </c:pt>
                <c:pt idx="30">
                  <c:v>5.1903941626039432</c:v>
                </c:pt>
                <c:pt idx="31">
                  <c:v>5.363407301357408</c:v>
                </c:pt>
                <c:pt idx="32">
                  <c:v>5.5364204401108728</c:v>
                </c:pt>
                <c:pt idx="33">
                  <c:v>5.7094335788643376</c:v>
                </c:pt>
                <c:pt idx="34">
                  <c:v>5.8824467176178024</c:v>
                </c:pt>
                <c:pt idx="35">
                  <c:v>6.0554598563712672</c:v>
                </c:pt>
                <c:pt idx="36">
                  <c:v>6.228472995124732</c:v>
                </c:pt>
                <c:pt idx="37">
                  <c:v>6.4014861338781968</c:v>
                </c:pt>
                <c:pt idx="38">
                  <c:v>6.5744992726316616</c:v>
                </c:pt>
                <c:pt idx="39">
                  <c:v>6.7475124113851264</c:v>
                </c:pt>
                <c:pt idx="40">
                  <c:v>6.9205255501385912</c:v>
                </c:pt>
                <c:pt idx="41">
                  <c:v>7.093538688892056</c:v>
                </c:pt>
                <c:pt idx="42">
                  <c:v>7.2665518276455208</c:v>
                </c:pt>
                <c:pt idx="43">
                  <c:v>7.4395649663989856</c:v>
                </c:pt>
                <c:pt idx="44">
                  <c:v>7.6125781051524504</c:v>
                </c:pt>
                <c:pt idx="45">
                  <c:v>7.7855912439059152</c:v>
                </c:pt>
                <c:pt idx="46">
                  <c:v>7.95860438265938</c:v>
                </c:pt>
                <c:pt idx="47">
                  <c:v>8.1316175214128439</c:v>
                </c:pt>
                <c:pt idx="48">
                  <c:v>8.3046306601663087</c:v>
                </c:pt>
                <c:pt idx="49">
                  <c:v>8.4776437989197735</c:v>
                </c:pt>
                <c:pt idx="50">
                  <c:v>8.6506569376732383</c:v>
                </c:pt>
                <c:pt idx="51">
                  <c:v>8.8236700764267031</c:v>
                </c:pt>
                <c:pt idx="52">
                  <c:v>8.9966832151801679</c:v>
                </c:pt>
                <c:pt idx="53">
                  <c:v>9.1696963539336327</c:v>
                </c:pt>
                <c:pt idx="54">
                  <c:v>9.3427094926870975</c:v>
                </c:pt>
                <c:pt idx="55">
                  <c:v>9.5157226314405623</c:v>
                </c:pt>
                <c:pt idx="56">
                  <c:v>9.6887357701940271</c:v>
                </c:pt>
                <c:pt idx="57">
                  <c:v>9.8617489089474919</c:v>
                </c:pt>
                <c:pt idx="58">
                  <c:v>10.034762047700957</c:v>
                </c:pt>
                <c:pt idx="59">
                  <c:v>10.207775186454422</c:v>
                </c:pt>
                <c:pt idx="60">
                  <c:v>10.380788325207886</c:v>
                </c:pt>
                <c:pt idx="61">
                  <c:v>10.553801463961351</c:v>
                </c:pt>
                <c:pt idx="62">
                  <c:v>10.726814602714816</c:v>
                </c:pt>
                <c:pt idx="63">
                  <c:v>10.899827741468281</c:v>
                </c:pt>
                <c:pt idx="64">
                  <c:v>11.072840880221746</c:v>
                </c:pt>
                <c:pt idx="65">
                  <c:v>11.24585401897521</c:v>
                </c:pt>
                <c:pt idx="66">
                  <c:v>11.418867157728675</c:v>
                </c:pt>
                <c:pt idx="67">
                  <c:v>11.59188029648214</c:v>
                </c:pt>
                <c:pt idx="68">
                  <c:v>11.764893435235605</c:v>
                </c:pt>
                <c:pt idx="69">
                  <c:v>11.93790657398907</c:v>
                </c:pt>
                <c:pt idx="70">
                  <c:v>12.110919712742534</c:v>
                </c:pt>
                <c:pt idx="71">
                  <c:v>12.283932851495999</c:v>
                </c:pt>
                <c:pt idx="72">
                  <c:v>12.456945990249464</c:v>
                </c:pt>
                <c:pt idx="73">
                  <c:v>12.629959129002929</c:v>
                </c:pt>
                <c:pt idx="74">
                  <c:v>12.802972267756394</c:v>
                </c:pt>
                <c:pt idx="75">
                  <c:v>12.975985406509858</c:v>
                </c:pt>
                <c:pt idx="76">
                  <c:v>13.148998545263323</c:v>
                </c:pt>
                <c:pt idx="77">
                  <c:v>13.322011684016788</c:v>
                </c:pt>
                <c:pt idx="78">
                  <c:v>13.495024822770253</c:v>
                </c:pt>
                <c:pt idx="79">
                  <c:v>13.668037961523718</c:v>
                </c:pt>
                <c:pt idx="80">
                  <c:v>13.841051100277182</c:v>
                </c:pt>
                <c:pt idx="81">
                  <c:v>14.014064239030647</c:v>
                </c:pt>
                <c:pt idx="82">
                  <c:v>14.187077377784112</c:v>
                </c:pt>
                <c:pt idx="83">
                  <c:v>14.360090516537577</c:v>
                </c:pt>
                <c:pt idx="84">
                  <c:v>14.533103655291042</c:v>
                </c:pt>
                <c:pt idx="85">
                  <c:v>14.706116794044506</c:v>
                </c:pt>
                <c:pt idx="86">
                  <c:v>14.879129932797971</c:v>
                </c:pt>
                <c:pt idx="87">
                  <c:v>15.052143071551436</c:v>
                </c:pt>
                <c:pt idx="88">
                  <c:v>15.225156210304901</c:v>
                </c:pt>
                <c:pt idx="89">
                  <c:v>15.398169349058366</c:v>
                </c:pt>
                <c:pt idx="90">
                  <c:v>15.57118248781183</c:v>
                </c:pt>
                <c:pt idx="91">
                  <c:v>15.744195626565295</c:v>
                </c:pt>
                <c:pt idx="92">
                  <c:v>15.91720876531876</c:v>
                </c:pt>
                <c:pt idx="93">
                  <c:v>16.090221904072223</c:v>
                </c:pt>
                <c:pt idx="94">
                  <c:v>16.263235042825688</c:v>
                </c:pt>
                <c:pt idx="95">
                  <c:v>16.436248181579153</c:v>
                </c:pt>
                <c:pt idx="96">
                  <c:v>16.609261320332617</c:v>
                </c:pt>
                <c:pt idx="97">
                  <c:v>16.782274459086082</c:v>
                </c:pt>
                <c:pt idx="98">
                  <c:v>16.955287597839547</c:v>
                </c:pt>
                <c:pt idx="99">
                  <c:v>17.128300736593012</c:v>
                </c:pt>
                <c:pt idx="100">
                  <c:v>17.301313875346469</c:v>
                </c:pt>
              </c:numCache>
            </c:numRef>
          </c:xVal>
          <c:yVal>
            <c:numRef>
              <c:f>'Gusset 14'!$AL$106:$AL$206</c:f>
              <c:numCache>
                <c:formatCode>0.000</c:formatCode>
                <c:ptCount val="101"/>
                <c:pt idx="0">
                  <c:v>18.047270279578591</c:v>
                </c:pt>
                <c:pt idx="1">
                  <c:v>17.918147847211404</c:v>
                </c:pt>
                <c:pt idx="2">
                  <c:v>17.789025414844218</c:v>
                </c:pt>
                <c:pt idx="3">
                  <c:v>17.659902982477032</c:v>
                </c:pt>
                <c:pt idx="4">
                  <c:v>17.530780550109846</c:v>
                </c:pt>
                <c:pt idx="5">
                  <c:v>17.401658117742659</c:v>
                </c:pt>
                <c:pt idx="6">
                  <c:v>17.272535685375473</c:v>
                </c:pt>
                <c:pt idx="7">
                  <c:v>17.143413253008287</c:v>
                </c:pt>
                <c:pt idx="8">
                  <c:v>17.014290820641101</c:v>
                </c:pt>
                <c:pt idx="9">
                  <c:v>16.885168388273915</c:v>
                </c:pt>
                <c:pt idx="10">
                  <c:v>16.756045955906728</c:v>
                </c:pt>
                <c:pt idx="11">
                  <c:v>16.626923523539542</c:v>
                </c:pt>
                <c:pt idx="12">
                  <c:v>16.497801091172356</c:v>
                </c:pt>
                <c:pt idx="13">
                  <c:v>16.36867865880517</c:v>
                </c:pt>
                <c:pt idx="14">
                  <c:v>16.239556226437983</c:v>
                </c:pt>
                <c:pt idx="15">
                  <c:v>16.110433794070797</c:v>
                </c:pt>
                <c:pt idx="16">
                  <c:v>15.981311361703613</c:v>
                </c:pt>
                <c:pt idx="17">
                  <c:v>15.852188929336428</c:v>
                </c:pt>
                <c:pt idx="18">
                  <c:v>15.723066496969244</c:v>
                </c:pt>
                <c:pt idx="19">
                  <c:v>15.593944064602059</c:v>
                </c:pt>
                <c:pt idx="20">
                  <c:v>15.464821632234875</c:v>
                </c:pt>
                <c:pt idx="21">
                  <c:v>15.33569919986769</c:v>
                </c:pt>
                <c:pt idx="22">
                  <c:v>15.206576767500506</c:v>
                </c:pt>
                <c:pt idx="23">
                  <c:v>15.077454335133321</c:v>
                </c:pt>
                <c:pt idx="24">
                  <c:v>14.948331902766137</c:v>
                </c:pt>
                <c:pt idx="25">
                  <c:v>14.819209470398953</c:v>
                </c:pt>
                <c:pt idx="26">
                  <c:v>14.690087038031768</c:v>
                </c:pt>
                <c:pt idx="27">
                  <c:v>14.560964605664584</c:v>
                </c:pt>
                <c:pt idx="28">
                  <c:v>14.431842173297399</c:v>
                </c:pt>
                <c:pt idx="29">
                  <c:v>14.302719740930215</c:v>
                </c:pt>
                <c:pt idx="30">
                  <c:v>14.17359730856303</c:v>
                </c:pt>
                <c:pt idx="31">
                  <c:v>14.044474876195846</c:v>
                </c:pt>
                <c:pt idx="32">
                  <c:v>13.915352443828661</c:v>
                </c:pt>
                <c:pt idx="33">
                  <c:v>13.786230011461477</c:v>
                </c:pt>
                <c:pt idx="34">
                  <c:v>13.657107579094292</c:v>
                </c:pt>
                <c:pt idx="35">
                  <c:v>13.527985146727108</c:v>
                </c:pt>
                <c:pt idx="36">
                  <c:v>13.398862714359923</c:v>
                </c:pt>
                <c:pt idx="37">
                  <c:v>13.269740281992739</c:v>
                </c:pt>
                <c:pt idx="38">
                  <c:v>13.140617849625555</c:v>
                </c:pt>
                <c:pt idx="39">
                  <c:v>13.01149541725837</c:v>
                </c:pt>
                <c:pt idx="40">
                  <c:v>12.882372984891186</c:v>
                </c:pt>
                <c:pt idx="41">
                  <c:v>12.753250552524001</c:v>
                </c:pt>
                <c:pt idx="42">
                  <c:v>12.624128120156817</c:v>
                </c:pt>
                <c:pt idx="43">
                  <c:v>12.495005687789632</c:v>
                </c:pt>
                <c:pt idx="44">
                  <c:v>12.365883255422448</c:v>
                </c:pt>
                <c:pt idx="45">
                  <c:v>12.236760823055263</c:v>
                </c:pt>
                <c:pt idx="46">
                  <c:v>12.107638390688079</c:v>
                </c:pt>
                <c:pt idx="47">
                  <c:v>11.978515958320894</c:v>
                </c:pt>
                <c:pt idx="48">
                  <c:v>11.84939352595371</c:v>
                </c:pt>
                <c:pt idx="49">
                  <c:v>11.720271093586526</c:v>
                </c:pt>
                <c:pt idx="50">
                  <c:v>11.591148661219341</c:v>
                </c:pt>
                <c:pt idx="51">
                  <c:v>11.462026228852157</c:v>
                </c:pt>
                <c:pt idx="52">
                  <c:v>11.332903796484972</c:v>
                </c:pt>
                <c:pt idx="53">
                  <c:v>11.203781364117788</c:v>
                </c:pt>
                <c:pt idx="54">
                  <c:v>11.074658931750603</c:v>
                </c:pt>
                <c:pt idx="55">
                  <c:v>10.945536499383419</c:v>
                </c:pt>
                <c:pt idx="56">
                  <c:v>10.816414067016234</c:v>
                </c:pt>
                <c:pt idx="57">
                  <c:v>10.68729163464905</c:v>
                </c:pt>
                <c:pt idx="58">
                  <c:v>10.558169202281865</c:v>
                </c:pt>
                <c:pt idx="59">
                  <c:v>10.429046769914681</c:v>
                </c:pt>
                <c:pt idx="60">
                  <c:v>10.299924337547496</c:v>
                </c:pt>
                <c:pt idx="61">
                  <c:v>10.170801905180312</c:v>
                </c:pt>
                <c:pt idx="62">
                  <c:v>10.041679472813128</c:v>
                </c:pt>
                <c:pt idx="63">
                  <c:v>9.9125570404459431</c:v>
                </c:pt>
                <c:pt idx="64">
                  <c:v>9.7834346080787586</c:v>
                </c:pt>
                <c:pt idx="65">
                  <c:v>9.6543121757115742</c:v>
                </c:pt>
                <c:pt idx="66">
                  <c:v>9.5251897433443897</c:v>
                </c:pt>
                <c:pt idx="67">
                  <c:v>9.3960673109772053</c:v>
                </c:pt>
                <c:pt idx="68">
                  <c:v>9.2669448786100208</c:v>
                </c:pt>
                <c:pt idx="69">
                  <c:v>9.1378224462428363</c:v>
                </c:pt>
                <c:pt idx="70">
                  <c:v>9.0087000138756519</c:v>
                </c:pt>
                <c:pt idx="71">
                  <c:v>8.8795775815084674</c:v>
                </c:pt>
                <c:pt idx="72">
                  <c:v>8.750455149141283</c:v>
                </c:pt>
                <c:pt idx="73">
                  <c:v>8.6213327167740985</c:v>
                </c:pt>
                <c:pt idx="74">
                  <c:v>8.4922102844069141</c:v>
                </c:pt>
                <c:pt idx="75">
                  <c:v>8.3630878520397296</c:v>
                </c:pt>
                <c:pt idx="76">
                  <c:v>8.2339654196725451</c:v>
                </c:pt>
                <c:pt idx="77">
                  <c:v>8.1048429873053607</c:v>
                </c:pt>
                <c:pt idx="78">
                  <c:v>7.9757205549381753</c:v>
                </c:pt>
                <c:pt idx="79">
                  <c:v>7.84659812257099</c:v>
                </c:pt>
                <c:pt idx="80">
                  <c:v>7.7174756902038046</c:v>
                </c:pt>
                <c:pt idx="81">
                  <c:v>7.5883532578366193</c:v>
                </c:pt>
                <c:pt idx="82">
                  <c:v>7.4592308254694339</c:v>
                </c:pt>
                <c:pt idx="83">
                  <c:v>7.3301083931022486</c:v>
                </c:pt>
                <c:pt idx="84">
                  <c:v>7.2009859607350633</c:v>
                </c:pt>
                <c:pt idx="85">
                  <c:v>7.0718635283678779</c:v>
                </c:pt>
                <c:pt idx="86">
                  <c:v>6.9427410960006926</c:v>
                </c:pt>
                <c:pt idx="87">
                  <c:v>6.8136186636335072</c:v>
                </c:pt>
                <c:pt idx="88">
                  <c:v>6.6844962312663219</c:v>
                </c:pt>
                <c:pt idx="89">
                  <c:v>6.5553737988991365</c:v>
                </c:pt>
                <c:pt idx="90">
                  <c:v>6.4262513665319512</c:v>
                </c:pt>
                <c:pt idx="91">
                  <c:v>6.2971289341647658</c:v>
                </c:pt>
                <c:pt idx="92">
                  <c:v>6.1680065017975805</c:v>
                </c:pt>
                <c:pt idx="93">
                  <c:v>6.0388840694303951</c:v>
                </c:pt>
                <c:pt idx="94">
                  <c:v>5.9097616370632098</c:v>
                </c:pt>
                <c:pt idx="95">
                  <c:v>5.7806392046960244</c:v>
                </c:pt>
                <c:pt idx="96">
                  <c:v>5.6515167723288391</c:v>
                </c:pt>
                <c:pt idx="97">
                  <c:v>5.5223943399616537</c:v>
                </c:pt>
                <c:pt idx="98">
                  <c:v>5.3932719075944684</c:v>
                </c:pt>
                <c:pt idx="99">
                  <c:v>5.264149475227283</c:v>
                </c:pt>
                <c:pt idx="100" formatCode="General">
                  <c:v>5.135027042860095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18-438E-A540-86645DEFBFE4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14'!$AJ$207:$AJ$307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xVal>
          <c:yVal>
            <c:numRef>
              <c:f>'Gusset 14'!$AM$207:$AM$307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0.26574525996117582</c:v>
                </c:pt>
                <c:pt idx="2">
                  <c:v>0.53149051992235163</c:v>
                </c:pt>
                <c:pt idx="3">
                  <c:v>0.79723577988352745</c:v>
                </c:pt>
                <c:pt idx="4">
                  <c:v>1.0629810398447033</c:v>
                </c:pt>
                <c:pt idx="5">
                  <c:v>1.3287262998058791</c:v>
                </c:pt>
                <c:pt idx="6">
                  <c:v>1.5944715597670549</c:v>
                </c:pt>
                <c:pt idx="7">
                  <c:v>1.8602168197282307</c:v>
                </c:pt>
                <c:pt idx="8">
                  <c:v>2.1259620796894065</c:v>
                </c:pt>
                <c:pt idx="9">
                  <c:v>2.3917073396505826</c:v>
                </c:pt>
                <c:pt idx="10">
                  <c:v>2.6574525996117586</c:v>
                </c:pt>
                <c:pt idx="11">
                  <c:v>2.9231978595729347</c:v>
                </c:pt>
                <c:pt idx="12">
                  <c:v>3.1889431195341107</c:v>
                </c:pt>
                <c:pt idx="13">
                  <c:v>3.4546883794952867</c:v>
                </c:pt>
                <c:pt idx="14">
                  <c:v>3.7204336394564628</c:v>
                </c:pt>
                <c:pt idx="15">
                  <c:v>3.9861788994176388</c:v>
                </c:pt>
                <c:pt idx="16">
                  <c:v>4.2519241593788148</c:v>
                </c:pt>
                <c:pt idx="17">
                  <c:v>4.5176694193399909</c:v>
                </c:pt>
                <c:pt idx="18">
                  <c:v>4.7834146793011669</c:v>
                </c:pt>
                <c:pt idx="19">
                  <c:v>5.049159939262343</c:v>
                </c:pt>
                <c:pt idx="20">
                  <c:v>5.314905199223519</c:v>
                </c:pt>
                <c:pt idx="21">
                  <c:v>5.580650459184695</c:v>
                </c:pt>
                <c:pt idx="22">
                  <c:v>5.8463957191458711</c:v>
                </c:pt>
                <c:pt idx="23">
                  <c:v>6.1121409791070471</c:v>
                </c:pt>
                <c:pt idx="24">
                  <c:v>6.3778862390682232</c:v>
                </c:pt>
                <c:pt idx="25">
                  <c:v>6.6436314990293992</c:v>
                </c:pt>
                <c:pt idx="26">
                  <c:v>6.9093767589905752</c:v>
                </c:pt>
                <c:pt idx="27">
                  <c:v>7.1751220189517513</c:v>
                </c:pt>
                <c:pt idx="28">
                  <c:v>7.4408672789129273</c:v>
                </c:pt>
                <c:pt idx="29">
                  <c:v>7.7066125388741034</c:v>
                </c:pt>
                <c:pt idx="30">
                  <c:v>7.9723577988352794</c:v>
                </c:pt>
                <c:pt idx="31">
                  <c:v>8.2381030587964545</c:v>
                </c:pt>
                <c:pt idx="32">
                  <c:v>8.5038483187576297</c:v>
                </c:pt>
                <c:pt idx="33">
                  <c:v>8.7695935787188048</c:v>
                </c:pt>
                <c:pt idx="34">
                  <c:v>9.03533883867998</c:v>
                </c:pt>
                <c:pt idx="35">
                  <c:v>9.3010840986411552</c:v>
                </c:pt>
                <c:pt idx="36">
                  <c:v>9.5668293586023303</c:v>
                </c:pt>
                <c:pt idx="37">
                  <c:v>9.8325746185635055</c:v>
                </c:pt>
                <c:pt idx="38">
                  <c:v>10.098319878524681</c:v>
                </c:pt>
                <c:pt idx="39">
                  <c:v>10.364065138485856</c:v>
                </c:pt>
                <c:pt idx="40">
                  <c:v>10.629810398447031</c:v>
                </c:pt>
                <c:pt idx="41">
                  <c:v>10.895555658408206</c:v>
                </c:pt>
                <c:pt idx="42">
                  <c:v>11.161300918369381</c:v>
                </c:pt>
                <c:pt idx="43">
                  <c:v>11.427046178330556</c:v>
                </c:pt>
                <c:pt idx="44">
                  <c:v>11.692791438291732</c:v>
                </c:pt>
                <c:pt idx="45">
                  <c:v>11.958536698252907</c:v>
                </c:pt>
                <c:pt idx="46">
                  <c:v>12.224281958214082</c:v>
                </c:pt>
                <c:pt idx="47">
                  <c:v>12.490027218175257</c:v>
                </c:pt>
                <c:pt idx="48">
                  <c:v>12.755772478136432</c:v>
                </c:pt>
                <c:pt idx="49">
                  <c:v>13.021517738097607</c:v>
                </c:pt>
                <c:pt idx="50">
                  <c:v>13.287262998058782</c:v>
                </c:pt>
                <c:pt idx="51">
                  <c:v>13.553008258019958</c:v>
                </c:pt>
                <c:pt idx="52">
                  <c:v>13.818753517981133</c:v>
                </c:pt>
                <c:pt idx="53">
                  <c:v>14.084498777942308</c:v>
                </c:pt>
                <c:pt idx="54">
                  <c:v>14.350244037903483</c:v>
                </c:pt>
                <c:pt idx="55">
                  <c:v>14.615989297864658</c:v>
                </c:pt>
                <c:pt idx="56">
                  <c:v>14.881734557825833</c:v>
                </c:pt>
                <c:pt idx="57">
                  <c:v>15.147479817787008</c:v>
                </c:pt>
                <c:pt idx="58">
                  <c:v>15.413225077748184</c:v>
                </c:pt>
                <c:pt idx="59">
                  <c:v>15.678970337709359</c:v>
                </c:pt>
                <c:pt idx="60">
                  <c:v>15.944715597670534</c:v>
                </c:pt>
                <c:pt idx="61">
                  <c:v>16.210460857631709</c:v>
                </c:pt>
                <c:pt idx="62">
                  <c:v>16.476206117592884</c:v>
                </c:pt>
                <c:pt idx="63">
                  <c:v>16.741951377554059</c:v>
                </c:pt>
                <c:pt idx="64">
                  <c:v>17.007696637515235</c:v>
                </c:pt>
                <c:pt idx="65">
                  <c:v>17.27344189747641</c:v>
                </c:pt>
                <c:pt idx="66">
                  <c:v>17.539187157437585</c:v>
                </c:pt>
                <c:pt idx="67">
                  <c:v>17.80493241739876</c:v>
                </c:pt>
                <c:pt idx="68">
                  <c:v>18.070677677359935</c:v>
                </c:pt>
                <c:pt idx="69">
                  <c:v>18.33642293732111</c:v>
                </c:pt>
                <c:pt idx="70">
                  <c:v>18.602168197282285</c:v>
                </c:pt>
                <c:pt idx="71">
                  <c:v>18.867913457243461</c:v>
                </c:pt>
                <c:pt idx="72">
                  <c:v>19.133658717204636</c:v>
                </c:pt>
                <c:pt idx="73">
                  <c:v>19.399403977165811</c:v>
                </c:pt>
                <c:pt idx="74">
                  <c:v>19.665149237126986</c:v>
                </c:pt>
                <c:pt idx="75">
                  <c:v>19.930894497088161</c:v>
                </c:pt>
                <c:pt idx="76">
                  <c:v>20.196639757049336</c:v>
                </c:pt>
                <c:pt idx="77">
                  <c:v>20.462385017010511</c:v>
                </c:pt>
                <c:pt idx="78">
                  <c:v>20.728130276971687</c:v>
                </c:pt>
                <c:pt idx="79">
                  <c:v>20.993875536932862</c:v>
                </c:pt>
                <c:pt idx="80">
                  <c:v>21.259620796894037</c:v>
                </c:pt>
                <c:pt idx="81">
                  <c:v>21.525366056855212</c:v>
                </c:pt>
                <c:pt idx="82">
                  <c:v>21.791111316816387</c:v>
                </c:pt>
                <c:pt idx="83">
                  <c:v>22.056856576777562</c:v>
                </c:pt>
                <c:pt idx="84">
                  <c:v>22.322601836738738</c:v>
                </c:pt>
                <c:pt idx="85">
                  <c:v>22.588347096699913</c:v>
                </c:pt>
                <c:pt idx="86">
                  <c:v>22.854092356661088</c:v>
                </c:pt>
                <c:pt idx="87">
                  <c:v>23.119837616622263</c:v>
                </c:pt>
                <c:pt idx="88">
                  <c:v>23.385582876583438</c:v>
                </c:pt>
                <c:pt idx="89">
                  <c:v>23.651328136544613</c:v>
                </c:pt>
                <c:pt idx="90">
                  <c:v>23.917073396505788</c:v>
                </c:pt>
                <c:pt idx="91">
                  <c:v>24.182818656466964</c:v>
                </c:pt>
                <c:pt idx="92">
                  <c:v>24.448563916428139</c:v>
                </c:pt>
                <c:pt idx="93">
                  <c:v>24.714309176389314</c:v>
                </c:pt>
                <c:pt idx="94">
                  <c:v>24.980054436350489</c:v>
                </c:pt>
                <c:pt idx="95">
                  <c:v>25.245799696311664</c:v>
                </c:pt>
                <c:pt idx="96">
                  <c:v>25.511544956272839</c:v>
                </c:pt>
                <c:pt idx="97">
                  <c:v>25.777290216234015</c:v>
                </c:pt>
                <c:pt idx="98">
                  <c:v>26.04303547619519</c:v>
                </c:pt>
                <c:pt idx="99">
                  <c:v>26.308780736156365</c:v>
                </c:pt>
                <c:pt idx="100">
                  <c:v>26.574525996117579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18-438E-A540-86645DEFBFE4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14'!$AJ$308:$AJ$408</c:f>
              <c:numCache>
                <c:formatCode>General</c:formatCode>
                <c:ptCount val="101"/>
                <c:pt idx="0">
                  <c:v>0</c:v>
                </c:pt>
                <c:pt idx="1">
                  <c:v>0.26574525996117582</c:v>
                </c:pt>
                <c:pt idx="2">
                  <c:v>0.53149051992235163</c:v>
                </c:pt>
                <c:pt idx="3">
                  <c:v>0.79723577988352745</c:v>
                </c:pt>
                <c:pt idx="4">
                  <c:v>1.0629810398447033</c:v>
                </c:pt>
                <c:pt idx="5">
                  <c:v>1.3287262998058791</c:v>
                </c:pt>
                <c:pt idx="6">
                  <c:v>1.5944715597670549</c:v>
                </c:pt>
                <c:pt idx="7">
                  <c:v>1.8602168197282307</c:v>
                </c:pt>
                <c:pt idx="8">
                  <c:v>2.1259620796894065</c:v>
                </c:pt>
                <c:pt idx="9">
                  <c:v>2.3917073396505826</c:v>
                </c:pt>
                <c:pt idx="10">
                  <c:v>2.6574525996117586</c:v>
                </c:pt>
                <c:pt idx="11">
                  <c:v>2.9231978595729347</c:v>
                </c:pt>
                <c:pt idx="12">
                  <c:v>3.1889431195341107</c:v>
                </c:pt>
                <c:pt idx="13">
                  <c:v>3.4546883794952867</c:v>
                </c:pt>
                <c:pt idx="14">
                  <c:v>3.7204336394564628</c:v>
                </c:pt>
                <c:pt idx="15">
                  <c:v>3.9861788994176388</c:v>
                </c:pt>
                <c:pt idx="16">
                  <c:v>4.2519241593788148</c:v>
                </c:pt>
                <c:pt idx="17">
                  <c:v>4.5176694193399909</c:v>
                </c:pt>
                <c:pt idx="18">
                  <c:v>4.7834146793011669</c:v>
                </c:pt>
                <c:pt idx="19">
                  <c:v>5.049159939262343</c:v>
                </c:pt>
                <c:pt idx="20">
                  <c:v>5.314905199223519</c:v>
                </c:pt>
                <c:pt idx="21">
                  <c:v>5.580650459184695</c:v>
                </c:pt>
                <c:pt idx="22">
                  <c:v>5.8463957191458711</c:v>
                </c:pt>
                <c:pt idx="23">
                  <c:v>6.1121409791070471</c:v>
                </c:pt>
                <c:pt idx="24">
                  <c:v>6.3778862390682232</c:v>
                </c:pt>
                <c:pt idx="25">
                  <c:v>6.6436314990293992</c:v>
                </c:pt>
                <c:pt idx="26">
                  <c:v>6.9093767589905752</c:v>
                </c:pt>
                <c:pt idx="27">
                  <c:v>7.1751220189517513</c:v>
                </c:pt>
                <c:pt idx="28">
                  <c:v>7.4408672789129273</c:v>
                </c:pt>
                <c:pt idx="29">
                  <c:v>7.7066125388741034</c:v>
                </c:pt>
                <c:pt idx="30">
                  <c:v>7.9723577988352794</c:v>
                </c:pt>
                <c:pt idx="31">
                  <c:v>8.2381030587964545</c:v>
                </c:pt>
                <c:pt idx="32">
                  <c:v>8.5038483187576297</c:v>
                </c:pt>
                <c:pt idx="33">
                  <c:v>8.7695935787188048</c:v>
                </c:pt>
                <c:pt idx="34">
                  <c:v>9.03533883867998</c:v>
                </c:pt>
                <c:pt idx="35">
                  <c:v>9.3010840986411552</c:v>
                </c:pt>
                <c:pt idx="36">
                  <c:v>9.5668293586023303</c:v>
                </c:pt>
                <c:pt idx="37">
                  <c:v>9.8325746185635055</c:v>
                </c:pt>
                <c:pt idx="38">
                  <c:v>10.098319878524681</c:v>
                </c:pt>
                <c:pt idx="39">
                  <c:v>10.364065138485856</c:v>
                </c:pt>
                <c:pt idx="40">
                  <c:v>10.629810398447031</c:v>
                </c:pt>
                <c:pt idx="41">
                  <c:v>10.895555658408206</c:v>
                </c:pt>
                <c:pt idx="42">
                  <c:v>11.161300918369381</c:v>
                </c:pt>
                <c:pt idx="43">
                  <c:v>11.427046178330556</c:v>
                </c:pt>
                <c:pt idx="44">
                  <c:v>11.692791438291732</c:v>
                </c:pt>
                <c:pt idx="45">
                  <c:v>11.958536698252907</c:v>
                </c:pt>
                <c:pt idx="46">
                  <c:v>12.224281958214082</c:v>
                </c:pt>
                <c:pt idx="47">
                  <c:v>12.490027218175257</c:v>
                </c:pt>
                <c:pt idx="48">
                  <c:v>12.755772478136432</c:v>
                </c:pt>
                <c:pt idx="49">
                  <c:v>13.021517738097607</c:v>
                </c:pt>
                <c:pt idx="50">
                  <c:v>13.287262998058782</c:v>
                </c:pt>
                <c:pt idx="51">
                  <c:v>13.553008258019958</c:v>
                </c:pt>
                <c:pt idx="52">
                  <c:v>13.818753517981133</c:v>
                </c:pt>
                <c:pt idx="53">
                  <c:v>14.084498777942308</c:v>
                </c:pt>
                <c:pt idx="54">
                  <c:v>14.350244037903483</c:v>
                </c:pt>
                <c:pt idx="55">
                  <c:v>14.615989297864658</c:v>
                </c:pt>
                <c:pt idx="56">
                  <c:v>14.881734557825833</c:v>
                </c:pt>
                <c:pt idx="57">
                  <c:v>15.147479817787008</c:v>
                </c:pt>
                <c:pt idx="58">
                  <c:v>15.413225077748184</c:v>
                </c:pt>
                <c:pt idx="59">
                  <c:v>15.678970337709359</c:v>
                </c:pt>
                <c:pt idx="60">
                  <c:v>15.944715597670534</c:v>
                </c:pt>
                <c:pt idx="61">
                  <c:v>16.210460857631709</c:v>
                </c:pt>
                <c:pt idx="62">
                  <c:v>16.476206117592884</c:v>
                </c:pt>
                <c:pt idx="63">
                  <c:v>16.741951377554059</c:v>
                </c:pt>
                <c:pt idx="64">
                  <c:v>17.007696637515235</c:v>
                </c:pt>
                <c:pt idx="65">
                  <c:v>17.27344189747641</c:v>
                </c:pt>
                <c:pt idx="66">
                  <c:v>17.539187157437585</c:v>
                </c:pt>
                <c:pt idx="67">
                  <c:v>17.80493241739876</c:v>
                </c:pt>
                <c:pt idx="68">
                  <c:v>18.070677677359935</c:v>
                </c:pt>
                <c:pt idx="69">
                  <c:v>18.33642293732111</c:v>
                </c:pt>
                <c:pt idx="70">
                  <c:v>18.602168197282285</c:v>
                </c:pt>
                <c:pt idx="71">
                  <c:v>18.867913457243461</c:v>
                </c:pt>
                <c:pt idx="72">
                  <c:v>19.133658717204636</c:v>
                </c:pt>
                <c:pt idx="73">
                  <c:v>19.399403977165811</c:v>
                </c:pt>
                <c:pt idx="74">
                  <c:v>19.665149237126986</c:v>
                </c:pt>
                <c:pt idx="75">
                  <c:v>19.930894497088161</c:v>
                </c:pt>
                <c:pt idx="76">
                  <c:v>20.196639757049336</c:v>
                </c:pt>
                <c:pt idx="77">
                  <c:v>20.462385017010511</c:v>
                </c:pt>
                <c:pt idx="78">
                  <c:v>20.728130276971687</c:v>
                </c:pt>
                <c:pt idx="79">
                  <c:v>20.993875536932862</c:v>
                </c:pt>
                <c:pt idx="80">
                  <c:v>21.259620796894037</c:v>
                </c:pt>
                <c:pt idx="81">
                  <c:v>21.525366056855212</c:v>
                </c:pt>
                <c:pt idx="82">
                  <c:v>21.791111316816387</c:v>
                </c:pt>
                <c:pt idx="83">
                  <c:v>22.056856576777562</c:v>
                </c:pt>
                <c:pt idx="84">
                  <c:v>22.322601836738738</c:v>
                </c:pt>
                <c:pt idx="85">
                  <c:v>22.588347096699913</c:v>
                </c:pt>
                <c:pt idx="86">
                  <c:v>22.854092356661088</c:v>
                </c:pt>
                <c:pt idx="87">
                  <c:v>23.119837616622263</c:v>
                </c:pt>
                <c:pt idx="88">
                  <c:v>23.385582876583438</c:v>
                </c:pt>
                <c:pt idx="89">
                  <c:v>23.651328136544613</c:v>
                </c:pt>
                <c:pt idx="90">
                  <c:v>23.917073396505788</c:v>
                </c:pt>
                <c:pt idx="91">
                  <c:v>24.182818656466964</c:v>
                </c:pt>
                <c:pt idx="92">
                  <c:v>24.448563916428139</c:v>
                </c:pt>
                <c:pt idx="93">
                  <c:v>24.714309176389314</c:v>
                </c:pt>
                <c:pt idx="94">
                  <c:v>24.980054436350489</c:v>
                </c:pt>
                <c:pt idx="95">
                  <c:v>25.245799696311664</c:v>
                </c:pt>
                <c:pt idx="96">
                  <c:v>25.511544956272839</c:v>
                </c:pt>
                <c:pt idx="97">
                  <c:v>25.777290216234015</c:v>
                </c:pt>
                <c:pt idx="98">
                  <c:v>26.04303547619519</c:v>
                </c:pt>
                <c:pt idx="99">
                  <c:v>26.308780736156365</c:v>
                </c:pt>
                <c:pt idx="100">
                  <c:v>26.574525996117579</c:v>
                </c:pt>
              </c:numCache>
            </c:numRef>
          </c:xVal>
          <c:yVal>
            <c:numRef>
              <c:f>'Gusset 14'!$AN$308:$AN$408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18-438E-A540-86645DEFBFE4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14'!$AJ$409:$AJ$509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 formatCode="0.000">
                  <c:v>0</c:v>
                </c:pt>
              </c:numCache>
            </c:numRef>
          </c:xVal>
          <c:yVal>
            <c:numRef>
              <c:f>'Gusset 14'!$AO$409:$AO$509</c:f>
              <c:numCache>
                <c:formatCode>0.000</c:formatCode>
                <c:ptCount val="101"/>
                <c:pt idx="0">
                  <c:v>18.047270279578591</c:v>
                </c:pt>
                <c:pt idx="1">
                  <c:v>18.047270279578591</c:v>
                </c:pt>
                <c:pt idx="2">
                  <c:v>18.047270279578591</c:v>
                </c:pt>
                <c:pt idx="3">
                  <c:v>18.047270279578591</c:v>
                </c:pt>
                <c:pt idx="4">
                  <c:v>18.047270279578591</c:v>
                </c:pt>
                <c:pt idx="5">
                  <c:v>18.047270279578591</c:v>
                </c:pt>
                <c:pt idx="6">
                  <c:v>18.047270279578591</c:v>
                </c:pt>
                <c:pt idx="7">
                  <c:v>18.047270279578591</c:v>
                </c:pt>
                <c:pt idx="8">
                  <c:v>18.047270279578591</c:v>
                </c:pt>
                <c:pt idx="9">
                  <c:v>18.047270279578591</c:v>
                </c:pt>
                <c:pt idx="10">
                  <c:v>18.047270279578591</c:v>
                </c:pt>
                <c:pt idx="11">
                  <c:v>18.047270279578591</c:v>
                </c:pt>
                <c:pt idx="12">
                  <c:v>18.047270279578591</c:v>
                </c:pt>
                <c:pt idx="13">
                  <c:v>18.047270279578591</c:v>
                </c:pt>
                <c:pt idx="14">
                  <c:v>18.047270279578591</c:v>
                </c:pt>
                <c:pt idx="15">
                  <c:v>18.047270279578591</c:v>
                </c:pt>
                <c:pt idx="16">
                  <c:v>18.047270279578591</c:v>
                </c:pt>
                <c:pt idx="17">
                  <c:v>18.047270279578591</c:v>
                </c:pt>
                <c:pt idx="18">
                  <c:v>18.047270279578591</c:v>
                </c:pt>
                <c:pt idx="19">
                  <c:v>18.047270279578591</c:v>
                </c:pt>
                <c:pt idx="20">
                  <c:v>18.047270279578591</c:v>
                </c:pt>
                <c:pt idx="21">
                  <c:v>18.047270279578591</c:v>
                </c:pt>
                <c:pt idx="22">
                  <c:v>18.047270279578591</c:v>
                </c:pt>
                <c:pt idx="23">
                  <c:v>18.047270279578591</c:v>
                </c:pt>
                <c:pt idx="24">
                  <c:v>18.047270279578591</c:v>
                </c:pt>
                <c:pt idx="25">
                  <c:v>18.047270279578591</c:v>
                </c:pt>
                <c:pt idx="26">
                  <c:v>18.047270279578591</c:v>
                </c:pt>
                <c:pt idx="27">
                  <c:v>18.047270279578591</c:v>
                </c:pt>
                <c:pt idx="28">
                  <c:v>18.047270279578591</c:v>
                </c:pt>
                <c:pt idx="29">
                  <c:v>18.047270279578591</c:v>
                </c:pt>
                <c:pt idx="30">
                  <c:v>18.047270279578591</c:v>
                </c:pt>
                <c:pt idx="31">
                  <c:v>18.047270279578591</c:v>
                </c:pt>
                <c:pt idx="32">
                  <c:v>18.047270279578591</c:v>
                </c:pt>
                <c:pt idx="33">
                  <c:v>18.047270279578591</c:v>
                </c:pt>
                <c:pt idx="34">
                  <c:v>18.047270279578591</c:v>
                </c:pt>
                <c:pt idx="35">
                  <c:v>18.047270279578591</c:v>
                </c:pt>
                <c:pt idx="36">
                  <c:v>18.047270279578591</c:v>
                </c:pt>
                <c:pt idx="37">
                  <c:v>18.047270279578591</c:v>
                </c:pt>
                <c:pt idx="38">
                  <c:v>18.047270279578591</c:v>
                </c:pt>
                <c:pt idx="39">
                  <c:v>18.047270279578591</c:v>
                </c:pt>
                <c:pt idx="40">
                  <c:v>18.047270279578591</c:v>
                </c:pt>
                <c:pt idx="41">
                  <c:v>18.047270279578591</c:v>
                </c:pt>
                <c:pt idx="42">
                  <c:v>18.047270279578591</c:v>
                </c:pt>
                <c:pt idx="43">
                  <c:v>18.047270279578591</c:v>
                </c:pt>
                <c:pt idx="44">
                  <c:v>18.047270279578591</c:v>
                </c:pt>
                <c:pt idx="45">
                  <c:v>18.047270279578591</c:v>
                </c:pt>
                <c:pt idx="46">
                  <c:v>18.047270279578591</c:v>
                </c:pt>
                <c:pt idx="47">
                  <c:v>18.047270279578591</c:v>
                </c:pt>
                <c:pt idx="48">
                  <c:v>18.047270279578591</c:v>
                </c:pt>
                <c:pt idx="49">
                  <c:v>18.047270279578591</c:v>
                </c:pt>
                <c:pt idx="50">
                  <c:v>18.047270279578591</c:v>
                </c:pt>
                <c:pt idx="51">
                  <c:v>18.047270279578591</c:v>
                </c:pt>
                <c:pt idx="52">
                  <c:v>18.047270279578591</c:v>
                </c:pt>
                <c:pt idx="53">
                  <c:v>18.047270279578591</c:v>
                </c:pt>
                <c:pt idx="54">
                  <c:v>18.047270279578591</c:v>
                </c:pt>
                <c:pt idx="55">
                  <c:v>18.047270279578591</c:v>
                </c:pt>
                <c:pt idx="56">
                  <c:v>18.047270279578591</c:v>
                </c:pt>
                <c:pt idx="57">
                  <c:v>18.047270279578591</c:v>
                </c:pt>
                <c:pt idx="58">
                  <c:v>18.047270279578591</c:v>
                </c:pt>
                <c:pt idx="59">
                  <c:v>18.047270279578591</c:v>
                </c:pt>
                <c:pt idx="60">
                  <c:v>18.047270279578591</c:v>
                </c:pt>
                <c:pt idx="61">
                  <c:v>18.047270279578591</c:v>
                </c:pt>
                <c:pt idx="62">
                  <c:v>18.047270279578591</c:v>
                </c:pt>
                <c:pt idx="63">
                  <c:v>18.047270279578591</c:v>
                </c:pt>
                <c:pt idx="64">
                  <c:v>18.047270279578591</c:v>
                </c:pt>
                <c:pt idx="65">
                  <c:v>18.047270279578591</c:v>
                </c:pt>
                <c:pt idx="66">
                  <c:v>18.047270279578591</c:v>
                </c:pt>
                <c:pt idx="67">
                  <c:v>18.047270279578591</c:v>
                </c:pt>
                <c:pt idx="68">
                  <c:v>18.047270279578591</c:v>
                </c:pt>
                <c:pt idx="69">
                  <c:v>18.047270279578591</c:v>
                </c:pt>
                <c:pt idx="70">
                  <c:v>18.047270279578591</c:v>
                </c:pt>
                <c:pt idx="71">
                  <c:v>18.047270279578591</c:v>
                </c:pt>
                <c:pt idx="72">
                  <c:v>18.047270279578591</c:v>
                </c:pt>
                <c:pt idx="73">
                  <c:v>18.047270279578591</c:v>
                </c:pt>
                <c:pt idx="74">
                  <c:v>18.047270279578591</c:v>
                </c:pt>
                <c:pt idx="75">
                  <c:v>18.047270279578591</c:v>
                </c:pt>
                <c:pt idx="76">
                  <c:v>18.047270279578591</c:v>
                </c:pt>
                <c:pt idx="77">
                  <c:v>18.047270279578591</c:v>
                </c:pt>
                <c:pt idx="78">
                  <c:v>18.047270279578591</c:v>
                </c:pt>
                <c:pt idx="79">
                  <c:v>18.047270279578591</c:v>
                </c:pt>
                <c:pt idx="80">
                  <c:v>18.047270279578591</c:v>
                </c:pt>
                <c:pt idx="81">
                  <c:v>18.047270279578591</c:v>
                </c:pt>
                <c:pt idx="82">
                  <c:v>18.047270279578591</c:v>
                </c:pt>
                <c:pt idx="83">
                  <c:v>18.047270279578591</c:v>
                </c:pt>
                <c:pt idx="84">
                  <c:v>18.047270279578591</c:v>
                </c:pt>
                <c:pt idx="85">
                  <c:v>18.047270279578591</c:v>
                </c:pt>
                <c:pt idx="86">
                  <c:v>18.047270279578591</c:v>
                </c:pt>
                <c:pt idx="87">
                  <c:v>18.047270279578591</c:v>
                </c:pt>
                <c:pt idx="88">
                  <c:v>18.047270279578591</c:v>
                </c:pt>
                <c:pt idx="89">
                  <c:v>18.047270279578591</c:v>
                </c:pt>
                <c:pt idx="90">
                  <c:v>18.047270279578591</c:v>
                </c:pt>
                <c:pt idx="91">
                  <c:v>18.047270279578591</c:v>
                </c:pt>
                <c:pt idx="92">
                  <c:v>18.047270279578591</c:v>
                </c:pt>
                <c:pt idx="93">
                  <c:v>18.047270279578591</c:v>
                </c:pt>
                <c:pt idx="94">
                  <c:v>18.047270279578591</c:v>
                </c:pt>
                <c:pt idx="95">
                  <c:v>18.047270279578591</c:v>
                </c:pt>
                <c:pt idx="96">
                  <c:v>18.047270279578591</c:v>
                </c:pt>
                <c:pt idx="97">
                  <c:v>18.047270279578591</c:v>
                </c:pt>
                <c:pt idx="98">
                  <c:v>18.047270279578591</c:v>
                </c:pt>
                <c:pt idx="99">
                  <c:v>18.047270279578591</c:v>
                </c:pt>
                <c:pt idx="100">
                  <c:v>18.047270279578591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118-438E-A540-86645DEFBFE4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14'!$AJ$510:$AJ$610</c:f>
              <c:numCache>
                <c:formatCode>0.000</c:formatCode>
                <c:ptCount val="101"/>
                <c:pt idx="0">
                  <c:v>0</c:v>
                </c:pt>
                <c:pt idx="1">
                  <c:v>0.14320878785828525</c:v>
                </c:pt>
                <c:pt idx="2">
                  <c:v>0.2864175757165705</c:v>
                </c:pt>
                <c:pt idx="3">
                  <c:v>0.42962636357485573</c:v>
                </c:pt>
                <c:pt idx="4">
                  <c:v>0.57283515143314101</c:v>
                </c:pt>
                <c:pt idx="5">
                  <c:v>0.71604393929142629</c:v>
                </c:pt>
                <c:pt idx="6">
                  <c:v>0.85925272714971157</c:v>
                </c:pt>
                <c:pt idx="7">
                  <c:v>1.0024615150079967</c:v>
                </c:pt>
                <c:pt idx="8">
                  <c:v>1.145670302866282</c:v>
                </c:pt>
                <c:pt idx="9">
                  <c:v>1.2888790907245673</c:v>
                </c:pt>
                <c:pt idx="10">
                  <c:v>1.4320878785828526</c:v>
                </c:pt>
                <c:pt idx="11">
                  <c:v>1.5752966664411379</c:v>
                </c:pt>
                <c:pt idx="12">
                  <c:v>1.7185054542994231</c:v>
                </c:pt>
                <c:pt idx="13">
                  <c:v>1.8617142421577084</c:v>
                </c:pt>
                <c:pt idx="14">
                  <c:v>2.0049230300159935</c:v>
                </c:pt>
                <c:pt idx="15">
                  <c:v>2.1481318178742788</c:v>
                </c:pt>
                <c:pt idx="16">
                  <c:v>2.291340605732564</c:v>
                </c:pt>
                <c:pt idx="17">
                  <c:v>2.4345493935908493</c:v>
                </c:pt>
                <c:pt idx="18">
                  <c:v>2.5777581814491346</c:v>
                </c:pt>
                <c:pt idx="19">
                  <c:v>2.7209669693074199</c:v>
                </c:pt>
                <c:pt idx="20">
                  <c:v>2.8641757571657052</c:v>
                </c:pt>
                <c:pt idx="21">
                  <c:v>3.0073845450239904</c:v>
                </c:pt>
                <c:pt idx="22">
                  <c:v>3.1505933328822757</c:v>
                </c:pt>
                <c:pt idx="23">
                  <c:v>3.293802120740561</c:v>
                </c:pt>
                <c:pt idx="24">
                  <c:v>3.4370109085988463</c:v>
                </c:pt>
                <c:pt idx="25">
                  <c:v>3.5802196964571316</c:v>
                </c:pt>
                <c:pt idx="26">
                  <c:v>3.7234284843154168</c:v>
                </c:pt>
                <c:pt idx="27">
                  <c:v>3.8666372721737021</c:v>
                </c:pt>
                <c:pt idx="28">
                  <c:v>4.009846060031987</c:v>
                </c:pt>
                <c:pt idx="29">
                  <c:v>4.1530548478902718</c:v>
                </c:pt>
                <c:pt idx="30">
                  <c:v>4.2962636357485566</c:v>
                </c:pt>
                <c:pt idx="31">
                  <c:v>4.4394724236068415</c:v>
                </c:pt>
                <c:pt idx="32">
                  <c:v>4.5826812114651263</c:v>
                </c:pt>
                <c:pt idx="33">
                  <c:v>4.7258899993234111</c:v>
                </c:pt>
                <c:pt idx="34">
                  <c:v>4.869098787181696</c:v>
                </c:pt>
                <c:pt idx="35">
                  <c:v>5.0123075750399808</c:v>
                </c:pt>
                <c:pt idx="36">
                  <c:v>5.1555163628982656</c:v>
                </c:pt>
                <c:pt idx="37">
                  <c:v>5.2987251507565505</c:v>
                </c:pt>
                <c:pt idx="38">
                  <c:v>5.4419339386148353</c:v>
                </c:pt>
                <c:pt idx="39">
                  <c:v>5.5851427264731202</c:v>
                </c:pt>
                <c:pt idx="40">
                  <c:v>5.728351514331405</c:v>
                </c:pt>
                <c:pt idx="41">
                  <c:v>5.8715603021896898</c:v>
                </c:pt>
                <c:pt idx="42">
                  <c:v>6.0147690900479747</c:v>
                </c:pt>
                <c:pt idx="43">
                  <c:v>6.1579778779062595</c:v>
                </c:pt>
                <c:pt idx="44">
                  <c:v>6.3011866657645443</c:v>
                </c:pt>
                <c:pt idx="45">
                  <c:v>6.4443954536228292</c:v>
                </c:pt>
                <c:pt idx="46">
                  <c:v>6.587604241481114</c:v>
                </c:pt>
                <c:pt idx="47">
                  <c:v>6.7308130293393988</c:v>
                </c:pt>
                <c:pt idx="48">
                  <c:v>6.8740218171976837</c:v>
                </c:pt>
                <c:pt idx="49">
                  <c:v>7.0172306050559685</c:v>
                </c:pt>
                <c:pt idx="50">
                  <c:v>7.1604393929142534</c:v>
                </c:pt>
                <c:pt idx="51">
                  <c:v>7.3036481807725382</c:v>
                </c:pt>
                <c:pt idx="52">
                  <c:v>7.446856968630823</c:v>
                </c:pt>
                <c:pt idx="53">
                  <c:v>7.5900657564891079</c:v>
                </c:pt>
                <c:pt idx="54">
                  <c:v>7.7332745443473927</c:v>
                </c:pt>
                <c:pt idx="55">
                  <c:v>7.8764833322056775</c:v>
                </c:pt>
                <c:pt idx="56">
                  <c:v>8.0196921200639633</c:v>
                </c:pt>
                <c:pt idx="57">
                  <c:v>8.1629009079222481</c:v>
                </c:pt>
                <c:pt idx="58">
                  <c:v>8.3061096957805329</c:v>
                </c:pt>
                <c:pt idx="59">
                  <c:v>8.4493184836388178</c:v>
                </c:pt>
                <c:pt idx="60">
                  <c:v>8.5925272714971026</c:v>
                </c:pt>
                <c:pt idx="61">
                  <c:v>8.7357360593553874</c:v>
                </c:pt>
                <c:pt idx="62">
                  <c:v>8.8789448472136723</c:v>
                </c:pt>
                <c:pt idx="63">
                  <c:v>9.0221536350719571</c:v>
                </c:pt>
                <c:pt idx="64">
                  <c:v>9.1653624229302419</c:v>
                </c:pt>
                <c:pt idx="65">
                  <c:v>9.3085712107885268</c:v>
                </c:pt>
                <c:pt idx="66">
                  <c:v>9.4517799986468116</c:v>
                </c:pt>
                <c:pt idx="67">
                  <c:v>9.5949887865050965</c:v>
                </c:pt>
                <c:pt idx="68">
                  <c:v>9.7381975743633813</c:v>
                </c:pt>
                <c:pt idx="69">
                  <c:v>9.8814063622216661</c:v>
                </c:pt>
                <c:pt idx="70">
                  <c:v>10.024615150079951</c:v>
                </c:pt>
                <c:pt idx="71">
                  <c:v>10.167823937938236</c:v>
                </c:pt>
                <c:pt idx="72">
                  <c:v>10.311032725796521</c:v>
                </c:pt>
                <c:pt idx="73">
                  <c:v>10.454241513654805</c:v>
                </c:pt>
                <c:pt idx="74">
                  <c:v>10.59745030151309</c:v>
                </c:pt>
                <c:pt idx="75">
                  <c:v>10.740659089371375</c:v>
                </c:pt>
                <c:pt idx="76">
                  <c:v>10.88386787722966</c:v>
                </c:pt>
                <c:pt idx="77">
                  <c:v>11.027076665087945</c:v>
                </c:pt>
                <c:pt idx="78">
                  <c:v>11.17028545294623</c:v>
                </c:pt>
                <c:pt idx="79">
                  <c:v>11.313494240804514</c:v>
                </c:pt>
                <c:pt idx="80">
                  <c:v>11.456703028662799</c:v>
                </c:pt>
                <c:pt idx="81">
                  <c:v>11.599911816521084</c:v>
                </c:pt>
                <c:pt idx="82">
                  <c:v>11.743120604379369</c:v>
                </c:pt>
                <c:pt idx="83">
                  <c:v>11.886329392237654</c:v>
                </c:pt>
                <c:pt idx="84">
                  <c:v>12.029538180095939</c:v>
                </c:pt>
                <c:pt idx="85">
                  <c:v>12.172746967954224</c:v>
                </c:pt>
                <c:pt idx="86">
                  <c:v>12.315955755812508</c:v>
                </c:pt>
                <c:pt idx="87">
                  <c:v>12.459164543670793</c:v>
                </c:pt>
                <c:pt idx="88">
                  <c:v>12.602373331529078</c:v>
                </c:pt>
                <c:pt idx="89">
                  <c:v>12.745582119387363</c:v>
                </c:pt>
                <c:pt idx="90">
                  <c:v>12.888790907245648</c:v>
                </c:pt>
                <c:pt idx="91">
                  <c:v>13.031999695103933</c:v>
                </c:pt>
                <c:pt idx="92">
                  <c:v>13.175208482962217</c:v>
                </c:pt>
                <c:pt idx="93">
                  <c:v>13.318417270820502</c:v>
                </c:pt>
                <c:pt idx="94">
                  <c:v>13.461626058678787</c:v>
                </c:pt>
                <c:pt idx="95">
                  <c:v>13.604834846537072</c:v>
                </c:pt>
                <c:pt idx="96">
                  <c:v>13.748043634395357</c:v>
                </c:pt>
                <c:pt idx="97">
                  <c:v>13.891252422253642</c:v>
                </c:pt>
                <c:pt idx="98">
                  <c:v>14.034461210111926</c:v>
                </c:pt>
                <c:pt idx="99">
                  <c:v>14.177669997970211</c:v>
                </c:pt>
                <c:pt idx="100" formatCode="General">
                  <c:v>14.320878785828526</c:v>
                </c:pt>
              </c:numCache>
            </c:numRef>
          </c:xVal>
          <c:yVal>
            <c:numRef>
              <c:f>'Gusset 14'!$AP$510:$AP$610</c:f>
              <c:numCache>
                <c:formatCode>0.000</c:formatCode>
                <c:ptCount val="101"/>
                <c:pt idx="0">
                  <c:v>18.047270279578591</c:v>
                </c:pt>
                <c:pt idx="1">
                  <c:v>18.108843350641845</c:v>
                </c:pt>
                <c:pt idx="2">
                  <c:v>18.170416421705099</c:v>
                </c:pt>
                <c:pt idx="3">
                  <c:v>18.231989492768353</c:v>
                </c:pt>
                <c:pt idx="4">
                  <c:v>18.293562563831607</c:v>
                </c:pt>
                <c:pt idx="5">
                  <c:v>18.355135634894861</c:v>
                </c:pt>
                <c:pt idx="6">
                  <c:v>18.416708705958115</c:v>
                </c:pt>
                <c:pt idx="7">
                  <c:v>18.478281777021369</c:v>
                </c:pt>
                <c:pt idx="8">
                  <c:v>18.539854848084623</c:v>
                </c:pt>
                <c:pt idx="9">
                  <c:v>18.601427919147877</c:v>
                </c:pt>
                <c:pt idx="10">
                  <c:v>18.663000990211131</c:v>
                </c:pt>
                <c:pt idx="11">
                  <c:v>18.724574061274385</c:v>
                </c:pt>
                <c:pt idx="12">
                  <c:v>18.786147132337639</c:v>
                </c:pt>
                <c:pt idx="13">
                  <c:v>18.847720203400893</c:v>
                </c:pt>
                <c:pt idx="14">
                  <c:v>18.909293274464147</c:v>
                </c:pt>
                <c:pt idx="15">
                  <c:v>18.970866345527401</c:v>
                </c:pt>
                <c:pt idx="16">
                  <c:v>19.032439416590655</c:v>
                </c:pt>
                <c:pt idx="17">
                  <c:v>19.094012487653909</c:v>
                </c:pt>
                <c:pt idx="18">
                  <c:v>19.155585558717164</c:v>
                </c:pt>
                <c:pt idx="19">
                  <c:v>19.217158629780418</c:v>
                </c:pt>
                <c:pt idx="20">
                  <c:v>19.278731700843672</c:v>
                </c:pt>
                <c:pt idx="21">
                  <c:v>19.340304771906926</c:v>
                </c:pt>
                <c:pt idx="22">
                  <c:v>19.40187784297018</c:v>
                </c:pt>
                <c:pt idx="23">
                  <c:v>19.463450914033434</c:v>
                </c:pt>
                <c:pt idx="24">
                  <c:v>19.525023985096688</c:v>
                </c:pt>
                <c:pt idx="25">
                  <c:v>19.586597056159942</c:v>
                </c:pt>
                <c:pt idx="26">
                  <c:v>19.648170127223196</c:v>
                </c:pt>
                <c:pt idx="27">
                  <c:v>19.70974319828645</c:v>
                </c:pt>
                <c:pt idx="28">
                  <c:v>19.771316269349704</c:v>
                </c:pt>
                <c:pt idx="29">
                  <c:v>19.832889340412958</c:v>
                </c:pt>
                <c:pt idx="30">
                  <c:v>19.894462411476212</c:v>
                </c:pt>
                <c:pt idx="31">
                  <c:v>19.956035482539466</c:v>
                </c:pt>
                <c:pt idx="32">
                  <c:v>20.01760855360272</c:v>
                </c:pt>
                <c:pt idx="33">
                  <c:v>20.079181624665974</c:v>
                </c:pt>
                <c:pt idx="34">
                  <c:v>20.140754695729228</c:v>
                </c:pt>
                <c:pt idx="35">
                  <c:v>20.202327766792482</c:v>
                </c:pt>
                <c:pt idx="36">
                  <c:v>20.263900837855736</c:v>
                </c:pt>
                <c:pt idx="37">
                  <c:v>20.32547390891899</c:v>
                </c:pt>
                <c:pt idx="38">
                  <c:v>20.387046979982244</c:v>
                </c:pt>
                <c:pt idx="39">
                  <c:v>20.448620051045499</c:v>
                </c:pt>
                <c:pt idx="40">
                  <c:v>20.510193122108753</c:v>
                </c:pt>
                <c:pt idx="41">
                  <c:v>20.571766193172007</c:v>
                </c:pt>
                <c:pt idx="42">
                  <c:v>20.633339264235261</c:v>
                </c:pt>
                <c:pt idx="43">
                  <c:v>20.694912335298515</c:v>
                </c:pt>
                <c:pt idx="44">
                  <c:v>20.756485406361769</c:v>
                </c:pt>
                <c:pt idx="45">
                  <c:v>20.818058477425023</c:v>
                </c:pt>
                <c:pt idx="46">
                  <c:v>20.879631548488277</c:v>
                </c:pt>
                <c:pt idx="47">
                  <c:v>20.941204619551531</c:v>
                </c:pt>
                <c:pt idx="48">
                  <c:v>21.002777690614785</c:v>
                </c:pt>
                <c:pt idx="49">
                  <c:v>21.064350761678039</c:v>
                </c:pt>
                <c:pt idx="50">
                  <c:v>21.125923832741293</c:v>
                </c:pt>
                <c:pt idx="51">
                  <c:v>21.187496903804547</c:v>
                </c:pt>
                <c:pt idx="52">
                  <c:v>21.249069974867801</c:v>
                </c:pt>
                <c:pt idx="53">
                  <c:v>21.310643045931055</c:v>
                </c:pt>
                <c:pt idx="54">
                  <c:v>21.372216116994309</c:v>
                </c:pt>
                <c:pt idx="55">
                  <c:v>21.433789188057563</c:v>
                </c:pt>
                <c:pt idx="56">
                  <c:v>21.495362259120817</c:v>
                </c:pt>
                <c:pt idx="57">
                  <c:v>21.556935330184071</c:v>
                </c:pt>
                <c:pt idx="58">
                  <c:v>21.618508401247325</c:v>
                </c:pt>
                <c:pt idx="59">
                  <c:v>21.680081472310579</c:v>
                </c:pt>
                <c:pt idx="60">
                  <c:v>21.741654543373834</c:v>
                </c:pt>
                <c:pt idx="61">
                  <c:v>21.803227614437088</c:v>
                </c:pt>
                <c:pt idx="62">
                  <c:v>21.864800685500342</c:v>
                </c:pt>
                <c:pt idx="63">
                  <c:v>21.926373756563596</c:v>
                </c:pt>
                <c:pt idx="64">
                  <c:v>21.98794682762685</c:v>
                </c:pt>
                <c:pt idx="65">
                  <c:v>22.049519898690104</c:v>
                </c:pt>
                <c:pt idx="66">
                  <c:v>22.111092969753358</c:v>
                </c:pt>
                <c:pt idx="67">
                  <c:v>22.172666040816612</c:v>
                </c:pt>
                <c:pt idx="68">
                  <c:v>22.234239111879866</c:v>
                </c:pt>
                <c:pt idx="69">
                  <c:v>22.29581218294312</c:v>
                </c:pt>
                <c:pt idx="70">
                  <c:v>22.357385254006374</c:v>
                </c:pt>
                <c:pt idx="71">
                  <c:v>22.418958325069628</c:v>
                </c:pt>
                <c:pt idx="72">
                  <c:v>22.480531396132882</c:v>
                </c:pt>
                <c:pt idx="73">
                  <c:v>22.542104467196136</c:v>
                </c:pt>
                <c:pt idx="74">
                  <c:v>22.60367753825939</c:v>
                </c:pt>
                <c:pt idx="75">
                  <c:v>22.665250609322644</c:v>
                </c:pt>
                <c:pt idx="76">
                  <c:v>22.726823680385898</c:v>
                </c:pt>
                <c:pt idx="77">
                  <c:v>22.788396751449152</c:v>
                </c:pt>
                <c:pt idx="78">
                  <c:v>22.849969822512406</c:v>
                </c:pt>
                <c:pt idx="79">
                  <c:v>22.91154289357566</c:v>
                </c:pt>
                <c:pt idx="80">
                  <c:v>22.973115964638914</c:v>
                </c:pt>
                <c:pt idx="81">
                  <c:v>23.034689035702169</c:v>
                </c:pt>
                <c:pt idx="82">
                  <c:v>23.096262106765423</c:v>
                </c:pt>
                <c:pt idx="83">
                  <c:v>23.157835177828677</c:v>
                </c:pt>
                <c:pt idx="84">
                  <c:v>23.219408248891931</c:v>
                </c:pt>
                <c:pt idx="85">
                  <c:v>23.280981319955185</c:v>
                </c:pt>
                <c:pt idx="86">
                  <c:v>23.342554391018439</c:v>
                </c:pt>
                <c:pt idx="87">
                  <c:v>23.404127462081693</c:v>
                </c:pt>
                <c:pt idx="88">
                  <c:v>23.465700533144947</c:v>
                </c:pt>
                <c:pt idx="89">
                  <c:v>23.527273604208201</c:v>
                </c:pt>
                <c:pt idx="90">
                  <c:v>23.588846675271455</c:v>
                </c:pt>
                <c:pt idx="91">
                  <c:v>23.650419746334709</c:v>
                </c:pt>
                <c:pt idx="92">
                  <c:v>23.711992817397963</c:v>
                </c:pt>
                <c:pt idx="93">
                  <c:v>23.773565888461217</c:v>
                </c:pt>
                <c:pt idx="94">
                  <c:v>23.835138959524471</c:v>
                </c:pt>
                <c:pt idx="95">
                  <c:v>23.896712030587725</c:v>
                </c:pt>
                <c:pt idx="96">
                  <c:v>23.958285101650979</c:v>
                </c:pt>
                <c:pt idx="97">
                  <c:v>24.019858172714233</c:v>
                </c:pt>
                <c:pt idx="98">
                  <c:v>24.081431243777487</c:v>
                </c:pt>
                <c:pt idx="99">
                  <c:v>24.143004314840741</c:v>
                </c:pt>
                <c:pt idx="100" formatCode="General">
                  <c:v>24.204577385904095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118-438E-A540-86645DEFBFE4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14'!$AJ$611:$AJ$711</c:f>
              <c:numCache>
                <c:formatCode>General</c:formatCode>
                <c:ptCount val="101"/>
                <c:pt idx="0">
                  <c:v>14.320878785828526</c:v>
                </c:pt>
                <c:pt idx="1">
                  <c:v>14.368963686923045</c:v>
                </c:pt>
                <c:pt idx="2">
                  <c:v>14.417048588017565</c:v>
                </c:pt>
                <c:pt idx="3">
                  <c:v>14.465133489112084</c:v>
                </c:pt>
                <c:pt idx="4">
                  <c:v>14.513218390206603</c:v>
                </c:pt>
                <c:pt idx="5">
                  <c:v>14.561303291301122</c:v>
                </c:pt>
                <c:pt idx="6">
                  <c:v>14.609388192395642</c:v>
                </c:pt>
                <c:pt idx="7">
                  <c:v>14.657473093490161</c:v>
                </c:pt>
                <c:pt idx="8">
                  <c:v>14.70555799458468</c:v>
                </c:pt>
                <c:pt idx="9">
                  <c:v>14.753642895679199</c:v>
                </c:pt>
                <c:pt idx="10">
                  <c:v>14.801727796773719</c:v>
                </c:pt>
                <c:pt idx="11">
                  <c:v>14.849812697868238</c:v>
                </c:pt>
                <c:pt idx="12">
                  <c:v>14.897897598962757</c:v>
                </c:pt>
                <c:pt idx="13">
                  <c:v>14.945982500057276</c:v>
                </c:pt>
                <c:pt idx="14">
                  <c:v>14.994067401151796</c:v>
                </c:pt>
                <c:pt idx="15">
                  <c:v>15.042152302246315</c:v>
                </c:pt>
                <c:pt idx="16">
                  <c:v>15.090237203340834</c:v>
                </c:pt>
                <c:pt idx="17">
                  <c:v>15.138322104435353</c:v>
                </c:pt>
                <c:pt idx="18">
                  <c:v>15.186407005529873</c:v>
                </c:pt>
                <c:pt idx="19">
                  <c:v>15.234491906624392</c:v>
                </c:pt>
                <c:pt idx="20">
                  <c:v>15.282576807718911</c:v>
                </c:pt>
                <c:pt idx="21">
                  <c:v>15.33066170881343</c:v>
                </c:pt>
                <c:pt idx="22">
                  <c:v>15.37874660990795</c:v>
                </c:pt>
                <c:pt idx="23">
                  <c:v>15.426831511002469</c:v>
                </c:pt>
                <c:pt idx="24">
                  <c:v>15.474916412096988</c:v>
                </c:pt>
                <c:pt idx="25">
                  <c:v>15.523001313191507</c:v>
                </c:pt>
                <c:pt idx="26">
                  <c:v>15.571086214286026</c:v>
                </c:pt>
                <c:pt idx="27">
                  <c:v>15.619171115380546</c:v>
                </c:pt>
                <c:pt idx="28">
                  <c:v>15.667256016475065</c:v>
                </c:pt>
                <c:pt idx="29">
                  <c:v>15.715340917569584</c:v>
                </c:pt>
                <c:pt idx="30">
                  <c:v>15.763425818664103</c:v>
                </c:pt>
                <c:pt idx="31">
                  <c:v>15.811510719758623</c:v>
                </c:pt>
                <c:pt idx="32">
                  <c:v>15.859595620853142</c:v>
                </c:pt>
                <c:pt idx="33">
                  <c:v>15.907680521947661</c:v>
                </c:pt>
                <c:pt idx="34">
                  <c:v>15.95576542304218</c:v>
                </c:pt>
                <c:pt idx="35">
                  <c:v>16.0038503241367</c:v>
                </c:pt>
                <c:pt idx="36">
                  <c:v>16.051935225231219</c:v>
                </c:pt>
                <c:pt idx="37">
                  <c:v>16.100020126325738</c:v>
                </c:pt>
                <c:pt idx="38">
                  <c:v>16.148105027420257</c:v>
                </c:pt>
                <c:pt idx="39">
                  <c:v>16.196189928514777</c:v>
                </c:pt>
                <c:pt idx="40">
                  <c:v>16.244274829609296</c:v>
                </c:pt>
                <c:pt idx="41">
                  <c:v>16.292359730703815</c:v>
                </c:pt>
                <c:pt idx="42">
                  <c:v>16.340444631798334</c:v>
                </c:pt>
                <c:pt idx="43">
                  <c:v>16.388529532892854</c:v>
                </c:pt>
                <c:pt idx="44">
                  <c:v>16.436614433987373</c:v>
                </c:pt>
                <c:pt idx="45">
                  <c:v>16.484699335081892</c:v>
                </c:pt>
                <c:pt idx="46">
                  <c:v>16.532784236176411</c:v>
                </c:pt>
                <c:pt idx="47">
                  <c:v>16.58086913727093</c:v>
                </c:pt>
                <c:pt idx="48">
                  <c:v>16.62895403836545</c:v>
                </c:pt>
                <c:pt idx="49">
                  <c:v>16.677038939459969</c:v>
                </c:pt>
                <c:pt idx="50">
                  <c:v>16.725123840554488</c:v>
                </c:pt>
                <c:pt idx="51">
                  <c:v>16.773208741649007</c:v>
                </c:pt>
                <c:pt idx="52">
                  <c:v>16.821293642743527</c:v>
                </c:pt>
                <c:pt idx="53">
                  <c:v>16.869378543838046</c:v>
                </c:pt>
                <c:pt idx="54">
                  <c:v>16.917463444932565</c:v>
                </c:pt>
                <c:pt idx="55">
                  <c:v>16.965548346027084</c:v>
                </c:pt>
                <c:pt idx="56">
                  <c:v>17.013633247121604</c:v>
                </c:pt>
                <c:pt idx="57">
                  <c:v>17.061718148216123</c:v>
                </c:pt>
                <c:pt idx="58">
                  <c:v>17.109803049310642</c:v>
                </c:pt>
                <c:pt idx="59">
                  <c:v>17.157887950405161</c:v>
                </c:pt>
                <c:pt idx="60">
                  <c:v>17.205972851499681</c:v>
                </c:pt>
                <c:pt idx="61">
                  <c:v>17.2540577525942</c:v>
                </c:pt>
                <c:pt idx="62">
                  <c:v>17.302142653688719</c:v>
                </c:pt>
                <c:pt idx="63">
                  <c:v>17.350227554783238</c:v>
                </c:pt>
                <c:pt idx="64">
                  <c:v>17.398312455877758</c:v>
                </c:pt>
                <c:pt idx="65">
                  <c:v>17.446397356972277</c:v>
                </c:pt>
                <c:pt idx="66">
                  <c:v>17.494482258066796</c:v>
                </c:pt>
                <c:pt idx="67">
                  <c:v>17.542567159161315</c:v>
                </c:pt>
                <c:pt idx="68">
                  <c:v>17.590652060255834</c:v>
                </c:pt>
                <c:pt idx="69">
                  <c:v>17.638736961350354</c:v>
                </c:pt>
                <c:pt idx="70">
                  <c:v>17.686821862444873</c:v>
                </c:pt>
                <c:pt idx="71">
                  <c:v>17.734906763539392</c:v>
                </c:pt>
                <c:pt idx="72">
                  <c:v>17.782991664633911</c:v>
                </c:pt>
                <c:pt idx="73">
                  <c:v>17.831076565728431</c:v>
                </c:pt>
                <c:pt idx="74">
                  <c:v>17.87916146682295</c:v>
                </c:pt>
                <c:pt idx="75">
                  <c:v>17.927246367917469</c:v>
                </c:pt>
                <c:pt idx="76">
                  <c:v>17.975331269011988</c:v>
                </c:pt>
                <c:pt idx="77">
                  <c:v>18.023416170106508</c:v>
                </c:pt>
                <c:pt idx="78">
                  <c:v>18.071501071201027</c:v>
                </c:pt>
                <c:pt idx="79">
                  <c:v>18.119585972295546</c:v>
                </c:pt>
                <c:pt idx="80">
                  <c:v>18.167670873390065</c:v>
                </c:pt>
                <c:pt idx="81">
                  <c:v>18.215755774484585</c:v>
                </c:pt>
                <c:pt idx="82">
                  <c:v>18.263840675579104</c:v>
                </c:pt>
                <c:pt idx="83">
                  <c:v>18.311925576673623</c:v>
                </c:pt>
                <c:pt idx="84">
                  <c:v>18.360010477768142</c:v>
                </c:pt>
                <c:pt idx="85">
                  <c:v>18.408095378862662</c:v>
                </c:pt>
                <c:pt idx="86">
                  <c:v>18.456180279957181</c:v>
                </c:pt>
                <c:pt idx="87">
                  <c:v>18.5042651810517</c:v>
                </c:pt>
                <c:pt idx="88">
                  <c:v>18.552350082146219</c:v>
                </c:pt>
                <c:pt idx="89">
                  <c:v>18.600434983240739</c:v>
                </c:pt>
                <c:pt idx="90">
                  <c:v>18.648519884335258</c:v>
                </c:pt>
                <c:pt idx="91">
                  <c:v>18.696604785429777</c:v>
                </c:pt>
                <c:pt idx="92">
                  <c:v>18.744689686524296</c:v>
                </c:pt>
                <c:pt idx="93">
                  <c:v>18.792774587618815</c:v>
                </c:pt>
                <c:pt idx="94">
                  <c:v>18.840859488713335</c:v>
                </c:pt>
                <c:pt idx="95">
                  <c:v>18.888944389807854</c:v>
                </c:pt>
                <c:pt idx="96">
                  <c:v>18.937029290902373</c:v>
                </c:pt>
                <c:pt idx="97">
                  <c:v>18.985114191996892</c:v>
                </c:pt>
                <c:pt idx="98">
                  <c:v>19.033199093091412</c:v>
                </c:pt>
                <c:pt idx="99">
                  <c:v>19.081283994185931</c:v>
                </c:pt>
                <c:pt idx="100">
                  <c:v>19.129368895280397</c:v>
                </c:pt>
              </c:numCache>
            </c:numRef>
          </c:xVal>
          <c:yVal>
            <c:numRef>
              <c:f>'Gusset 14'!$AQ$611:$AQ$711</c:f>
              <c:numCache>
                <c:formatCode>General</c:formatCode>
                <c:ptCount val="101"/>
                <c:pt idx="0">
                  <c:v>24.204577385904095</c:v>
                </c:pt>
                <c:pt idx="1">
                  <c:v>24.168690866335734</c:v>
                </c:pt>
                <c:pt idx="2">
                  <c:v>24.132804346767372</c:v>
                </c:pt>
                <c:pt idx="3">
                  <c:v>24.096917827199011</c:v>
                </c:pt>
                <c:pt idx="4">
                  <c:v>24.06103130763065</c:v>
                </c:pt>
                <c:pt idx="5">
                  <c:v>24.025144788062288</c:v>
                </c:pt>
                <c:pt idx="6">
                  <c:v>23.989258268493927</c:v>
                </c:pt>
                <c:pt idx="7">
                  <c:v>23.953371748925566</c:v>
                </c:pt>
                <c:pt idx="8">
                  <c:v>23.917485229357204</c:v>
                </c:pt>
                <c:pt idx="9">
                  <c:v>23.881598709788843</c:v>
                </c:pt>
                <c:pt idx="10">
                  <c:v>23.845712190220482</c:v>
                </c:pt>
                <c:pt idx="11">
                  <c:v>23.809825670652121</c:v>
                </c:pt>
                <c:pt idx="12">
                  <c:v>23.773939151083759</c:v>
                </c:pt>
                <c:pt idx="13">
                  <c:v>23.738052631515398</c:v>
                </c:pt>
                <c:pt idx="14">
                  <c:v>23.702166111947037</c:v>
                </c:pt>
                <c:pt idx="15">
                  <c:v>23.666279592378675</c:v>
                </c:pt>
                <c:pt idx="16">
                  <c:v>23.630393072810314</c:v>
                </c:pt>
                <c:pt idx="17">
                  <c:v>23.594506553241953</c:v>
                </c:pt>
                <c:pt idx="18">
                  <c:v>23.558620033673591</c:v>
                </c:pt>
                <c:pt idx="19">
                  <c:v>23.52273351410523</c:v>
                </c:pt>
                <c:pt idx="20">
                  <c:v>23.486846994536869</c:v>
                </c:pt>
                <c:pt idx="21">
                  <c:v>23.450960474968507</c:v>
                </c:pt>
                <c:pt idx="22">
                  <c:v>23.415073955400146</c:v>
                </c:pt>
                <c:pt idx="23">
                  <c:v>23.379187435831785</c:v>
                </c:pt>
                <c:pt idx="24">
                  <c:v>23.343300916263424</c:v>
                </c:pt>
                <c:pt idx="25">
                  <c:v>23.307414396695062</c:v>
                </c:pt>
                <c:pt idx="26">
                  <c:v>23.271527877126701</c:v>
                </c:pt>
                <c:pt idx="27">
                  <c:v>23.23564135755834</c:v>
                </c:pt>
                <c:pt idx="28">
                  <c:v>23.199754837989978</c:v>
                </c:pt>
                <c:pt idx="29">
                  <c:v>23.163868318421617</c:v>
                </c:pt>
                <c:pt idx="30">
                  <c:v>23.127981798853256</c:v>
                </c:pt>
                <c:pt idx="31">
                  <c:v>23.092095279284894</c:v>
                </c:pt>
                <c:pt idx="32">
                  <c:v>23.056208759716533</c:v>
                </c:pt>
                <c:pt idx="33">
                  <c:v>23.020322240148172</c:v>
                </c:pt>
                <c:pt idx="34">
                  <c:v>22.98443572057981</c:v>
                </c:pt>
                <c:pt idx="35">
                  <c:v>22.948549201011449</c:v>
                </c:pt>
                <c:pt idx="36">
                  <c:v>22.912662681443088</c:v>
                </c:pt>
                <c:pt idx="37">
                  <c:v>22.876776161874727</c:v>
                </c:pt>
                <c:pt idx="38">
                  <c:v>22.840889642306365</c:v>
                </c:pt>
                <c:pt idx="39">
                  <c:v>22.805003122738004</c:v>
                </c:pt>
                <c:pt idx="40">
                  <c:v>22.769116603169643</c:v>
                </c:pt>
                <c:pt idx="41">
                  <c:v>22.733230083601281</c:v>
                </c:pt>
                <c:pt idx="42">
                  <c:v>22.69734356403292</c:v>
                </c:pt>
                <c:pt idx="43">
                  <c:v>22.661457044464559</c:v>
                </c:pt>
                <c:pt idx="44">
                  <c:v>22.625570524896197</c:v>
                </c:pt>
                <c:pt idx="45">
                  <c:v>22.589684005327836</c:v>
                </c:pt>
                <c:pt idx="46">
                  <c:v>22.553797485759475</c:v>
                </c:pt>
                <c:pt idx="47">
                  <c:v>22.517910966191113</c:v>
                </c:pt>
                <c:pt idx="48">
                  <c:v>22.482024446622752</c:v>
                </c:pt>
                <c:pt idx="49">
                  <c:v>22.446137927054391</c:v>
                </c:pt>
                <c:pt idx="50">
                  <c:v>22.41025140748603</c:v>
                </c:pt>
                <c:pt idx="51">
                  <c:v>22.374364887917668</c:v>
                </c:pt>
                <c:pt idx="52">
                  <c:v>22.338478368349307</c:v>
                </c:pt>
                <c:pt idx="53">
                  <c:v>22.302591848780946</c:v>
                </c:pt>
                <c:pt idx="54">
                  <c:v>22.266705329212584</c:v>
                </c:pt>
                <c:pt idx="55">
                  <c:v>22.230818809644223</c:v>
                </c:pt>
                <c:pt idx="56">
                  <c:v>22.194932290075862</c:v>
                </c:pt>
                <c:pt idx="57">
                  <c:v>22.1590457705075</c:v>
                </c:pt>
                <c:pt idx="58">
                  <c:v>22.123159250939139</c:v>
                </c:pt>
                <c:pt idx="59">
                  <c:v>22.087272731370778</c:v>
                </c:pt>
                <c:pt idx="60">
                  <c:v>22.051386211802416</c:v>
                </c:pt>
                <c:pt idx="61">
                  <c:v>22.015499692234055</c:v>
                </c:pt>
                <c:pt idx="62">
                  <c:v>21.979613172665694</c:v>
                </c:pt>
                <c:pt idx="63">
                  <c:v>21.943726653097333</c:v>
                </c:pt>
                <c:pt idx="64">
                  <c:v>21.907840133528971</c:v>
                </c:pt>
                <c:pt idx="65">
                  <c:v>21.87195361396061</c:v>
                </c:pt>
                <c:pt idx="66">
                  <c:v>21.836067094392249</c:v>
                </c:pt>
                <c:pt idx="67">
                  <c:v>21.800180574823887</c:v>
                </c:pt>
                <c:pt idx="68">
                  <c:v>21.764294055255526</c:v>
                </c:pt>
                <c:pt idx="69">
                  <c:v>21.728407535687165</c:v>
                </c:pt>
                <c:pt idx="70">
                  <c:v>21.692521016118803</c:v>
                </c:pt>
                <c:pt idx="71">
                  <c:v>21.656634496550442</c:v>
                </c:pt>
                <c:pt idx="72">
                  <c:v>21.620747976982081</c:v>
                </c:pt>
                <c:pt idx="73">
                  <c:v>21.584861457413719</c:v>
                </c:pt>
                <c:pt idx="74">
                  <c:v>21.548974937845358</c:v>
                </c:pt>
                <c:pt idx="75">
                  <c:v>21.513088418276997</c:v>
                </c:pt>
                <c:pt idx="76">
                  <c:v>21.477201898708635</c:v>
                </c:pt>
                <c:pt idx="77">
                  <c:v>21.441315379140274</c:v>
                </c:pt>
                <c:pt idx="78">
                  <c:v>21.405428859571913</c:v>
                </c:pt>
                <c:pt idx="79">
                  <c:v>21.369542340003552</c:v>
                </c:pt>
                <c:pt idx="80">
                  <c:v>21.33365582043519</c:v>
                </c:pt>
                <c:pt idx="81">
                  <c:v>21.297769300866829</c:v>
                </c:pt>
                <c:pt idx="82">
                  <c:v>21.261882781298468</c:v>
                </c:pt>
                <c:pt idx="83">
                  <c:v>21.225996261730106</c:v>
                </c:pt>
                <c:pt idx="84">
                  <c:v>21.190109742161745</c:v>
                </c:pt>
                <c:pt idx="85">
                  <c:v>21.154223222593384</c:v>
                </c:pt>
                <c:pt idx="86">
                  <c:v>21.118336703025022</c:v>
                </c:pt>
                <c:pt idx="87">
                  <c:v>21.082450183456661</c:v>
                </c:pt>
                <c:pt idx="88">
                  <c:v>21.0465636638883</c:v>
                </c:pt>
                <c:pt idx="89">
                  <c:v>21.010677144319938</c:v>
                </c:pt>
                <c:pt idx="90">
                  <c:v>20.974790624751577</c:v>
                </c:pt>
                <c:pt idx="91">
                  <c:v>20.938904105183216</c:v>
                </c:pt>
                <c:pt idx="92">
                  <c:v>20.903017585614855</c:v>
                </c:pt>
                <c:pt idx="93">
                  <c:v>20.867131066046493</c:v>
                </c:pt>
                <c:pt idx="94">
                  <c:v>20.831244546478132</c:v>
                </c:pt>
                <c:pt idx="95">
                  <c:v>20.795358026909771</c:v>
                </c:pt>
                <c:pt idx="96">
                  <c:v>20.759471507341409</c:v>
                </c:pt>
                <c:pt idx="97">
                  <c:v>20.723584987773048</c:v>
                </c:pt>
                <c:pt idx="98">
                  <c:v>20.687698468204687</c:v>
                </c:pt>
                <c:pt idx="99">
                  <c:v>20.651811948636325</c:v>
                </c:pt>
                <c:pt idx="100">
                  <c:v>20.615925429067996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118-438E-A540-86645DEFBFE4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14'!$AJ$712:$AJ$812</c:f>
              <c:numCache>
                <c:formatCode>General</c:formatCode>
                <c:ptCount val="101"/>
                <c:pt idx="0">
                  <c:v>19.129368895280397</c:v>
                </c:pt>
                <c:pt idx="1">
                  <c:v>19.111088345081058</c:v>
                </c:pt>
                <c:pt idx="2">
                  <c:v>19.092807794881718</c:v>
                </c:pt>
                <c:pt idx="3">
                  <c:v>19.074527244682379</c:v>
                </c:pt>
                <c:pt idx="4">
                  <c:v>19.05624669448304</c:v>
                </c:pt>
                <c:pt idx="5">
                  <c:v>19.0379661442837</c:v>
                </c:pt>
                <c:pt idx="6">
                  <c:v>19.019685594084361</c:v>
                </c:pt>
                <c:pt idx="7">
                  <c:v>19.001405043885022</c:v>
                </c:pt>
                <c:pt idx="8">
                  <c:v>18.983124493685683</c:v>
                </c:pt>
                <c:pt idx="9">
                  <c:v>18.964843943486343</c:v>
                </c:pt>
                <c:pt idx="10">
                  <c:v>18.946563393287004</c:v>
                </c:pt>
                <c:pt idx="11">
                  <c:v>18.928282843087665</c:v>
                </c:pt>
                <c:pt idx="12">
                  <c:v>18.910002292888326</c:v>
                </c:pt>
                <c:pt idx="13">
                  <c:v>18.891721742688986</c:v>
                </c:pt>
                <c:pt idx="14">
                  <c:v>18.873441192489647</c:v>
                </c:pt>
                <c:pt idx="15">
                  <c:v>18.855160642290308</c:v>
                </c:pt>
                <c:pt idx="16">
                  <c:v>18.836880092090968</c:v>
                </c:pt>
                <c:pt idx="17">
                  <c:v>18.818599541891629</c:v>
                </c:pt>
                <c:pt idx="18">
                  <c:v>18.80031899169229</c:v>
                </c:pt>
                <c:pt idx="19">
                  <c:v>18.782038441492951</c:v>
                </c:pt>
                <c:pt idx="20">
                  <c:v>18.763757891293611</c:v>
                </c:pt>
                <c:pt idx="21">
                  <c:v>18.745477341094272</c:v>
                </c:pt>
                <c:pt idx="22">
                  <c:v>18.727196790894933</c:v>
                </c:pt>
                <c:pt idx="23">
                  <c:v>18.708916240695594</c:v>
                </c:pt>
                <c:pt idx="24">
                  <c:v>18.690635690496254</c:v>
                </c:pt>
                <c:pt idx="25">
                  <c:v>18.672355140296915</c:v>
                </c:pt>
                <c:pt idx="26">
                  <c:v>18.654074590097576</c:v>
                </c:pt>
                <c:pt idx="27">
                  <c:v>18.635794039898236</c:v>
                </c:pt>
                <c:pt idx="28">
                  <c:v>18.617513489698897</c:v>
                </c:pt>
                <c:pt idx="29">
                  <c:v>18.599232939499558</c:v>
                </c:pt>
                <c:pt idx="30">
                  <c:v>18.580952389300219</c:v>
                </c:pt>
                <c:pt idx="31">
                  <c:v>18.562671839100879</c:v>
                </c:pt>
                <c:pt idx="32">
                  <c:v>18.54439128890154</c:v>
                </c:pt>
                <c:pt idx="33">
                  <c:v>18.526110738702201</c:v>
                </c:pt>
                <c:pt idx="34">
                  <c:v>18.507830188502862</c:v>
                </c:pt>
                <c:pt idx="35">
                  <c:v>18.489549638303522</c:v>
                </c:pt>
                <c:pt idx="36">
                  <c:v>18.471269088104183</c:v>
                </c:pt>
                <c:pt idx="37">
                  <c:v>18.452988537904844</c:v>
                </c:pt>
                <c:pt idx="38">
                  <c:v>18.434707987705504</c:v>
                </c:pt>
                <c:pt idx="39">
                  <c:v>18.416427437506165</c:v>
                </c:pt>
                <c:pt idx="40">
                  <c:v>18.398146887306826</c:v>
                </c:pt>
                <c:pt idx="41">
                  <c:v>18.379866337107487</c:v>
                </c:pt>
                <c:pt idx="42">
                  <c:v>18.361585786908147</c:v>
                </c:pt>
                <c:pt idx="43">
                  <c:v>18.343305236708808</c:v>
                </c:pt>
                <c:pt idx="44">
                  <c:v>18.325024686509469</c:v>
                </c:pt>
                <c:pt idx="45">
                  <c:v>18.30674413631013</c:v>
                </c:pt>
                <c:pt idx="46">
                  <c:v>18.28846358611079</c:v>
                </c:pt>
                <c:pt idx="47">
                  <c:v>18.270183035911451</c:v>
                </c:pt>
                <c:pt idx="48">
                  <c:v>18.251902485712112</c:v>
                </c:pt>
                <c:pt idx="49">
                  <c:v>18.233621935512772</c:v>
                </c:pt>
                <c:pt idx="50">
                  <c:v>18.215341385313433</c:v>
                </c:pt>
                <c:pt idx="51">
                  <c:v>18.197060835114094</c:v>
                </c:pt>
                <c:pt idx="52">
                  <c:v>18.178780284914755</c:v>
                </c:pt>
                <c:pt idx="53">
                  <c:v>18.160499734715415</c:v>
                </c:pt>
                <c:pt idx="54">
                  <c:v>18.142219184516076</c:v>
                </c:pt>
                <c:pt idx="55">
                  <c:v>18.123938634316737</c:v>
                </c:pt>
                <c:pt idx="56">
                  <c:v>18.105658084117398</c:v>
                </c:pt>
                <c:pt idx="57">
                  <c:v>18.087377533918058</c:v>
                </c:pt>
                <c:pt idx="58">
                  <c:v>18.069096983718719</c:v>
                </c:pt>
                <c:pt idx="59">
                  <c:v>18.05081643351938</c:v>
                </c:pt>
                <c:pt idx="60">
                  <c:v>18.03253588332004</c:v>
                </c:pt>
                <c:pt idx="61">
                  <c:v>18.014255333120701</c:v>
                </c:pt>
                <c:pt idx="62">
                  <c:v>17.995974782921362</c:v>
                </c:pt>
                <c:pt idx="63">
                  <c:v>17.977694232722023</c:v>
                </c:pt>
                <c:pt idx="64">
                  <c:v>17.959413682522683</c:v>
                </c:pt>
                <c:pt idx="65">
                  <c:v>17.941133132323344</c:v>
                </c:pt>
                <c:pt idx="66">
                  <c:v>17.922852582124005</c:v>
                </c:pt>
                <c:pt idx="67">
                  <c:v>17.904572031924666</c:v>
                </c:pt>
                <c:pt idx="68">
                  <c:v>17.886291481725326</c:v>
                </c:pt>
                <c:pt idx="69">
                  <c:v>17.868010931525987</c:v>
                </c:pt>
                <c:pt idx="70">
                  <c:v>17.849730381326648</c:v>
                </c:pt>
                <c:pt idx="71">
                  <c:v>17.831449831127308</c:v>
                </c:pt>
                <c:pt idx="72">
                  <c:v>17.813169280927969</c:v>
                </c:pt>
                <c:pt idx="73">
                  <c:v>17.79488873072863</c:v>
                </c:pt>
                <c:pt idx="74">
                  <c:v>17.776608180529291</c:v>
                </c:pt>
                <c:pt idx="75">
                  <c:v>17.758327630329951</c:v>
                </c:pt>
                <c:pt idx="76">
                  <c:v>17.740047080130612</c:v>
                </c:pt>
                <c:pt idx="77">
                  <c:v>17.721766529931273</c:v>
                </c:pt>
                <c:pt idx="78">
                  <c:v>17.703485979731933</c:v>
                </c:pt>
                <c:pt idx="79">
                  <c:v>17.685205429532594</c:v>
                </c:pt>
                <c:pt idx="80">
                  <c:v>17.666924879333255</c:v>
                </c:pt>
                <c:pt idx="81">
                  <c:v>17.648644329133916</c:v>
                </c:pt>
                <c:pt idx="82">
                  <c:v>17.630363778934576</c:v>
                </c:pt>
                <c:pt idx="83">
                  <c:v>17.612083228735237</c:v>
                </c:pt>
                <c:pt idx="84">
                  <c:v>17.593802678535898</c:v>
                </c:pt>
                <c:pt idx="85">
                  <c:v>17.575522128336559</c:v>
                </c:pt>
                <c:pt idx="86">
                  <c:v>17.557241578137219</c:v>
                </c:pt>
                <c:pt idx="87">
                  <c:v>17.53896102793788</c:v>
                </c:pt>
                <c:pt idx="88">
                  <c:v>17.520680477738541</c:v>
                </c:pt>
                <c:pt idx="89">
                  <c:v>17.502399927539201</c:v>
                </c:pt>
                <c:pt idx="90">
                  <c:v>17.484119377339862</c:v>
                </c:pt>
                <c:pt idx="91">
                  <c:v>17.465838827140523</c:v>
                </c:pt>
                <c:pt idx="92">
                  <c:v>17.447558276941184</c:v>
                </c:pt>
                <c:pt idx="93">
                  <c:v>17.429277726741844</c:v>
                </c:pt>
                <c:pt idx="94">
                  <c:v>17.410997176542505</c:v>
                </c:pt>
                <c:pt idx="95">
                  <c:v>17.392716626343166</c:v>
                </c:pt>
                <c:pt idx="96">
                  <c:v>17.374436076143827</c:v>
                </c:pt>
                <c:pt idx="97">
                  <c:v>17.356155525944487</c:v>
                </c:pt>
                <c:pt idx="98">
                  <c:v>17.337874975745148</c:v>
                </c:pt>
                <c:pt idx="99">
                  <c:v>17.319594425545809</c:v>
                </c:pt>
                <c:pt idx="100" formatCode="0.000">
                  <c:v>17.301313875346469</c:v>
                </c:pt>
              </c:numCache>
            </c:numRef>
          </c:xVal>
          <c:yVal>
            <c:numRef>
              <c:f>'Gusset 14'!$AR$712:$AR$812</c:f>
              <c:numCache>
                <c:formatCode>General</c:formatCode>
                <c:ptCount val="101"/>
                <c:pt idx="0">
                  <c:v>20.615925429067996</c:v>
                </c:pt>
                <c:pt idx="1">
                  <c:v>20.461116445205917</c:v>
                </c:pt>
                <c:pt idx="2">
                  <c:v>20.306307461343838</c:v>
                </c:pt>
                <c:pt idx="3">
                  <c:v>20.151498477481759</c:v>
                </c:pt>
                <c:pt idx="4">
                  <c:v>19.99668949361968</c:v>
                </c:pt>
                <c:pt idx="5">
                  <c:v>19.841880509757601</c:v>
                </c:pt>
                <c:pt idx="6">
                  <c:v>19.687071525895522</c:v>
                </c:pt>
                <c:pt idx="7">
                  <c:v>19.532262542033443</c:v>
                </c:pt>
                <c:pt idx="8">
                  <c:v>19.377453558171364</c:v>
                </c:pt>
                <c:pt idx="9">
                  <c:v>19.222644574309285</c:v>
                </c:pt>
                <c:pt idx="10">
                  <c:v>19.067835590447206</c:v>
                </c:pt>
                <c:pt idx="11">
                  <c:v>18.913026606585127</c:v>
                </c:pt>
                <c:pt idx="12">
                  <c:v>18.758217622723048</c:v>
                </c:pt>
                <c:pt idx="13">
                  <c:v>18.603408638860969</c:v>
                </c:pt>
                <c:pt idx="14">
                  <c:v>18.44859965499889</c:v>
                </c:pt>
                <c:pt idx="15">
                  <c:v>18.293790671136811</c:v>
                </c:pt>
                <c:pt idx="16">
                  <c:v>18.138981687274732</c:v>
                </c:pt>
                <c:pt idx="17">
                  <c:v>17.984172703412654</c:v>
                </c:pt>
                <c:pt idx="18">
                  <c:v>17.829363719550575</c:v>
                </c:pt>
                <c:pt idx="19">
                  <c:v>17.674554735688496</c:v>
                </c:pt>
                <c:pt idx="20">
                  <c:v>17.519745751826417</c:v>
                </c:pt>
                <c:pt idx="21">
                  <c:v>17.364936767964338</c:v>
                </c:pt>
                <c:pt idx="22">
                  <c:v>17.210127784102259</c:v>
                </c:pt>
                <c:pt idx="23">
                  <c:v>17.05531880024018</c:v>
                </c:pt>
                <c:pt idx="24">
                  <c:v>16.900509816378101</c:v>
                </c:pt>
                <c:pt idx="25">
                  <c:v>16.745700832516022</c:v>
                </c:pt>
                <c:pt idx="26">
                  <c:v>16.590891848653943</c:v>
                </c:pt>
                <c:pt idx="27">
                  <c:v>16.436082864791864</c:v>
                </c:pt>
                <c:pt idx="28">
                  <c:v>16.281273880929785</c:v>
                </c:pt>
                <c:pt idx="29">
                  <c:v>16.126464897067706</c:v>
                </c:pt>
                <c:pt idx="30">
                  <c:v>15.971655913205627</c:v>
                </c:pt>
                <c:pt idx="31">
                  <c:v>15.816846929343548</c:v>
                </c:pt>
                <c:pt idx="32">
                  <c:v>15.662037945481469</c:v>
                </c:pt>
                <c:pt idx="33">
                  <c:v>15.50722896161939</c:v>
                </c:pt>
                <c:pt idx="34">
                  <c:v>15.352419977757311</c:v>
                </c:pt>
                <c:pt idx="35">
                  <c:v>15.197610993895232</c:v>
                </c:pt>
                <c:pt idx="36">
                  <c:v>15.042802010033153</c:v>
                </c:pt>
                <c:pt idx="37">
                  <c:v>14.887993026171074</c:v>
                </c:pt>
                <c:pt idx="38">
                  <c:v>14.733184042308995</c:v>
                </c:pt>
                <c:pt idx="39">
                  <c:v>14.578375058446916</c:v>
                </c:pt>
                <c:pt idx="40">
                  <c:v>14.423566074584837</c:v>
                </c:pt>
                <c:pt idx="41">
                  <c:v>14.268757090722758</c:v>
                </c:pt>
                <c:pt idx="42">
                  <c:v>14.113948106860679</c:v>
                </c:pt>
                <c:pt idx="43">
                  <c:v>13.9591391229986</c:v>
                </c:pt>
                <c:pt idx="44">
                  <c:v>13.804330139136521</c:v>
                </c:pt>
                <c:pt idx="45">
                  <c:v>13.649521155274442</c:v>
                </c:pt>
                <c:pt idx="46">
                  <c:v>13.494712171412363</c:v>
                </c:pt>
                <c:pt idx="47">
                  <c:v>13.339903187550284</c:v>
                </c:pt>
                <c:pt idx="48">
                  <c:v>13.185094203688205</c:v>
                </c:pt>
                <c:pt idx="49">
                  <c:v>13.030285219826126</c:v>
                </c:pt>
                <c:pt idx="50">
                  <c:v>12.875476235964047</c:v>
                </c:pt>
                <c:pt idx="51">
                  <c:v>12.720667252101968</c:v>
                </c:pt>
                <c:pt idx="52">
                  <c:v>12.565858268239889</c:v>
                </c:pt>
                <c:pt idx="53">
                  <c:v>12.41104928437781</c:v>
                </c:pt>
                <c:pt idx="54">
                  <c:v>12.256240300515731</c:v>
                </c:pt>
                <c:pt idx="55">
                  <c:v>12.101431316653652</c:v>
                </c:pt>
                <c:pt idx="56">
                  <c:v>11.946622332791573</c:v>
                </c:pt>
                <c:pt idx="57">
                  <c:v>11.791813348929495</c:v>
                </c:pt>
                <c:pt idx="58">
                  <c:v>11.637004365067416</c:v>
                </c:pt>
                <c:pt idx="59">
                  <c:v>11.482195381205337</c:v>
                </c:pt>
                <c:pt idx="60">
                  <c:v>11.327386397343258</c:v>
                </c:pt>
                <c:pt idx="61">
                  <c:v>11.172577413481179</c:v>
                </c:pt>
                <c:pt idx="62">
                  <c:v>11.0177684296191</c:v>
                </c:pt>
                <c:pt idx="63">
                  <c:v>10.862959445757021</c:v>
                </c:pt>
                <c:pt idx="64">
                  <c:v>10.708150461894942</c:v>
                </c:pt>
                <c:pt idx="65">
                  <c:v>10.553341478032863</c:v>
                </c:pt>
                <c:pt idx="66">
                  <c:v>10.398532494170784</c:v>
                </c:pt>
                <c:pt idx="67">
                  <c:v>10.243723510308705</c:v>
                </c:pt>
                <c:pt idx="68">
                  <c:v>10.088914526446626</c:v>
                </c:pt>
                <c:pt idx="69">
                  <c:v>9.9341055425845468</c:v>
                </c:pt>
                <c:pt idx="70">
                  <c:v>9.7792965587224678</c:v>
                </c:pt>
                <c:pt idx="71">
                  <c:v>9.6244875748603889</c:v>
                </c:pt>
                <c:pt idx="72">
                  <c:v>9.4696785909983099</c:v>
                </c:pt>
                <c:pt idx="73">
                  <c:v>9.3148696071362309</c:v>
                </c:pt>
                <c:pt idx="74">
                  <c:v>9.1600606232741519</c:v>
                </c:pt>
                <c:pt idx="75">
                  <c:v>9.005251639412073</c:v>
                </c:pt>
                <c:pt idx="76">
                  <c:v>8.850442655549994</c:v>
                </c:pt>
                <c:pt idx="77">
                  <c:v>8.695633671687915</c:v>
                </c:pt>
                <c:pt idx="78">
                  <c:v>8.540824687825836</c:v>
                </c:pt>
                <c:pt idx="79">
                  <c:v>8.3860157039637571</c:v>
                </c:pt>
                <c:pt idx="80">
                  <c:v>8.2312067201016781</c:v>
                </c:pt>
                <c:pt idx="81">
                  <c:v>8.0763977362395991</c:v>
                </c:pt>
                <c:pt idx="82">
                  <c:v>7.9215887523775201</c:v>
                </c:pt>
                <c:pt idx="83">
                  <c:v>7.7667797685154412</c:v>
                </c:pt>
                <c:pt idx="84">
                  <c:v>7.6119707846533622</c:v>
                </c:pt>
                <c:pt idx="85">
                  <c:v>7.4571618007912832</c:v>
                </c:pt>
                <c:pt idx="86">
                  <c:v>7.3023528169292042</c:v>
                </c:pt>
                <c:pt idx="87">
                  <c:v>7.1475438330671253</c:v>
                </c:pt>
                <c:pt idx="88">
                  <c:v>6.9927348492050463</c:v>
                </c:pt>
                <c:pt idx="89">
                  <c:v>6.8379258653429673</c:v>
                </c:pt>
                <c:pt idx="90">
                  <c:v>6.6831168814808883</c:v>
                </c:pt>
                <c:pt idx="91">
                  <c:v>6.5283078976188094</c:v>
                </c:pt>
                <c:pt idx="92">
                  <c:v>6.3734989137567304</c:v>
                </c:pt>
                <c:pt idx="93">
                  <c:v>6.2186899298946514</c:v>
                </c:pt>
                <c:pt idx="94">
                  <c:v>6.0638809460325724</c:v>
                </c:pt>
                <c:pt idx="95">
                  <c:v>5.9090719621704935</c:v>
                </c:pt>
                <c:pt idx="96">
                  <c:v>5.7542629783084145</c:v>
                </c:pt>
                <c:pt idx="97">
                  <c:v>5.5994539944463355</c:v>
                </c:pt>
                <c:pt idx="98">
                  <c:v>5.4446450105842565</c:v>
                </c:pt>
                <c:pt idx="99">
                  <c:v>5.2898360267221776</c:v>
                </c:pt>
                <c:pt idx="100">
                  <c:v>5.135027042860095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118-438E-A540-86645DEFBFE4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14'!$AJ$813:$AJ$913</c:f>
              <c:numCache>
                <c:formatCode>0.000</c:formatCode>
                <c:ptCount val="101"/>
                <c:pt idx="0">
                  <c:v>17.301313875346469</c:v>
                </c:pt>
                <c:pt idx="1">
                  <c:v>17.26299035917755</c:v>
                </c:pt>
                <c:pt idx="2">
                  <c:v>17.224666843008631</c:v>
                </c:pt>
                <c:pt idx="3">
                  <c:v>17.186343326839712</c:v>
                </c:pt>
                <c:pt idx="4">
                  <c:v>17.148019810670792</c:v>
                </c:pt>
                <c:pt idx="5">
                  <c:v>17.109696294501873</c:v>
                </c:pt>
                <c:pt idx="6">
                  <c:v>17.071372778332954</c:v>
                </c:pt>
                <c:pt idx="7">
                  <c:v>17.033049262164035</c:v>
                </c:pt>
                <c:pt idx="8">
                  <c:v>16.994725745995115</c:v>
                </c:pt>
                <c:pt idx="9">
                  <c:v>16.956402229826196</c:v>
                </c:pt>
                <c:pt idx="10">
                  <c:v>16.918078713657277</c:v>
                </c:pt>
                <c:pt idx="11">
                  <c:v>16.879755197488358</c:v>
                </c:pt>
                <c:pt idx="12">
                  <c:v>16.841431681319438</c:v>
                </c:pt>
                <c:pt idx="13">
                  <c:v>16.803108165150519</c:v>
                </c:pt>
                <c:pt idx="14">
                  <c:v>16.7647846489816</c:v>
                </c:pt>
                <c:pt idx="15">
                  <c:v>16.72646113281268</c:v>
                </c:pt>
                <c:pt idx="16">
                  <c:v>16.688137616643761</c:v>
                </c:pt>
                <c:pt idx="17">
                  <c:v>16.649814100474842</c:v>
                </c:pt>
                <c:pt idx="18">
                  <c:v>16.611490584305923</c:v>
                </c:pt>
                <c:pt idx="19">
                  <c:v>16.573167068137003</c:v>
                </c:pt>
                <c:pt idx="20">
                  <c:v>16.534843551968084</c:v>
                </c:pt>
                <c:pt idx="21">
                  <c:v>16.496520035799165</c:v>
                </c:pt>
                <c:pt idx="22">
                  <c:v>16.458196519630246</c:v>
                </c:pt>
                <c:pt idx="23">
                  <c:v>16.419873003461326</c:v>
                </c:pt>
                <c:pt idx="24">
                  <c:v>16.381549487292407</c:v>
                </c:pt>
                <c:pt idx="25">
                  <c:v>16.343225971123488</c:v>
                </c:pt>
                <c:pt idx="26">
                  <c:v>16.304902454954568</c:v>
                </c:pt>
                <c:pt idx="27">
                  <c:v>16.266578938785649</c:v>
                </c:pt>
                <c:pt idx="28">
                  <c:v>16.22825542261673</c:v>
                </c:pt>
                <c:pt idx="29">
                  <c:v>16.189931906447811</c:v>
                </c:pt>
                <c:pt idx="30">
                  <c:v>16.151608390278891</c:v>
                </c:pt>
                <c:pt idx="31">
                  <c:v>16.113284874109972</c:v>
                </c:pt>
                <c:pt idx="32">
                  <c:v>16.074961357941053</c:v>
                </c:pt>
                <c:pt idx="33">
                  <c:v>16.036637841772134</c:v>
                </c:pt>
                <c:pt idx="34">
                  <c:v>15.998314325603216</c:v>
                </c:pt>
                <c:pt idx="35">
                  <c:v>15.959990809434299</c:v>
                </c:pt>
                <c:pt idx="36">
                  <c:v>15.921667293265381</c:v>
                </c:pt>
                <c:pt idx="37">
                  <c:v>15.883343777096464</c:v>
                </c:pt>
                <c:pt idx="38">
                  <c:v>15.845020260927546</c:v>
                </c:pt>
                <c:pt idx="39">
                  <c:v>15.806696744758629</c:v>
                </c:pt>
                <c:pt idx="40">
                  <c:v>15.768373228589711</c:v>
                </c:pt>
                <c:pt idx="41">
                  <c:v>15.730049712420794</c:v>
                </c:pt>
                <c:pt idx="42">
                  <c:v>15.691726196251876</c:v>
                </c:pt>
                <c:pt idx="43">
                  <c:v>15.653402680082959</c:v>
                </c:pt>
                <c:pt idx="44">
                  <c:v>15.615079163914041</c:v>
                </c:pt>
                <c:pt idx="45">
                  <c:v>15.576755647745124</c:v>
                </c:pt>
                <c:pt idx="46">
                  <c:v>15.538432131576206</c:v>
                </c:pt>
                <c:pt idx="47">
                  <c:v>15.500108615407289</c:v>
                </c:pt>
                <c:pt idx="48">
                  <c:v>15.461785099238371</c:v>
                </c:pt>
                <c:pt idx="49">
                  <c:v>15.423461583069454</c:v>
                </c:pt>
                <c:pt idx="50">
                  <c:v>15.385138066900536</c:v>
                </c:pt>
                <c:pt idx="51">
                  <c:v>15.346814550731619</c:v>
                </c:pt>
                <c:pt idx="52">
                  <c:v>15.308491034562701</c:v>
                </c:pt>
                <c:pt idx="53">
                  <c:v>15.270167518393784</c:v>
                </c:pt>
                <c:pt idx="54">
                  <c:v>15.231844002224866</c:v>
                </c:pt>
                <c:pt idx="55">
                  <c:v>15.193520486055949</c:v>
                </c:pt>
                <c:pt idx="56">
                  <c:v>15.155196969887031</c:v>
                </c:pt>
                <c:pt idx="57">
                  <c:v>15.116873453718114</c:v>
                </c:pt>
                <c:pt idx="58">
                  <c:v>15.078549937549196</c:v>
                </c:pt>
                <c:pt idx="59">
                  <c:v>15.040226421380279</c:v>
                </c:pt>
                <c:pt idx="60">
                  <c:v>15.001902905211361</c:v>
                </c:pt>
                <c:pt idx="61">
                  <c:v>14.963579389042444</c:v>
                </c:pt>
                <c:pt idx="62">
                  <c:v>14.925255872873526</c:v>
                </c:pt>
                <c:pt idx="63">
                  <c:v>14.886932356704609</c:v>
                </c:pt>
                <c:pt idx="64">
                  <c:v>14.848608840535691</c:v>
                </c:pt>
                <c:pt idx="65">
                  <c:v>14.810285324366774</c:v>
                </c:pt>
                <c:pt idx="66">
                  <c:v>14.771961808197856</c:v>
                </c:pt>
                <c:pt idx="67">
                  <c:v>14.733638292028939</c:v>
                </c:pt>
                <c:pt idx="68">
                  <c:v>14.695314775860021</c:v>
                </c:pt>
                <c:pt idx="69">
                  <c:v>14.656991259691104</c:v>
                </c:pt>
                <c:pt idx="70">
                  <c:v>14.618667743522186</c:v>
                </c:pt>
                <c:pt idx="71">
                  <c:v>14.580344227353269</c:v>
                </c:pt>
                <c:pt idx="72">
                  <c:v>14.542020711184351</c:v>
                </c:pt>
                <c:pt idx="73">
                  <c:v>14.503697195015434</c:v>
                </c:pt>
                <c:pt idx="74">
                  <c:v>14.465373678846516</c:v>
                </c:pt>
                <c:pt idx="75">
                  <c:v>14.427050162677599</c:v>
                </c:pt>
                <c:pt idx="76">
                  <c:v>14.388726646508681</c:v>
                </c:pt>
                <c:pt idx="77">
                  <c:v>14.350403130339764</c:v>
                </c:pt>
                <c:pt idx="78">
                  <c:v>14.312079614170846</c:v>
                </c:pt>
                <c:pt idx="79">
                  <c:v>14.273756098001929</c:v>
                </c:pt>
                <c:pt idx="80">
                  <c:v>14.235432581833011</c:v>
                </c:pt>
                <c:pt idx="81">
                  <c:v>14.197109065664094</c:v>
                </c:pt>
                <c:pt idx="82">
                  <c:v>14.158785549495176</c:v>
                </c:pt>
                <c:pt idx="83">
                  <c:v>14.120462033326259</c:v>
                </c:pt>
                <c:pt idx="84">
                  <c:v>14.082138517157341</c:v>
                </c:pt>
                <c:pt idx="85">
                  <c:v>14.043815000988424</c:v>
                </c:pt>
                <c:pt idx="86">
                  <c:v>14.005491484819506</c:v>
                </c:pt>
                <c:pt idx="87">
                  <c:v>13.967167968650589</c:v>
                </c:pt>
                <c:pt idx="88">
                  <c:v>13.928844452481671</c:v>
                </c:pt>
                <c:pt idx="89">
                  <c:v>13.890520936312754</c:v>
                </c:pt>
                <c:pt idx="90">
                  <c:v>13.852197420143836</c:v>
                </c:pt>
                <c:pt idx="91">
                  <c:v>13.813873903974919</c:v>
                </c:pt>
                <c:pt idx="92">
                  <c:v>13.775550387806001</c:v>
                </c:pt>
                <c:pt idx="93">
                  <c:v>13.737226871637084</c:v>
                </c:pt>
                <c:pt idx="94">
                  <c:v>13.698903355468167</c:v>
                </c:pt>
                <c:pt idx="95">
                  <c:v>13.660579839299249</c:v>
                </c:pt>
                <c:pt idx="96">
                  <c:v>13.622256323130332</c:v>
                </c:pt>
                <c:pt idx="97">
                  <c:v>13.583932806961414</c:v>
                </c:pt>
                <c:pt idx="98">
                  <c:v>13.545609290792497</c:v>
                </c:pt>
                <c:pt idx="99">
                  <c:v>13.507285774623579</c:v>
                </c:pt>
                <c:pt idx="100">
                  <c:v>13.468962258454654</c:v>
                </c:pt>
              </c:numCache>
            </c:numRef>
          </c:xVal>
          <c:yVal>
            <c:numRef>
              <c:f>'Gusset 14'!$AS$813:$AS$913</c:f>
              <c:numCache>
                <c:formatCode>General</c:formatCode>
                <c:ptCount val="101"/>
                <c:pt idx="0">
                  <c:v>5.135027042860095</c:v>
                </c:pt>
                <c:pt idx="1">
                  <c:v>5.0836767724314944</c:v>
                </c:pt>
                <c:pt idx="2">
                  <c:v>5.0323265020028938</c:v>
                </c:pt>
                <c:pt idx="3">
                  <c:v>4.9809762315742931</c:v>
                </c:pt>
                <c:pt idx="4">
                  <c:v>4.9296259611456925</c:v>
                </c:pt>
                <c:pt idx="5">
                  <c:v>4.8782756907170919</c:v>
                </c:pt>
                <c:pt idx="6">
                  <c:v>4.8269254202884913</c:v>
                </c:pt>
                <c:pt idx="7">
                  <c:v>4.7755751498598906</c:v>
                </c:pt>
                <c:pt idx="8">
                  <c:v>4.72422487943129</c:v>
                </c:pt>
                <c:pt idx="9">
                  <c:v>4.6728746090026894</c:v>
                </c:pt>
                <c:pt idx="10">
                  <c:v>4.6215243385740887</c:v>
                </c:pt>
                <c:pt idx="11">
                  <c:v>4.5701740681454881</c:v>
                </c:pt>
                <c:pt idx="12">
                  <c:v>4.5188237977168875</c:v>
                </c:pt>
                <c:pt idx="13">
                  <c:v>4.4674735272882868</c:v>
                </c:pt>
                <c:pt idx="14">
                  <c:v>4.4161232568596862</c:v>
                </c:pt>
                <c:pt idx="15">
                  <c:v>4.3647729864310856</c:v>
                </c:pt>
                <c:pt idx="16">
                  <c:v>4.3134227160024849</c:v>
                </c:pt>
                <c:pt idx="17">
                  <c:v>4.2620724455738843</c:v>
                </c:pt>
                <c:pt idx="18">
                  <c:v>4.2107221751452837</c:v>
                </c:pt>
                <c:pt idx="19">
                  <c:v>4.1593719047166831</c:v>
                </c:pt>
                <c:pt idx="20">
                  <c:v>4.1080216342880824</c:v>
                </c:pt>
                <c:pt idx="21">
                  <c:v>4.0566713638594818</c:v>
                </c:pt>
                <c:pt idx="22">
                  <c:v>4.0053210934308812</c:v>
                </c:pt>
                <c:pt idx="23">
                  <c:v>3.9539708230022801</c:v>
                </c:pt>
                <c:pt idx="24">
                  <c:v>3.902620552573679</c:v>
                </c:pt>
                <c:pt idx="25">
                  <c:v>3.8512702821450779</c:v>
                </c:pt>
                <c:pt idx="26">
                  <c:v>3.7999200117164769</c:v>
                </c:pt>
                <c:pt idx="27">
                  <c:v>3.7485697412878758</c:v>
                </c:pt>
                <c:pt idx="28">
                  <c:v>3.6972194708592747</c:v>
                </c:pt>
                <c:pt idx="29">
                  <c:v>3.6458692004306736</c:v>
                </c:pt>
                <c:pt idx="30">
                  <c:v>3.5945189300020726</c:v>
                </c:pt>
                <c:pt idx="31">
                  <c:v>3.5431686595734715</c:v>
                </c:pt>
                <c:pt idx="32">
                  <c:v>3.4918183891448704</c:v>
                </c:pt>
                <c:pt idx="33">
                  <c:v>3.4404681187162693</c:v>
                </c:pt>
                <c:pt idx="34">
                  <c:v>3.3891178482876683</c:v>
                </c:pt>
                <c:pt idx="35">
                  <c:v>3.3377675778590672</c:v>
                </c:pt>
                <c:pt idx="36">
                  <c:v>3.2864173074304661</c:v>
                </c:pt>
                <c:pt idx="37">
                  <c:v>3.235067037001865</c:v>
                </c:pt>
                <c:pt idx="38">
                  <c:v>3.183716766573264</c:v>
                </c:pt>
                <c:pt idx="39">
                  <c:v>3.1323664961446629</c:v>
                </c:pt>
                <c:pt idx="40">
                  <c:v>3.0810162257160618</c:v>
                </c:pt>
                <c:pt idx="41">
                  <c:v>3.0296659552874607</c:v>
                </c:pt>
                <c:pt idx="42">
                  <c:v>2.9783156848588597</c:v>
                </c:pt>
                <c:pt idx="43">
                  <c:v>2.9269654144302586</c:v>
                </c:pt>
                <c:pt idx="44">
                  <c:v>2.8756151440016575</c:v>
                </c:pt>
                <c:pt idx="45">
                  <c:v>2.8242648735730564</c:v>
                </c:pt>
                <c:pt idx="46">
                  <c:v>2.7729146031444554</c:v>
                </c:pt>
                <c:pt idx="47">
                  <c:v>2.7215643327158543</c:v>
                </c:pt>
                <c:pt idx="48">
                  <c:v>2.6702140622872532</c:v>
                </c:pt>
                <c:pt idx="49">
                  <c:v>2.6188637918586521</c:v>
                </c:pt>
                <c:pt idx="50">
                  <c:v>2.5675135214300511</c:v>
                </c:pt>
                <c:pt idx="51">
                  <c:v>2.51616325100145</c:v>
                </c:pt>
                <c:pt idx="52">
                  <c:v>2.4648129805728489</c:v>
                </c:pt>
                <c:pt idx="53">
                  <c:v>2.4134627101442478</c:v>
                </c:pt>
                <c:pt idx="54">
                  <c:v>2.3621124397156468</c:v>
                </c:pt>
                <c:pt idx="55">
                  <c:v>2.3107621692870457</c:v>
                </c:pt>
                <c:pt idx="56">
                  <c:v>2.2594118988584446</c:v>
                </c:pt>
                <c:pt idx="57">
                  <c:v>2.2080616284298435</c:v>
                </c:pt>
                <c:pt idx="58">
                  <c:v>2.1567113580012425</c:v>
                </c:pt>
                <c:pt idx="59">
                  <c:v>2.1053610875726414</c:v>
                </c:pt>
                <c:pt idx="60">
                  <c:v>2.0540108171440403</c:v>
                </c:pt>
                <c:pt idx="61">
                  <c:v>2.0026605467154392</c:v>
                </c:pt>
                <c:pt idx="62">
                  <c:v>1.9513102762868384</c:v>
                </c:pt>
                <c:pt idx="63">
                  <c:v>1.8999600058582375</c:v>
                </c:pt>
                <c:pt idx="64">
                  <c:v>1.8486097354296367</c:v>
                </c:pt>
                <c:pt idx="65">
                  <c:v>1.7972594650010358</c:v>
                </c:pt>
                <c:pt idx="66">
                  <c:v>1.745909194572435</c:v>
                </c:pt>
                <c:pt idx="67">
                  <c:v>1.6945589241438341</c:v>
                </c:pt>
                <c:pt idx="68">
                  <c:v>1.6432086537152333</c:v>
                </c:pt>
                <c:pt idx="69">
                  <c:v>1.5918583832866324</c:v>
                </c:pt>
                <c:pt idx="70">
                  <c:v>1.5405081128580316</c:v>
                </c:pt>
                <c:pt idx="71">
                  <c:v>1.4891578424294307</c:v>
                </c:pt>
                <c:pt idx="72">
                  <c:v>1.4378075720008299</c:v>
                </c:pt>
                <c:pt idx="73">
                  <c:v>1.386457301572229</c:v>
                </c:pt>
                <c:pt idx="74">
                  <c:v>1.3351070311436282</c:v>
                </c:pt>
                <c:pt idx="75">
                  <c:v>1.2837567607150273</c:v>
                </c:pt>
                <c:pt idx="76">
                  <c:v>1.2324064902864265</c:v>
                </c:pt>
                <c:pt idx="77">
                  <c:v>1.1810562198578256</c:v>
                </c:pt>
                <c:pt idx="78">
                  <c:v>1.1297059494292248</c:v>
                </c:pt>
                <c:pt idx="79">
                  <c:v>1.0783556790006239</c:v>
                </c:pt>
                <c:pt idx="80">
                  <c:v>1.027005408572023</c:v>
                </c:pt>
                <c:pt idx="81">
                  <c:v>0.97565513814342208</c:v>
                </c:pt>
                <c:pt idx="82">
                  <c:v>0.92430486771482112</c:v>
                </c:pt>
                <c:pt idx="83">
                  <c:v>0.87295459728622016</c:v>
                </c:pt>
                <c:pt idx="84">
                  <c:v>0.82160432685761919</c:v>
                </c:pt>
                <c:pt idx="85">
                  <c:v>0.77025405642901823</c:v>
                </c:pt>
                <c:pt idx="86">
                  <c:v>0.71890378600041727</c:v>
                </c:pt>
                <c:pt idx="87">
                  <c:v>0.6675535155718163</c:v>
                </c:pt>
                <c:pt idx="88">
                  <c:v>0.61620324514321534</c:v>
                </c:pt>
                <c:pt idx="89">
                  <c:v>0.56485297471461438</c:v>
                </c:pt>
                <c:pt idx="90">
                  <c:v>0.51350270428601341</c:v>
                </c:pt>
                <c:pt idx="91">
                  <c:v>0.46215243385741245</c:v>
                </c:pt>
                <c:pt idx="92">
                  <c:v>0.41080216342881148</c:v>
                </c:pt>
                <c:pt idx="93">
                  <c:v>0.35945189300021052</c:v>
                </c:pt>
                <c:pt idx="94">
                  <c:v>0.30810162257160956</c:v>
                </c:pt>
                <c:pt idx="95">
                  <c:v>0.25675135214300859</c:v>
                </c:pt>
                <c:pt idx="96">
                  <c:v>0.20540108171440763</c:v>
                </c:pt>
                <c:pt idx="97">
                  <c:v>0.15405081128580667</c:v>
                </c:pt>
                <c:pt idx="98">
                  <c:v>0.10270054085720572</c:v>
                </c:pt>
                <c:pt idx="99">
                  <c:v>5.1350270428604766E-2</c:v>
                </c:pt>
                <c:pt idx="1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5118-438E-A540-86645DEFB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15'!$AJ$4:$AJ$105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0.28547467059143794</c:v>
                </c:pt>
                <c:pt idx="2">
                  <c:v>0.57094934118287588</c:v>
                </c:pt>
                <c:pt idx="3">
                  <c:v>0.85642401177431382</c:v>
                </c:pt>
                <c:pt idx="4">
                  <c:v>1.1418986823657518</c:v>
                </c:pt>
                <c:pt idx="5">
                  <c:v>1.4273733529571897</c:v>
                </c:pt>
                <c:pt idx="6">
                  <c:v>1.7128480235486276</c:v>
                </c:pt>
                <c:pt idx="7">
                  <c:v>1.9983226941400656</c:v>
                </c:pt>
                <c:pt idx="9">
                  <c:v>2.2837973647315035</c:v>
                </c:pt>
                <c:pt idx="10">
                  <c:v>2.5692720353229417</c:v>
                </c:pt>
                <c:pt idx="11">
                  <c:v>2.8547467059143798</c:v>
                </c:pt>
                <c:pt idx="12">
                  <c:v>3.140221376505818</c:v>
                </c:pt>
                <c:pt idx="13">
                  <c:v>3.4256960470972562</c:v>
                </c:pt>
                <c:pt idx="14">
                  <c:v>3.7111707176886943</c:v>
                </c:pt>
                <c:pt idx="15">
                  <c:v>3.9966453882801325</c:v>
                </c:pt>
                <c:pt idx="16">
                  <c:v>4.2821200588715707</c:v>
                </c:pt>
                <c:pt idx="17">
                  <c:v>4.5675947294630088</c:v>
                </c:pt>
                <c:pt idx="18">
                  <c:v>4.853069400054447</c:v>
                </c:pt>
                <c:pt idx="19">
                  <c:v>5.1385440706458851</c:v>
                </c:pt>
                <c:pt idx="20">
                  <c:v>5.4240187412373233</c:v>
                </c:pt>
                <c:pt idx="21">
                  <c:v>5.7094934118287615</c:v>
                </c:pt>
                <c:pt idx="22">
                  <c:v>5.9949680824201996</c:v>
                </c:pt>
                <c:pt idx="23">
                  <c:v>6.2804427530116378</c:v>
                </c:pt>
                <c:pt idx="24">
                  <c:v>6.565917423603076</c:v>
                </c:pt>
                <c:pt idx="25">
                  <c:v>6.8513920941945141</c:v>
                </c:pt>
                <c:pt idx="26">
                  <c:v>7.1368667647859523</c:v>
                </c:pt>
                <c:pt idx="27">
                  <c:v>7.4223414353773904</c:v>
                </c:pt>
                <c:pt idx="28">
                  <c:v>7.7078161059688286</c:v>
                </c:pt>
                <c:pt idx="29">
                  <c:v>7.9932907765602668</c:v>
                </c:pt>
                <c:pt idx="30">
                  <c:v>8.278765447151704</c:v>
                </c:pt>
                <c:pt idx="31">
                  <c:v>8.5642401177431413</c:v>
                </c:pt>
                <c:pt idx="32">
                  <c:v>8.8497147883345786</c:v>
                </c:pt>
                <c:pt idx="33">
                  <c:v>9.1351894589260159</c:v>
                </c:pt>
                <c:pt idx="34">
                  <c:v>9.4206641295174531</c:v>
                </c:pt>
                <c:pt idx="35">
                  <c:v>9.7061388001088904</c:v>
                </c:pt>
                <c:pt idx="36">
                  <c:v>9.9916134707003277</c:v>
                </c:pt>
                <c:pt idx="37">
                  <c:v>10.277088141291765</c:v>
                </c:pt>
                <c:pt idx="38">
                  <c:v>10.562562811883202</c:v>
                </c:pt>
                <c:pt idx="39">
                  <c:v>10.84803748247464</c:v>
                </c:pt>
                <c:pt idx="40">
                  <c:v>11.133512153066077</c:v>
                </c:pt>
                <c:pt idx="41">
                  <c:v>11.418986823657514</c:v>
                </c:pt>
                <c:pt idx="42">
                  <c:v>11.704461494248951</c:v>
                </c:pt>
                <c:pt idx="43">
                  <c:v>11.989936164840389</c:v>
                </c:pt>
                <c:pt idx="44">
                  <c:v>12.275410835431826</c:v>
                </c:pt>
                <c:pt idx="45">
                  <c:v>12.560885506023263</c:v>
                </c:pt>
                <c:pt idx="46">
                  <c:v>12.8463601766147</c:v>
                </c:pt>
                <c:pt idx="47">
                  <c:v>13.131834847206138</c:v>
                </c:pt>
                <c:pt idx="48">
                  <c:v>13.417309517797575</c:v>
                </c:pt>
                <c:pt idx="49">
                  <c:v>13.702784188389012</c:v>
                </c:pt>
                <c:pt idx="50">
                  <c:v>13.98825885898045</c:v>
                </c:pt>
                <c:pt idx="51">
                  <c:v>14.273733529571887</c:v>
                </c:pt>
                <c:pt idx="52">
                  <c:v>14.559208200163324</c:v>
                </c:pt>
                <c:pt idx="53">
                  <c:v>14.844682870754761</c:v>
                </c:pt>
                <c:pt idx="54">
                  <c:v>15.130157541346199</c:v>
                </c:pt>
                <c:pt idx="55">
                  <c:v>15.415632211937636</c:v>
                </c:pt>
                <c:pt idx="56">
                  <c:v>15.701106882529073</c:v>
                </c:pt>
                <c:pt idx="57">
                  <c:v>15.98658155312051</c:v>
                </c:pt>
                <c:pt idx="58">
                  <c:v>16.272056223711949</c:v>
                </c:pt>
                <c:pt idx="59">
                  <c:v>16.557530894303387</c:v>
                </c:pt>
                <c:pt idx="60">
                  <c:v>16.843005564894824</c:v>
                </c:pt>
                <c:pt idx="61">
                  <c:v>17.128480235486261</c:v>
                </c:pt>
                <c:pt idx="62">
                  <c:v>17.413954906077699</c:v>
                </c:pt>
                <c:pt idx="63">
                  <c:v>17.699429576669136</c:v>
                </c:pt>
                <c:pt idx="64">
                  <c:v>17.984904247260573</c:v>
                </c:pt>
                <c:pt idx="65">
                  <c:v>18.27037891785201</c:v>
                </c:pt>
                <c:pt idx="66">
                  <c:v>18.555853588443448</c:v>
                </c:pt>
                <c:pt idx="67">
                  <c:v>18.841328259034885</c:v>
                </c:pt>
                <c:pt idx="68">
                  <c:v>19.126802929626322</c:v>
                </c:pt>
                <c:pt idx="69">
                  <c:v>19.412277600217759</c:v>
                </c:pt>
                <c:pt idx="70">
                  <c:v>19.697752270809197</c:v>
                </c:pt>
                <c:pt idx="71">
                  <c:v>19.983226941400634</c:v>
                </c:pt>
                <c:pt idx="72">
                  <c:v>20.268701611992071</c:v>
                </c:pt>
                <c:pt idx="73">
                  <c:v>20.554176282583509</c:v>
                </c:pt>
                <c:pt idx="74">
                  <c:v>20.839650953174946</c:v>
                </c:pt>
                <c:pt idx="75">
                  <c:v>21.125125623766383</c:v>
                </c:pt>
                <c:pt idx="76">
                  <c:v>21.41060029435782</c:v>
                </c:pt>
                <c:pt idx="77">
                  <c:v>21.696074964949258</c:v>
                </c:pt>
                <c:pt idx="78">
                  <c:v>21.981549635540695</c:v>
                </c:pt>
                <c:pt idx="79">
                  <c:v>22.267024306132132</c:v>
                </c:pt>
                <c:pt idx="80">
                  <c:v>22.55249897672357</c:v>
                </c:pt>
                <c:pt idx="81">
                  <c:v>22.837973647315007</c:v>
                </c:pt>
                <c:pt idx="82">
                  <c:v>23.123448317906444</c:v>
                </c:pt>
                <c:pt idx="83">
                  <c:v>23.408922988497881</c:v>
                </c:pt>
                <c:pt idx="84">
                  <c:v>23.694397659089319</c:v>
                </c:pt>
                <c:pt idx="85">
                  <c:v>23.979872329680756</c:v>
                </c:pt>
                <c:pt idx="86">
                  <c:v>24.265347000272193</c:v>
                </c:pt>
                <c:pt idx="87">
                  <c:v>24.55082167086363</c:v>
                </c:pt>
                <c:pt idx="88">
                  <c:v>24.836296341455068</c:v>
                </c:pt>
                <c:pt idx="89">
                  <c:v>25.121771012046505</c:v>
                </c:pt>
                <c:pt idx="90">
                  <c:v>25.407245682637942</c:v>
                </c:pt>
                <c:pt idx="91">
                  <c:v>25.69272035322938</c:v>
                </c:pt>
                <c:pt idx="92">
                  <c:v>25.978195023820817</c:v>
                </c:pt>
                <c:pt idx="93">
                  <c:v>26.263669694412254</c:v>
                </c:pt>
                <c:pt idx="94">
                  <c:v>26.549144365003691</c:v>
                </c:pt>
                <c:pt idx="95">
                  <c:v>26.834619035595129</c:v>
                </c:pt>
                <c:pt idx="96">
                  <c:v>27.120093706186566</c:v>
                </c:pt>
                <c:pt idx="97">
                  <c:v>27.405568376778003</c:v>
                </c:pt>
                <c:pt idx="98">
                  <c:v>27.69104304736944</c:v>
                </c:pt>
                <c:pt idx="99">
                  <c:v>27.976517717960878</c:v>
                </c:pt>
                <c:pt idx="100">
                  <c:v>28.261992388552315</c:v>
                </c:pt>
                <c:pt idx="101">
                  <c:v>28.547467059143791</c:v>
                </c:pt>
              </c:numCache>
            </c:numRef>
          </c:xVal>
          <c:yVal>
            <c:numRef>
              <c:f>'Gusset 15'!$AK$4:$AK$105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0.24491034042748105</c:v>
                </c:pt>
                <c:pt idx="2">
                  <c:v>0.48982068085496211</c:v>
                </c:pt>
                <c:pt idx="3">
                  <c:v>0.73473102128244316</c:v>
                </c:pt>
                <c:pt idx="4">
                  <c:v>0.97964136170992422</c:v>
                </c:pt>
                <c:pt idx="5">
                  <c:v>1.2245517021374053</c:v>
                </c:pt>
                <c:pt idx="6">
                  <c:v>1.4694620425648863</c:v>
                </c:pt>
                <c:pt idx="7">
                  <c:v>1.7143723829923674</c:v>
                </c:pt>
                <c:pt idx="9">
                  <c:v>1.9592827234198484</c:v>
                </c:pt>
                <c:pt idx="10">
                  <c:v>2.2041930638473293</c:v>
                </c:pt>
                <c:pt idx="11">
                  <c:v>2.4491034042748101</c:v>
                </c:pt>
                <c:pt idx="12">
                  <c:v>2.6940137447022909</c:v>
                </c:pt>
                <c:pt idx="13">
                  <c:v>2.9389240851297718</c:v>
                </c:pt>
                <c:pt idx="14">
                  <c:v>3.1838344255572526</c:v>
                </c:pt>
                <c:pt idx="15">
                  <c:v>3.4287447659847334</c:v>
                </c:pt>
                <c:pt idx="16">
                  <c:v>3.6736551064122143</c:v>
                </c:pt>
                <c:pt idx="17">
                  <c:v>3.9185654468396951</c:v>
                </c:pt>
                <c:pt idx="18">
                  <c:v>4.1634757872671759</c:v>
                </c:pt>
                <c:pt idx="19">
                  <c:v>4.4083861276946568</c:v>
                </c:pt>
                <c:pt idx="20">
                  <c:v>4.6532964681221376</c:v>
                </c:pt>
                <c:pt idx="21">
                  <c:v>4.8982068085496184</c:v>
                </c:pt>
                <c:pt idx="22">
                  <c:v>5.1431171489770993</c:v>
                </c:pt>
                <c:pt idx="23">
                  <c:v>5.3880274894045801</c:v>
                </c:pt>
                <c:pt idx="24">
                  <c:v>5.6329378298320609</c:v>
                </c:pt>
                <c:pt idx="25">
                  <c:v>5.8778481702595418</c:v>
                </c:pt>
                <c:pt idx="26">
                  <c:v>6.1227585106870226</c:v>
                </c:pt>
                <c:pt idx="27">
                  <c:v>6.3676688511145034</c:v>
                </c:pt>
                <c:pt idx="28">
                  <c:v>6.6125791915419843</c:v>
                </c:pt>
                <c:pt idx="29">
                  <c:v>6.8574895319694651</c:v>
                </c:pt>
                <c:pt idx="30">
                  <c:v>7.1023998723969459</c:v>
                </c:pt>
                <c:pt idx="31">
                  <c:v>7.3473102128244268</c:v>
                </c:pt>
                <c:pt idx="32">
                  <c:v>7.5922205532519076</c:v>
                </c:pt>
                <c:pt idx="33">
                  <c:v>7.8371308936793884</c:v>
                </c:pt>
                <c:pt idx="34">
                  <c:v>8.0820412341068693</c:v>
                </c:pt>
                <c:pt idx="35">
                  <c:v>8.3269515745343501</c:v>
                </c:pt>
                <c:pt idx="36">
                  <c:v>8.5718619149618309</c:v>
                </c:pt>
                <c:pt idx="37">
                  <c:v>8.8167722553893118</c:v>
                </c:pt>
                <c:pt idx="38">
                  <c:v>9.0616825958167926</c:v>
                </c:pt>
                <c:pt idx="39">
                  <c:v>9.3065929362442734</c:v>
                </c:pt>
                <c:pt idx="40">
                  <c:v>9.5515032766717543</c:v>
                </c:pt>
                <c:pt idx="41">
                  <c:v>9.7964136170992351</c:v>
                </c:pt>
                <c:pt idx="42">
                  <c:v>10.041323957526716</c:v>
                </c:pt>
                <c:pt idx="43">
                  <c:v>10.286234297954197</c:v>
                </c:pt>
                <c:pt idx="44">
                  <c:v>10.531144638381678</c:v>
                </c:pt>
                <c:pt idx="45">
                  <c:v>10.776054978809158</c:v>
                </c:pt>
                <c:pt idx="46">
                  <c:v>11.020965319236639</c:v>
                </c:pt>
                <c:pt idx="47">
                  <c:v>11.26587565966412</c:v>
                </c:pt>
                <c:pt idx="48">
                  <c:v>11.510786000091601</c:v>
                </c:pt>
                <c:pt idx="49">
                  <c:v>11.755696340519082</c:v>
                </c:pt>
                <c:pt idx="50">
                  <c:v>12.000606680946563</c:v>
                </c:pt>
                <c:pt idx="51">
                  <c:v>12.245517021374043</c:v>
                </c:pt>
                <c:pt idx="52">
                  <c:v>12.490427361801524</c:v>
                </c:pt>
                <c:pt idx="53">
                  <c:v>12.735337702229005</c:v>
                </c:pt>
                <c:pt idx="54">
                  <c:v>12.980248042656486</c:v>
                </c:pt>
                <c:pt idx="55">
                  <c:v>13.225158383083967</c:v>
                </c:pt>
                <c:pt idx="56">
                  <c:v>13.470068723511448</c:v>
                </c:pt>
                <c:pt idx="57">
                  <c:v>13.714979063938928</c:v>
                </c:pt>
                <c:pt idx="58">
                  <c:v>13.959889404366409</c:v>
                </c:pt>
                <c:pt idx="59">
                  <c:v>14.20479974479389</c:v>
                </c:pt>
                <c:pt idx="60">
                  <c:v>14.449710085221371</c:v>
                </c:pt>
                <c:pt idx="61">
                  <c:v>14.694620425648852</c:v>
                </c:pt>
                <c:pt idx="62">
                  <c:v>14.939530766076333</c:v>
                </c:pt>
                <c:pt idx="63">
                  <c:v>15.184441106503813</c:v>
                </c:pt>
                <c:pt idx="64">
                  <c:v>15.429351446931294</c:v>
                </c:pt>
                <c:pt idx="65">
                  <c:v>15.674261787358775</c:v>
                </c:pt>
                <c:pt idx="66">
                  <c:v>15.919172127786256</c:v>
                </c:pt>
                <c:pt idx="67">
                  <c:v>16.164082468213739</c:v>
                </c:pt>
                <c:pt idx="68">
                  <c:v>16.408992808641219</c:v>
                </c:pt>
                <c:pt idx="69">
                  <c:v>16.6539031490687</c:v>
                </c:pt>
                <c:pt idx="70">
                  <c:v>16.898813489496181</c:v>
                </c:pt>
                <c:pt idx="71">
                  <c:v>17.143723829923662</c:v>
                </c:pt>
                <c:pt idx="72">
                  <c:v>17.388634170351143</c:v>
                </c:pt>
                <c:pt idx="73">
                  <c:v>17.633544510778624</c:v>
                </c:pt>
                <c:pt idx="74">
                  <c:v>17.878454851206104</c:v>
                </c:pt>
                <c:pt idx="75">
                  <c:v>18.123365191633585</c:v>
                </c:pt>
                <c:pt idx="76">
                  <c:v>18.368275532061066</c:v>
                </c:pt>
                <c:pt idx="77">
                  <c:v>18.613185872488547</c:v>
                </c:pt>
                <c:pt idx="78">
                  <c:v>18.858096212916028</c:v>
                </c:pt>
                <c:pt idx="79">
                  <c:v>19.103006553343509</c:v>
                </c:pt>
                <c:pt idx="80">
                  <c:v>19.347916893770989</c:v>
                </c:pt>
                <c:pt idx="81">
                  <c:v>19.59282723419847</c:v>
                </c:pt>
                <c:pt idx="82">
                  <c:v>19.837737574625951</c:v>
                </c:pt>
                <c:pt idx="83">
                  <c:v>20.082647915053432</c:v>
                </c:pt>
                <c:pt idx="84">
                  <c:v>20.327558255480913</c:v>
                </c:pt>
                <c:pt idx="85">
                  <c:v>20.572468595908393</c:v>
                </c:pt>
                <c:pt idx="86">
                  <c:v>20.817378936335874</c:v>
                </c:pt>
                <c:pt idx="87">
                  <c:v>21.062289276763355</c:v>
                </c:pt>
                <c:pt idx="88">
                  <c:v>21.307199617190836</c:v>
                </c:pt>
                <c:pt idx="89">
                  <c:v>21.552109957618317</c:v>
                </c:pt>
                <c:pt idx="90">
                  <c:v>21.797020298045798</c:v>
                </c:pt>
                <c:pt idx="91">
                  <c:v>22.041930638473278</c:v>
                </c:pt>
                <c:pt idx="92">
                  <c:v>22.286840978900759</c:v>
                </c:pt>
                <c:pt idx="93">
                  <c:v>22.53175131932824</c:v>
                </c:pt>
                <c:pt idx="94">
                  <c:v>22.776661659755721</c:v>
                </c:pt>
                <c:pt idx="95">
                  <c:v>23.021572000183202</c:v>
                </c:pt>
                <c:pt idx="96">
                  <c:v>23.266482340610683</c:v>
                </c:pt>
                <c:pt idx="97">
                  <c:v>23.511392681038163</c:v>
                </c:pt>
                <c:pt idx="98">
                  <c:v>23.756303021465644</c:v>
                </c:pt>
                <c:pt idx="99">
                  <c:v>24.001213361893125</c:v>
                </c:pt>
                <c:pt idx="100">
                  <c:v>24.246123702320606</c:v>
                </c:pt>
                <c:pt idx="101">
                  <c:v>24.491034042748105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7A-4C23-8E65-D88297B4D1EF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15'!$AJ$106:$AJ$206</c:f>
              <c:numCache>
                <c:formatCode>0.000</c:formatCode>
                <c:ptCount val="101"/>
                <c:pt idx="0">
                  <c:v>7.329246936705081</c:v>
                </c:pt>
                <c:pt idx="1">
                  <c:v>7.4698147925878651</c:v>
                </c:pt>
                <c:pt idx="2">
                  <c:v>7.6103826484706492</c:v>
                </c:pt>
                <c:pt idx="3">
                  <c:v>7.7509505043534332</c:v>
                </c:pt>
                <c:pt idx="4">
                  <c:v>7.8915183602362173</c:v>
                </c:pt>
                <c:pt idx="5">
                  <c:v>8.0320862161190014</c:v>
                </c:pt>
                <c:pt idx="6">
                  <c:v>8.1726540720017855</c:v>
                </c:pt>
                <c:pt idx="7">
                  <c:v>8.3132219278845696</c:v>
                </c:pt>
                <c:pt idx="8">
                  <c:v>8.4537897837673537</c:v>
                </c:pt>
                <c:pt idx="9">
                  <c:v>8.5943576396501378</c:v>
                </c:pt>
                <c:pt idx="10">
                  <c:v>8.7349254955329219</c:v>
                </c:pt>
                <c:pt idx="11">
                  <c:v>8.8754933514157059</c:v>
                </c:pt>
                <c:pt idx="12">
                  <c:v>9.01606120729849</c:v>
                </c:pt>
                <c:pt idx="13">
                  <c:v>9.1566290631812741</c:v>
                </c:pt>
                <c:pt idx="14">
                  <c:v>9.2971969190640582</c:v>
                </c:pt>
                <c:pt idx="15">
                  <c:v>9.4377647749468423</c:v>
                </c:pt>
                <c:pt idx="16">
                  <c:v>9.5783326308296264</c:v>
                </c:pt>
                <c:pt idx="17">
                  <c:v>9.7189004867124105</c:v>
                </c:pt>
                <c:pt idx="18">
                  <c:v>9.8594683425951946</c:v>
                </c:pt>
                <c:pt idx="19">
                  <c:v>10.000036198477979</c:v>
                </c:pt>
                <c:pt idx="20">
                  <c:v>10.140604054360763</c:v>
                </c:pt>
                <c:pt idx="21">
                  <c:v>10.281171910243547</c:v>
                </c:pt>
                <c:pt idx="22">
                  <c:v>10.421739766126331</c:v>
                </c:pt>
                <c:pt idx="23">
                  <c:v>10.562307622009115</c:v>
                </c:pt>
                <c:pt idx="24">
                  <c:v>10.702875477891899</c:v>
                </c:pt>
                <c:pt idx="25">
                  <c:v>10.843443333774683</c:v>
                </c:pt>
                <c:pt idx="26">
                  <c:v>10.984011189657467</c:v>
                </c:pt>
                <c:pt idx="27">
                  <c:v>11.124579045540251</c:v>
                </c:pt>
                <c:pt idx="28">
                  <c:v>11.265146901423035</c:v>
                </c:pt>
                <c:pt idx="29">
                  <c:v>11.40571475730582</c:v>
                </c:pt>
                <c:pt idx="30">
                  <c:v>11.546282613188604</c:v>
                </c:pt>
                <c:pt idx="31">
                  <c:v>11.686850469071388</c:v>
                </c:pt>
                <c:pt idx="32">
                  <c:v>11.827418324954172</c:v>
                </c:pt>
                <c:pt idx="33">
                  <c:v>11.967986180836956</c:v>
                </c:pt>
                <c:pt idx="34">
                  <c:v>12.10855403671974</c:v>
                </c:pt>
                <c:pt idx="35">
                  <c:v>12.249121892602524</c:v>
                </c:pt>
                <c:pt idx="36">
                  <c:v>12.389689748485308</c:v>
                </c:pt>
                <c:pt idx="37">
                  <c:v>12.530257604368092</c:v>
                </c:pt>
                <c:pt idx="38">
                  <c:v>12.670825460250876</c:v>
                </c:pt>
                <c:pt idx="39">
                  <c:v>12.81139331613366</c:v>
                </c:pt>
                <c:pt idx="40">
                  <c:v>12.951961172016444</c:v>
                </c:pt>
                <c:pt idx="41">
                  <c:v>13.092529027899229</c:v>
                </c:pt>
                <c:pt idx="42">
                  <c:v>13.233096883782013</c:v>
                </c:pt>
                <c:pt idx="43">
                  <c:v>13.373664739664797</c:v>
                </c:pt>
                <c:pt idx="44">
                  <c:v>13.514232595547581</c:v>
                </c:pt>
                <c:pt idx="45">
                  <c:v>13.654800451430365</c:v>
                </c:pt>
                <c:pt idx="46">
                  <c:v>13.795368307313149</c:v>
                </c:pt>
                <c:pt idx="47">
                  <c:v>13.935936163195933</c:v>
                </c:pt>
                <c:pt idx="48">
                  <c:v>14.076504019078717</c:v>
                </c:pt>
                <c:pt idx="49">
                  <c:v>14.217071874961501</c:v>
                </c:pt>
                <c:pt idx="50">
                  <c:v>14.357639730844285</c:v>
                </c:pt>
                <c:pt idx="51">
                  <c:v>14.498207586727069</c:v>
                </c:pt>
                <c:pt idx="52">
                  <c:v>14.638775442609854</c:v>
                </c:pt>
                <c:pt idx="53">
                  <c:v>14.779343298492638</c:v>
                </c:pt>
                <c:pt idx="54">
                  <c:v>14.919911154375422</c:v>
                </c:pt>
                <c:pt idx="55">
                  <c:v>15.060479010258206</c:v>
                </c:pt>
                <c:pt idx="56">
                  <c:v>15.20104686614099</c:v>
                </c:pt>
                <c:pt idx="57">
                  <c:v>15.341614722023774</c:v>
                </c:pt>
                <c:pt idx="58">
                  <c:v>15.482182577906558</c:v>
                </c:pt>
                <c:pt idx="59">
                  <c:v>15.622750433789342</c:v>
                </c:pt>
                <c:pt idx="60">
                  <c:v>15.763318289672126</c:v>
                </c:pt>
                <c:pt idx="61">
                  <c:v>15.90388614555491</c:v>
                </c:pt>
                <c:pt idx="62">
                  <c:v>16.044454001437693</c:v>
                </c:pt>
                <c:pt idx="63">
                  <c:v>16.185021857320475</c:v>
                </c:pt>
                <c:pt idx="64">
                  <c:v>16.325589713203257</c:v>
                </c:pt>
                <c:pt idx="65">
                  <c:v>16.46615756908604</c:v>
                </c:pt>
                <c:pt idx="66">
                  <c:v>16.606725424968822</c:v>
                </c:pt>
                <c:pt idx="67">
                  <c:v>16.747293280851604</c:v>
                </c:pt>
                <c:pt idx="68">
                  <c:v>16.887861136734386</c:v>
                </c:pt>
                <c:pt idx="69">
                  <c:v>17.028428992617169</c:v>
                </c:pt>
                <c:pt idx="70">
                  <c:v>17.168996848499951</c:v>
                </c:pt>
                <c:pt idx="71">
                  <c:v>17.309564704382733</c:v>
                </c:pt>
                <c:pt idx="72">
                  <c:v>17.450132560265516</c:v>
                </c:pt>
                <c:pt idx="73">
                  <c:v>17.590700416148298</c:v>
                </c:pt>
                <c:pt idx="74">
                  <c:v>17.73126827203108</c:v>
                </c:pt>
                <c:pt idx="75">
                  <c:v>17.871836127913863</c:v>
                </c:pt>
                <c:pt idx="76">
                  <c:v>18.012403983796645</c:v>
                </c:pt>
                <c:pt idx="77">
                  <c:v>18.152971839679427</c:v>
                </c:pt>
                <c:pt idx="78">
                  <c:v>18.29353969556221</c:v>
                </c:pt>
                <c:pt idx="79">
                  <c:v>18.434107551444992</c:v>
                </c:pt>
                <c:pt idx="80">
                  <c:v>18.574675407327774</c:v>
                </c:pt>
                <c:pt idx="81">
                  <c:v>18.715243263210557</c:v>
                </c:pt>
                <c:pt idx="82">
                  <c:v>18.855811119093339</c:v>
                </c:pt>
                <c:pt idx="83">
                  <c:v>18.996378974976121</c:v>
                </c:pt>
                <c:pt idx="84">
                  <c:v>19.136946830858903</c:v>
                </c:pt>
                <c:pt idx="85">
                  <c:v>19.277514686741686</c:v>
                </c:pt>
                <c:pt idx="86">
                  <c:v>19.418082542624468</c:v>
                </c:pt>
                <c:pt idx="87">
                  <c:v>19.55865039850725</c:v>
                </c:pt>
                <c:pt idx="88">
                  <c:v>19.699218254390033</c:v>
                </c:pt>
                <c:pt idx="89">
                  <c:v>19.839786110272815</c:v>
                </c:pt>
                <c:pt idx="90">
                  <c:v>19.980353966155597</c:v>
                </c:pt>
                <c:pt idx="91">
                  <c:v>20.12092182203838</c:v>
                </c:pt>
                <c:pt idx="92">
                  <c:v>20.261489677921162</c:v>
                </c:pt>
                <c:pt idx="93">
                  <c:v>20.402057533803944</c:v>
                </c:pt>
                <c:pt idx="94">
                  <c:v>20.542625389686727</c:v>
                </c:pt>
                <c:pt idx="95">
                  <c:v>20.683193245569509</c:v>
                </c:pt>
                <c:pt idx="96">
                  <c:v>20.823761101452291</c:v>
                </c:pt>
                <c:pt idx="97">
                  <c:v>20.964328957335074</c:v>
                </c:pt>
                <c:pt idx="98">
                  <c:v>21.104896813217856</c:v>
                </c:pt>
                <c:pt idx="99">
                  <c:v>21.245464669100638</c:v>
                </c:pt>
                <c:pt idx="100">
                  <c:v>21.386032524983474</c:v>
                </c:pt>
              </c:numCache>
            </c:numRef>
          </c:xVal>
          <c:yVal>
            <c:numRef>
              <c:f>'Gusset 15'!$AL$106:$AL$206</c:f>
              <c:numCache>
                <c:formatCode>0.000</c:formatCode>
                <c:ptCount val="101"/>
                <c:pt idx="0">
                  <c:v>20.510001255496064</c:v>
                </c:pt>
                <c:pt idx="1">
                  <c:v>20.346151242941104</c:v>
                </c:pt>
                <c:pt idx="2">
                  <c:v>20.182301230386145</c:v>
                </c:pt>
                <c:pt idx="3">
                  <c:v>20.018451217831185</c:v>
                </c:pt>
                <c:pt idx="4">
                  <c:v>19.854601205276225</c:v>
                </c:pt>
                <c:pt idx="5">
                  <c:v>19.690751192721265</c:v>
                </c:pt>
                <c:pt idx="6">
                  <c:v>19.526901180166305</c:v>
                </c:pt>
                <c:pt idx="7">
                  <c:v>19.363051167611346</c:v>
                </c:pt>
                <c:pt idx="8">
                  <c:v>19.199201155056386</c:v>
                </c:pt>
                <c:pt idx="9">
                  <c:v>19.035351142501426</c:v>
                </c:pt>
                <c:pt idx="10">
                  <c:v>18.871501129946466</c:v>
                </c:pt>
                <c:pt idx="11">
                  <c:v>18.707651117391507</c:v>
                </c:pt>
                <c:pt idx="12">
                  <c:v>18.543801104836547</c:v>
                </c:pt>
                <c:pt idx="13">
                  <c:v>18.379951092281587</c:v>
                </c:pt>
                <c:pt idx="14">
                  <c:v>18.216101079726627</c:v>
                </c:pt>
                <c:pt idx="15">
                  <c:v>18.052251067171667</c:v>
                </c:pt>
                <c:pt idx="16">
                  <c:v>17.888401054616708</c:v>
                </c:pt>
                <c:pt idx="17">
                  <c:v>17.724551042061748</c:v>
                </c:pt>
                <c:pt idx="18">
                  <c:v>17.560701029506788</c:v>
                </c:pt>
                <c:pt idx="19">
                  <c:v>17.396851016951828</c:v>
                </c:pt>
                <c:pt idx="20">
                  <c:v>17.233001004396868</c:v>
                </c:pt>
                <c:pt idx="21">
                  <c:v>17.069150991841909</c:v>
                </c:pt>
                <c:pt idx="22">
                  <c:v>16.905300979286949</c:v>
                </c:pt>
                <c:pt idx="23">
                  <c:v>16.741450966731989</c:v>
                </c:pt>
                <c:pt idx="24">
                  <c:v>16.577600954177029</c:v>
                </c:pt>
                <c:pt idx="25">
                  <c:v>16.413750941622069</c:v>
                </c:pt>
                <c:pt idx="26">
                  <c:v>16.24990092906711</c:v>
                </c:pt>
                <c:pt idx="27">
                  <c:v>16.08605091651215</c:v>
                </c:pt>
                <c:pt idx="28">
                  <c:v>15.92220090395719</c:v>
                </c:pt>
                <c:pt idx="29">
                  <c:v>15.75835089140223</c:v>
                </c:pt>
                <c:pt idx="30">
                  <c:v>15.594500878847271</c:v>
                </c:pt>
                <c:pt idx="31">
                  <c:v>15.430650866292311</c:v>
                </c:pt>
                <c:pt idx="32">
                  <c:v>15.266800853737351</c:v>
                </c:pt>
                <c:pt idx="33">
                  <c:v>15.102950841182391</c:v>
                </c:pt>
                <c:pt idx="34">
                  <c:v>14.939100828627431</c:v>
                </c:pt>
                <c:pt idx="35">
                  <c:v>14.775250816072472</c:v>
                </c:pt>
                <c:pt idx="36">
                  <c:v>14.611400803517512</c:v>
                </c:pt>
                <c:pt idx="37">
                  <c:v>14.447550790962552</c:v>
                </c:pt>
                <c:pt idx="38">
                  <c:v>14.283700778407592</c:v>
                </c:pt>
                <c:pt idx="39">
                  <c:v>14.119850765852632</c:v>
                </c:pt>
                <c:pt idx="40">
                  <c:v>13.956000753297673</c:v>
                </c:pt>
                <c:pt idx="41">
                  <c:v>13.792150740742713</c:v>
                </c:pt>
                <c:pt idx="42">
                  <c:v>13.628300728187753</c:v>
                </c:pt>
                <c:pt idx="43">
                  <c:v>13.464450715632793</c:v>
                </c:pt>
                <c:pt idx="44">
                  <c:v>13.300600703077833</c:v>
                </c:pt>
                <c:pt idx="45">
                  <c:v>13.136750690522874</c:v>
                </c:pt>
                <c:pt idx="46">
                  <c:v>12.972900677967914</c:v>
                </c:pt>
                <c:pt idx="47">
                  <c:v>12.809050665412954</c:v>
                </c:pt>
                <c:pt idx="48">
                  <c:v>12.645200652857994</c:v>
                </c:pt>
                <c:pt idx="49">
                  <c:v>12.481350640303035</c:v>
                </c:pt>
                <c:pt idx="50">
                  <c:v>12.317500627748075</c:v>
                </c:pt>
                <c:pt idx="51">
                  <c:v>12.153650615193115</c:v>
                </c:pt>
                <c:pt idx="52">
                  <c:v>11.989800602638155</c:v>
                </c:pt>
                <c:pt idx="53">
                  <c:v>11.825950590083195</c:v>
                </c:pt>
                <c:pt idx="54">
                  <c:v>11.662100577528236</c:v>
                </c:pt>
                <c:pt idx="55">
                  <c:v>11.498250564973276</c:v>
                </c:pt>
                <c:pt idx="56">
                  <c:v>11.334400552418316</c:v>
                </c:pt>
                <c:pt idx="57">
                  <c:v>11.170550539863356</c:v>
                </c:pt>
                <c:pt idx="58">
                  <c:v>11.006700527308396</c:v>
                </c:pt>
                <c:pt idx="59">
                  <c:v>10.842850514753437</c:v>
                </c:pt>
                <c:pt idx="60">
                  <c:v>10.679000502198477</c:v>
                </c:pt>
                <c:pt idx="61">
                  <c:v>10.515150489643517</c:v>
                </c:pt>
                <c:pt idx="62">
                  <c:v>10.351300477088557</c:v>
                </c:pt>
                <c:pt idx="63">
                  <c:v>10.187450464533597</c:v>
                </c:pt>
                <c:pt idx="64">
                  <c:v>10.023600451978638</c:v>
                </c:pt>
                <c:pt idx="65">
                  <c:v>9.8597504394236779</c:v>
                </c:pt>
                <c:pt idx="66">
                  <c:v>9.6959004268687181</c:v>
                </c:pt>
                <c:pt idx="67">
                  <c:v>9.5320504143137583</c:v>
                </c:pt>
                <c:pt idx="68">
                  <c:v>9.3682004017587985</c:v>
                </c:pt>
                <c:pt idx="69">
                  <c:v>9.2043503892038387</c:v>
                </c:pt>
                <c:pt idx="70">
                  <c:v>9.040500376648879</c:v>
                </c:pt>
                <c:pt idx="71">
                  <c:v>8.8766503640939192</c:v>
                </c:pt>
                <c:pt idx="72">
                  <c:v>8.7128003515389594</c:v>
                </c:pt>
                <c:pt idx="73">
                  <c:v>8.5489503389839996</c:v>
                </c:pt>
                <c:pt idx="74">
                  <c:v>8.3851003264290398</c:v>
                </c:pt>
                <c:pt idx="75">
                  <c:v>8.22125031387408</c:v>
                </c:pt>
                <c:pt idx="76">
                  <c:v>8.0574003013191202</c:v>
                </c:pt>
                <c:pt idx="77">
                  <c:v>7.8935502887641595</c:v>
                </c:pt>
                <c:pt idx="78">
                  <c:v>7.7297002762091989</c:v>
                </c:pt>
                <c:pt idx="79">
                  <c:v>7.5658502636542382</c:v>
                </c:pt>
                <c:pt idx="80">
                  <c:v>7.4020002510992775</c:v>
                </c:pt>
                <c:pt idx="81">
                  <c:v>7.2381502385443168</c:v>
                </c:pt>
                <c:pt idx="82">
                  <c:v>7.0743002259893562</c:v>
                </c:pt>
                <c:pt idx="83">
                  <c:v>6.9104502134343955</c:v>
                </c:pt>
                <c:pt idx="84">
                  <c:v>6.7466002008794348</c:v>
                </c:pt>
                <c:pt idx="85">
                  <c:v>6.5827501883244741</c:v>
                </c:pt>
                <c:pt idx="86">
                  <c:v>6.4189001757695134</c:v>
                </c:pt>
                <c:pt idx="87">
                  <c:v>6.2550501632145528</c:v>
                </c:pt>
                <c:pt idx="88">
                  <c:v>6.0912001506595921</c:v>
                </c:pt>
                <c:pt idx="89">
                  <c:v>5.9273501381046314</c:v>
                </c:pt>
                <c:pt idx="90">
                  <c:v>5.7635001255496707</c:v>
                </c:pt>
                <c:pt idx="91">
                  <c:v>5.59965011299471</c:v>
                </c:pt>
                <c:pt idx="92">
                  <c:v>5.4358001004397494</c:v>
                </c:pt>
                <c:pt idx="93">
                  <c:v>5.2719500878847887</c:v>
                </c:pt>
                <c:pt idx="94">
                  <c:v>5.108100075329828</c:v>
                </c:pt>
                <c:pt idx="95">
                  <c:v>4.9442500627748673</c:v>
                </c:pt>
                <c:pt idx="96">
                  <c:v>4.7804000502199067</c:v>
                </c:pt>
                <c:pt idx="97">
                  <c:v>4.616550037664946</c:v>
                </c:pt>
                <c:pt idx="98">
                  <c:v>4.4527000251099853</c:v>
                </c:pt>
                <c:pt idx="99">
                  <c:v>4.2888500125550246</c:v>
                </c:pt>
                <c:pt idx="100" formatCode="General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7A-4C23-8E65-D88297B4D1EF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15'!$AJ$207:$AJ$307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xVal>
          <c:yVal>
            <c:numRef>
              <c:f>'Gusset 15'!$AM$207:$AM$307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0.28547467059143794</c:v>
                </c:pt>
                <c:pt idx="2">
                  <c:v>0.57094934118287588</c:v>
                </c:pt>
                <c:pt idx="3">
                  <c:v>0.85642401177431382</c:v>
                </c:pt>
                <c:pt idx="4">
                  <c:v>1.1418986823657518</c:v>
                </c:pt>
                <c:pt idx="5">
                  <c:v>1.4273733529571897</c:v>
                </c:pt>
                <c:pt idx="6">
                  <c:v>1.7128480235486276</c:v>
                </c:pt>
                <c:pt idx="7">
                  <c:v>1.9983226941400656</c:v>
                </c:pt>
                <c:pt idx="8">
                  <c:v>2.2837973647315035</c:v>
                </c:pt>
                <c:pt idx="9">
                  <c:v>2.5692720353229417</c:v>
                </c:pt>
                <c:pt idx="10">
                  <c:v>2.8547467059143798</c:v>
                </c:pt>
                <c:pt idx="11">
                  <c:v>3.140221376505818</c:v>
                </c:pt>
                <c:pt idx="12">
                  <c:v>3.4256960470972562</c:v>
                </c:pt>
                <c:pt idx="13">
                  <c:v>3.7111707176886943</c:v>
                </c:pt>
                <c:pt idx="14">
                  <c:v>3.9966453882801325</c:v>
                </c:pt>
                <c:pt idx="15">
                  <c:v>4.2821200588715707</c:v>
                </c:pt>
                <c:pt idx="16">
                  <c:v>4.5675947294630088</c:v>
                </c:pt>
                <c:pt idx="17">
                  <c:v>4.853069400054447</c:v>
                </c:pt>
                <c:pt idx="18">
                  <c:v>5.1385440706458851</c:v>
                </c:pt>
                <c:pt idx="19">
                  <c:v>5.4240187412373233</c:v>
                </c:pt>
                <c:pt idx="20">
                  <c:v>5.7094934118287615</c:v>
                </c:pt>
                <c:pt idx="21">
                  <c:v>5.9949680824201996</c:v>
                </c:pt>
                <c:pt idx="22">
                  <c:v>6.2804427530116378</c:v>
                </c:pt>
                <c:pt idx="23">
                  <c:v>6.565917423603076</c:v>
                </c:pt>
                <c:pt idx="24">
                  <c:v>6.8513920941945141</c:v>
                </c:pt>
                <c:pt idx="25">
                  <c:v>7.1368667647859523</c:v>
                </c:pt>
                <c:pt idx="26">
                  <c:v>7.4223414353773904</c:v>
                </c:pt>
                <c:pt idx="27">
                  <c:v>7.7078161059688286</c:v>
                </c:pt>
                <c:pt idx="28">
                  <c:v>7.9932907765602668</c:v>
                </c:pt>
                <c:pt idx="29">
                  <c:v>8.278765447151704</c:v>
                </c:pt>
                <c:pt idx="30">
                  <c:v>8.5642401177431413</c:v>
                </c:pt>
                <c:pt idx="31">
                  <c:v>8.8497147883345786</c:v>
                </c:pt>
                <c:pt idx="32">
                  <c:v>9.1351894589260159</c:v>
                </c:pt>
                <c:pt idx="33">
                  <c:v>9.4206641295174531</c:v>
                </c:pt>
                <c:pt idx="34">
                  <c:v>9.7061388001088904</c:v>
                </c:pt>
                <c:pt idx="35">
                  <c:v>9.9916134707003277</c:v>
                </c:pt>
                <c:pt idx="36">
                  <c:v>10.277088141291765</c:v>
                </c:pt>
                <c:pt idx="37">
                  <c:v>10.562562811883202</c:v>
                </c:pt>
                <c:pt idx="38">
                  <c:v>10.84803748247464</c:v>
                </c:pt>
                <c:pt idx="39">
                  <c:v>11.133512153066077</c:v>
                </c:pt>
                <c:pt idx="40">
                  <c:v>11.418986823657514</c:v>
                </c:pt>
                <c:pt idx="41">
                  <c:v>11.704461494248951</c:v>
                </c:pt>
                <c:pt idx="42">
                  <c:v>11.989936164840389</c:v>
                </c:pt>
                <c:pt idx="43">
                  <c:v>12.275410835431826</c:v>
                </c:pt>
                <c:pt idx="44">
                  <c:v>12.560885506023263</c:v>
                </c:pt>
                <c:pt idx="45">
                  <c:v>12.8463601766147</c:v>
                </c:pt>
                <c:pt idx="46">
                  <c:v>13.131834847206138</c:v>
                </c:pt>
                <c:pt idx="47">
                  <c:v>13.417309517797575</c:v>
                </c:pt>
                <c:pt idx="48">
                  <c:v>13.702784188389012</c:v>
                </c:pt>
                <c:pt idx="49">
                  <c:v>13.98825885898045</c:v>
                </c:pt>
                <c:pt idx="50">
                  <c:v>14.273733529571887</c:v>
                </c:pt>
                <c:pt idx="51">
                  <c:v>14.559208200163324</c:v>
                </c:pt>
                <c:pt idx="52">
                  <c:v>14.844682870754761</c:v>
                </c:pt>
                <c:pt idx="53">
                  <c:v>15.130157541346199</c:v>
                </c:pt>
                <c:pt idx="54">
                  <c:v>15.415632211937636</c:v>
                </c:pt>
                <c:pt idx="55">
                  <c:v>15.701106882529073</c:v>
                </c:pt>
                <c:pt idx="56">
                  <c:v>15.98658155312051</c:v>
                </c:pt>
                <c:pt idx="57">
                  <c:v>16.272056223711949</c:v>
                </c:pt>
                <c:pt idx="58">
                  <c:v>16.557530894303387</c:v>
                </c:pt>
                <c:pt idx="59">
                  <c:v>16.843005564894824</c:v>
                </c:pt>
                <c:pt idx="60">
                  <c:v>17.128480235486261</c:v>
                </c:pt>
                <c:pt idx="61">
                  <c:v>17.413954906077699</c:v>
                </c:pt>
                <c:pt idx="62">
                  <c:v>17.699429576669136</c:v>
                </c:pt>
                <c:pt idx="63">
                  <c:v>17.984904247260573</c:v>
                </c:pt>
                <c:pt idx="64">
                  <c:v>18.27037891785201</c:v>
                </c:pt>
                <c:pt idx="65">
                  <c:v>18.555853588443448</c:v>
                </c:pt>
                <c:pt idx="66">
                  <c:v>18.841328259034885</c:v>
                </c:pt>
                <c:pt idx="67">
                  <c:v>19.126802929626322</c:v>
                </c:pt>
                <c:pt idx="68">
                  <c:v>19.412277600217759</c:v>
                </c:pt>
                <c:pt idx="69">
                  <c:v>19.697752270809197</c:v>
                </c:pt>
                <c:pt idx="70">
                  <c:v>19.983226941400634</c:v>
                </c:pt>
                <c:pt idx="71">
                  <c:v>20.268701611992071</c:v>
                </c:pt>
                <c:pt idx="72">
                  <c:v>20.554176282583509</c:v>
                </c:pt>
                <c:pt idx="73">
                  <c:v>20.839650953174946</c:v>
                </c:pt>
                <c:pt idx="74">
                  <c:v>21.125125623766383</c:v>
                </c:pt>
                <c:pt idx="75">
                  <c:v>21.41060029435782</c:v>
                </c:pt>
                <c:pt idx="76">
                  <c:v>21.696074964949258</c:v>
                </c:pt>
                <c:pt idx="77">
                  <c:v>21.981549635540695</c:v>
                </c:pt>
                <c:pt idx="78">
                  <c:v>22.267024306132132</c:v>
                </c:pt>
                <c:pt idx="79">
                  <c:v>22.55249897672357</c:v>
                </c:pt>
                <c:pt idx="80">
                  <c:v>22.837973647315007</c:v>
                </c:pt>
                <c:pt idx="81">
                  <c:v>23.123448317906444</c:v>
                </c:pt>
                <c:pt idx="82">
                  <c:v>23.408922988497881</c:v>
                </c:pt>
                <c:pt idx="83">
                  <c:v>23.694397659089319</c:v>
                </c:pt>
                <c:pt idx="84">
                  <c:v>23.979872329680756</c:v>
                </c:pt>
                <c:pt idx="85">
                  <c:v>24.265347000272193</c:v>
                </c:pt>
                <c:pt idx="86">
                  <c:v>24.55082167086363</c:v>
                </c:pt>
                <c:pt idx="87">
                  <c:v>24.836296341455068</c:v>
                </c:pt>
                <c:pt idx="88">
                  <c:v>25.121771012046505</c:v>
                </c:pt>
                <c:pt idx="89">
                  <c:v>25.407245682637942</c:v>
                </c:pt>
                <c:pt idx="90">
                  <c:v>25.69272035322938</c:v>
                </c:pt>
                <c:pt idx="91">
                  <c:v>25.978195023820817</c:v>
                </c:pt>
                <c:pt idx="92">
                  <c:v>26.263669694412254</c:v>
                </c:pt>
                <c:pt idx="93">
                  <c:v>26.549144365003691</c:v>
                </c:pt>
                <c:pt idx="94">
                  <c:v>26.834619035595129</c:v>
                </c:pt>
                <c:pt idx="95">
                  <c:v>27.120093706186566</c:v>
                </c:pt>
                <c:pt idx="96">
                  <c:v>27.405568376778003</c:v>
                </c:pt>
                <c:pt idx="97">
                  <c:v>27.69104304736944</c:v>
                </c:pt>
                <c:pt idx="98">
                  <c:v>27.976517717960878</c:v>
                </c:pt>
                <c:pt idx="99">
                  <c:v>28.261992388552315</c:v>
                </c:pt>
                <c:pt idx="100">
                  <c:v>28.547467059143791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67A-4C23-8E65-D88297B4D1EF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15'!$AJ$308:$AJ$408</c:f>
              <c:numCache>
                <c:formatCode>General</c:formatCode>
                <c:ptCount val="101"/>
                <c:pt idx="0">
                  <c:v>0</c:v>
                </c:pt>
                <c:pt idx="1">
                  <c:v>0.28547467059143794</c:v>
                </c:pt>
                <c:pt idx="2">
                  <c:v>0.57094934118287588</c:v>
                </c:pt>
                <c:pt idx="3">
                  <c:v>0.85642401177431382</c:v>
                </c:pt>
                <c:pt idx="4">
                  <c:v>1.1418986823657518</c:v>
                </c:pt>
                <c:pt idx="5">
                  <c:v>1.4273733529571897</c:v>
                </c:pt>
                <c:pt idx="6">
                  <c:v>1.7128480235486276</c:v>
                </c:pt>
                <c:pt idx="7">
                  <c:v>1.9983226941400656</c:v>
                </c:pt>
                <c:pt idx="8">
                  <c:v>2.2837973647315035</c:v>
                </c:pt>
                <c:pt idx="9">
                  <c:v>2.5692720353229417</c:v>
                </c:pt>
                <c:pt idx="10">
                  <c:v>2.8547467059143798</c:v>
                </c:pt>
                <c:pt idx="11">
                  <c:v>3.140221376505818</c:v>
                </c:pt>
                <c:pt idx="12">
                  <c:v>3.4256960470972562</c:v>
                </c:pt>
                <c:pt idx="13">
                  <c:v>3.7111707176886943</c:v>
                </c:pt>
                <c:pt idx="14">
                  <c:v>3.9966453882801325</c:v>
                </c:pt>
                <c:pt idx="15">
                  <c:v>4.2821200588715707</c:v>
                </c:pt>
                <c:pt idx="16">
                  <c:v>4.5675947294630088</c:v>
                </c:pt>
                <c:pt idx="17">
                  <c:v>4.853069400054447</c:v>
                </c:pt>
                <c:pt idx="18">
                  <c:v>5.1385440706458851</c:v>
                </c:pt>
                <c:pt idx="19">
                  <c:v>5.4240187412373233</c:v>
                </c:pt>
                <c:pt idx="20">
                  <c:v>5.7094934118287615</c:v>
                </c:pt>
                <c:pt idx="21">
                  <c:v>5.9949680824201996</c:v>
                </c:pt>
                <c:pt idx="22">
                  <c:v>6.2804427530116378</c:v>
                </c:pt>
                <c:pt idx="23">
                  <c:v>6.565917423603076</c:v>
                </c:pt>
                <c:pt idx="24">
                  <c:v>6.8513920941945141</c:v>
                </c:pt>
                <c:pt idx="25">
                  <c:v>7.1368667647859523</c:v>
                </c:pt>
                <c:pt idx="26">
                  <c:v>7.4223414353773904</c:v>
                </c:pt>
                <c:pt idx="27">
                  <c:v>7.7078161059688286</c:v>
                </c:pt>
                <c:pt idx="28">
                  <c:v>7.9932907765602668</c:v>
                </c:pt>
                <c:pt idx="29">
                  <c:v>8.278765447151704</c:v>
                </c:pt>
                <c:pt idx="30">
                  <c:v>8.5642401177431413</c:v>
                </c:pt>
                <c:pt idx="31">
                  <c:v>8.8497147883345786</c:v>
                </c:pt>
                <c:pt idx="32">
                  <c:v>9.1351894589260159</c:v>
                </c:pt>
                <c:pt idx="33">
                  <c:v>9.4206641295174531</c:v>
                </c:pt>
                <c:pt idx="34">
                  <c:v>9.7061388001088904</c:v>
                </c:pt>
                <c:pt idx="35">
                  <c:v>9.9916134707003277</c:v>
                </c:pt>
                <c:pt idx="36">
                  <c:v>10.277088141291765</c:v>
                </c:pt>
                <c:pt idx="37">
                  <c:v>10.562562811883202</c:v>
                </c:pt>
                <c:pt idx="38">
                  <c:v>10.84803748247464</c:v>
                </c:pt>
                <c:pt idx="39">
                  <c:v>11.133512153066077</c:v>
                </c:pt>
                <c:pt idx="40">
                  <c:v>11.418986823657514</c:v>
                </c:pt>
                <c:pt idx="41">
                  <c:v>11.704461494248951</c:v>
                </c:pt>
                <c:pt idx="42">
                  <c:v>11.989936164840389</c:v>
                </c:pt>
                <c:pt idx="43">
                  <c:v>12.275410835431826</c:v>
                </c:pt>
                <c:pt idx="44">
                  <c:v>12.560885506023263</c:v>
                </c:pt>
                <c:pt idx="45">
                  <c:v>12.8463601766147</c:v>
                </c:pt>
                <c:pt idx="46">
                  <c:v>13.131834847206138</c:v>
                </c:pt>
                <c:pt idx="47">
                  <c:v>13.417309517797575</c:v>
                </c:pt>
                <c:pt idx="48">
                  <c:v>13.702784188389012</c:v>
                </c:pt>
                <c:pt idx="49">
                  <c:v>13.98825885898045</c:v>
                </c:pt>
                <c:pt idx="50">
                  <c:v>14.273733529571887</c:v>
                </c:pt>
                <c:pt idx="51">
                  <c:v>14.559208200163324</c:v>
                </c:pt>
                <c:pt idx="52">
                  <c:v>14.844682870754761</c:v>
                </c:pt>
                <c:pt idx="53">
                  <c:v>15.130157541346199</c:v>
                </c:pt>
                <c:pt idx="54">
                  <c:v>15.415632211937636</c:v>
                </c:pt>
                <c:pt idx="55">
                  <c:v>15.701106882529073</c:v>
                </c:pt>
                <c:pt idx="56">
                  <c:v>15.98658155312051</c:v>
                </c:pt>
                <c:pt idx="57">
                  <c:v>16.272056223711949</c:v>
                </c:pt>
                <c:pt idx="58">
                  <c:v>16.557530894303387</c:v>
                </c:pt>
                <c:pt idx="59">
                  <c:v>16.843005564894824</c:v>
                </c:pt>
                <c:pt idx="60">
                  <c:v>17.128480235486261</c:v>
                </c:pt>
                <c:pt idx="61">
                  <c:v>17.413954906077699</c:v>
                </c:pt>
                <c:pt idx="62">
                  <c:v>17.699429576669136</c:v>
                </c:pt>
                <c:pt idx="63">
                  <c:v>17.984904247260573</c:v>
                </c:pt>
                <c:pt idx="64">
                  <c:v>18.27037891785201</c:v>
                </c:pt>
                <c:pt idx="65">
                  <c:v>18.555853588443448</c:v>
                </c:pt>
                <c:pt idx="66">
                  <c:v>18.841328259034885</c:v>
                </c:pt>
                <c:pt idx="67">
                  <c:v>19.126802929626322</c:v>
                </c:pt>
                <c:pt idx="68">
                  <c:v>19.412277600217759</c:v>
                </c:pt>
                <c:pt idx="69">
                  <c:v>19.697752270809197</c:v>
                </c:pt>
                <c:pt idx="70">
                  <c:v>19.983226941400634</c:v>
                </c:pt>
                <c:pt idx="71">
                  <c:v>20.268701611992071</c:v>
                </c:pt>
                <c:pt idx="72">
                  <c:v>20.554176282583509</c:v>
                </c:pt>
                <c:pt idx="73">
                  <c:v>20.839650953174946</c:v>
                </c:pt>
                <c:pt idx="74">
                  <c:v>21.125125623766383</c:v>
                </c:pt>
                <c:pt idx="75">
                  <c:v>21.41060029435782</c:v>
                </c:pt>
                <c:pt idx="76">
                  <c:v>21.696074964949258</c:v>
                </c:pt>
                <c:pt idx="77">
                  <c:v>21.981549635540695</c:v>
                </c:pt>
                <c:pt idx="78">
                  <c:v>22.267024306132132</c:v>
                </c:pt>
                <c:pt idx="79">
                  <c:v>22.55249897672357</c:v>
                </c:pt>
                <c:pt idx="80">
                  <c:v>22.837973647315007</c:v>
                </c:pt>
                <c:pt idx="81">
                  <c:v>23.123448317906444</c:v>
                </c:pt>
                <c:pt idx="82">
                  <c:v>23.408922988497881</c:v>
                </c:pt>
                <c:pt idx="83">
                  <c:v>23.694397659089319</c:v>
                </c:pt>
                <c:pt idx="84">
                  <c:v>23.979872329680756</c:v>
                </c:pt>
                <c:pt idx="85">
                  <c:v>24.265347000272193</c:v>
                </c:pt>
                <c:pt idx="86">
                  <c:v>24.55082167086363</c:v>
                </c:pt>
                <c:pt idx="87">
                  <c:v>24.836296341455068</c:v>
                </c:pt>
                <c:pt idx="88">
                  <c:v>25.121771012046505</c:v>
                </c:pt>
                <c:pt idx="89">
                  <c:v>25.407245682637942</c:v>
                </c:pt>
                <c:pt idx="90">
                  <c:v>25.69272035322938</c:v>
                </c:pt>
                <c:pt idx="91">
                  <c:v>25.978195023820817</c:v>
                </c:pt>
                <c:pt idx="92">
                  <c:v>26.263669694412254</c:v>
                </c:pt>
                <c:pt idx="93">
                  <c:v>26.549144365003691</c:v>
                </c:pt>
                <c:pt idx="94">
                  <c:v>26.834619035595129</c:v>
                </c:pt>
                <c:pt idx="95">
                  <c:v>27.120093706186566</c:v>
                </c:pt>
                <c:pt idx="96">
                  <c:v>27.405568376778003</c:v>
                </c:pt>
                <c:pt idx="97">
                  <c:v>27.69104304736944</c:v>
                </c:pt>
                <c:pt idx="98">
                  <c:v>27.976517717960878</c:v>
                </c:pt>
                <c:pt idx="99">
                  <c:v>28.261992388552315</c:v>
                </c:pt>
                <c:pt idx="100">
                  <c:v>28.547467059143791</c:v>
                </c:pt>
              </c:numCache>
            </c:numRef>
          </c:xVal>
          <c:yVal>
            <c:numRef>
              <c:f>'Gusset 15'!$AN$308:$AN$408</c:f>
              <c:numCache>
                <c:formatCode>General</c:formatCode>
                <c:ptCount val="101"/>
                <c:pt idx="0">
                  <c:v>4.125</c:v>
                </c:pt>
                <c:pt idx="1">
                  <c:v>4.125</c:v>
                </c:pt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  <c:pt idx="6">
                  <c:v>4.125</c:v>
                </c:pt>
                <c:pt idx="7">
                  <c:v>4.125</c:v>
                </c:pt>
                <c:pt idx="8">
                  <c:v>4.125</c:v>
                </c:pt>
                <c:pt idx="9">
                  <c:v>4.125</c:v>
                </c:pt>
                <c:pt idx="10">
                  <c:v>4.125</c:v>
                </c:pt>
                <c:pt idx="11">
                  <c:v>4.125</c:v>
                </c:pt>
                <c:pt idx="12">
                  <c:v>4.125</c:v>
                </c:pt>
                <c:pt idx="13">
                  <c:v>4.125</c:v>
                </c:pt>
                <c:pt idx="14">
                  <c:v>4.125</c:v>
                </c:pt>
                <c:pt idx="15">
                  <c:v>4.125</c:v>
                </c:pt>
                <c:pt idx="16">
                  <c:v>4.125</c:v>
                </c:pt>
                <c:pt idx="17">
                  <c:v>4.125</c:v>
                </c:pt>
                <c:pt idx="18">
                  <c:v>4.125</c:v>
                </c:pt>
                <c:pt idx="19">
                  <c:v>4.125</c:v>
                </c:pt>
                <c:pt idx="20">
                  <c:v>4.125</c:v>
                </c:pt>
                <c:pt idx="21">
                  <c:v>4.125</c:v>
                </c:pt>
                <c:pt idx="22">
                  <c:v>4.125</c:v>
                </c:pt>
                <c:pt idx="23">
                  <c:v>4.125</c:v>
                </c:pt>
                <c:pt idx="24">
                  <c:v>4.125</c:v>
                </c:pt>
                <c:pt idx="25">
                  <c:v>4.125</c:v>
                </c:pt>
                <c:pt idx="26">
                  <c:v>4.125</c:v>
                </c:pt>
                <c:pt idx="27">
                  <c:v>4.125</c:v>
                </c:pt>
                <c:pt idx="28">
                  <c:v>4.125</c:v>
                </c:pt>
                <c:pt idx="29">
                  <c:v>4.125</c:v>
                </c:pt>
                <c:pt idx="30">
                  <c:v>4.125</c:v>
                </c:pt>
                <c:pt idx="31">
                  <c:v>4.125</c:v>
                </c:pt>
                <c:pt idx="32">
                  <c:v>4.125</c:v>
                </c:pt>
                <c:pt idx="33">
                  <c:v>4.125</c:v>
                </c:pt>
                <c:pt idx="34">
                  <c:v>4.125</c:v>
                </c:pt>
                <c:pt idx="35">
                  <c:v>4.125</c:v>
                </c:pt>
                <c:pt idx="36">
                  <c:v>4.125</c:v>
                </c:pt>
                <c:pt idx="37">
                  <c:v>4.125</c:v>
                </c:pt>
                <c:pt idx="38">
                  <c:v>4.125</c:v>
                </c:pt>
                <c:pt idx="39">
                  <c:v>4.125</c:v>
                </c:pt>
                <c:pt idx="40">
                  <c:v>4.125</c:v>
                </c:pt>
                <c:pt idx="41">
                  <c:v>4.125</c:v>
                </c:pt>
                <c:pt idx="42">
                  <c:v>4.125</c:v>
                </c:pt>
                <c:pt idx="43">
                  <c:v>4.125</c:v>
                </c:pt>
                <c:pt idx="44">
                  <c:v>4.125</c:v>
                </c:pt>
                <c:pt idx="45">
                  <c:v>4.125</c:v>
                </c:pt>
                <c:pt idx="46">
                  <c:v>4.125</c:v>
                </c:pt>
                <c:pt idx="47">
                  <c:v>4.125</c:v>
                </c:pt>
                <c:pt idx="48">
                  <c:v>4.125</c:v>
                </c:pt>
                <c:pt idx="49">
                  <c:v>4.125</c:v>
                </c:pt>
                <c:pt idx="50">
                  <c:v>4.125</c:v>
                </c:pt>
                <c:pt idx="51">
                  <c:v>4.125</c:v>
                </c:pt>
                <c:pt idx="52">
                  <c:v>4.125</c:v>
                </c:pt>
                <c:pt idx="53">
                  <c:v>4.125</c:v>
                </c:pt>
                <c:pt idx="54">
                  <c:v>4.125</c:v>
                </c:pt>
                <c:pt idx="55">
                  <c:v>4.125</c:v>
                </c:pt>
                <c:pt idx="56">
                  <c:v>4.125</c:v>
                </c:pt>
                <c:pt idx="57">
                  <c:v>4.125</c:v>
                </c:pt>
                <c:pt idx="58">
                  <c:v>4.125</c:v>
                </c:pt>
                <c:pt idx="59">
                  <c:v>4.125</c:v>
                </c:pt>
                <c:pt idx="60">
                  <c:v>4.125</c:v>
                </c:pt>
                <c:pt idx="61">
                  <c:v>4.125</c:v>
                </c:pt>
                <c:pt idx="62">
                  <c:v>4.125</c:v>
                </c:pt>
                <c:pt idx="63">
                  <c:v>4.125</c:v>
                </c:pt>
                <c:pt idx="64">
                  <c:v>4.125</c:v>
                </c:pt>
                <c:pt idx="65">
                  <c:v>4.125</c:v>
                </c:pt>
                <c:pt idx="66">
                  <c:v>4.125</c:v>
                </c:pt>
                <c:pt idx="67">
                  <c:v>4.125</c:v>
                </c:pt>
                <c:pt idx="68">
                  <c:v>4.125</c:v>
                </c:pt>
                <c:pt idx="69">
                  <c:v>4.125</c:v>
                </c:pt>
                <c:pt idx="70">
                  <c:v>4.125</c:v>
                </c:pt>
                <c:pt idx="71">
                  <c:v>4.125</c:v>
                </c:pt>
                <c:pt idx="72">
                  <c:v>4.125</c:v>
                </c:pt>
                <c:pt idx="73">
                  <c:v>4.125</c:v>
                </c:pt>
                <c:pt idx="74">
                  <c:v>4.125</c:v>
                </c:pt>
                <c:pt idx="75">
                  <c:v>4.125</c:v>
                </c:pt>
                <c:pt idx="76">
                  <c:v>4.125</c:v>
                </c:pt>
                <c:pt idx="77">
                  <c:v>4.125</c:v>
                </c:pt>
                <c:pt idx="78">
                  <c:v>4.125</c:v>
                </c:pt>
                <c:pt idx="79">
                  <c:v>4.125</c:v>
                </c:pt>
                <c:pt idx="80">
                  <c:v>4.125</c:v>
                </c:pt>
                <c:pt idx="81">
                  <c:v>4.125</c:v>
                </c:pt>
                <c:pt idx="82">
                  <c:v>4.125</c:v>
                </c:pt>
                <c:pt idx="83">
                  <c:v>4.125</c:v>
                </c:pt>
                <c:pt idx="84">
                  <c:v>4.125</c:v>
                </c:pt>
                <c:pt idx="85">
                  <c:v>4.125</c:v>
                </c:pt>
                <c:pt idx="86">
                  <c:v>4.125</c:v>
                </c:pt>
                <c:pt idx="87">
                  <c:v>4.125</c:v>
                </c:pt>
                <c:pt idx="88">
                  <c:v>4.125</c:v>
                </c:pt>
                <c:pt idx="89">
                  <c:v>4.125</c:v>
                </c:pt>
                <c:pt idx="90">
                  <c:v>4.125</c:v>
                </c:pt>
                <c:pt idx="91">
                  <c:v>4.125</c:v>
                </c:pt>
                <c:pt idx="92">
                  <c:v>4.125</c:v>
                </c:pt>
                <c:pt idx="93">
                  <c:v>4.125</c:v>
                </c:pt>
                <c:pt idx="94">
                  <c:v>4.125</c:v>
                </c:pt>
                <c:pt idx="95">
                  <c:v>4.125</c:v>
                </c:pt>
                <c:pt idx="96">
                  <c:v>4.125</c:v>
                </c:pt>
                <c:pt idx="97">
                  <c:v>4.125</c:v>
                </c:pt>
                <c:pt idx="98">
                  <c:v>4.125</c:v>
                </c:pt>
                <c:pt idx="99">
                  <c:v>4.125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67A-4C23-8E65-D88297B4D1EF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15'!$AJ$409:$AJ$509</c:f>
              <c:numCache>
                <c:formatCode>General</c:formatCode>
                <c:ptCount val="101"/>
                <c:pt idx="0">
                  <c:v>0</c:v>
                </c:pt>
                <c:pt idx="1">
                  <c:v>7.3292469367050805E-2</c:v>
                </c:pt>
                <c:pt idx="2">
                  <c:v>0.14658493873410161</c:v>
                </c:pt>
                <c:pt idx="3">
                  <c:v>0.21987740810115242</c:v>
                </c:pt>
                <c:pt idx="4">
                  <c:v>0.29316987746820322</c:v>
                </c:pt>
                <c:pt idx="5">
                  <c:v>0.36646234683525403</c:v>
                </c:pt>
                <c:pt idx="6">
                  <c:v>0.43975481620230483</c:v>
                </c:pt>
                <c:pt idx="7">
                  <c:v>0.51304728556935564</c:v>
                </c:pt>
                <c:pt idx="8">
                  <c:v>0.58633975493640644</c:v>
                </c:pt>
                <c:pt idx="9">
                  <c:v>0.65963222430345725</c:v>
                </c:pt>
                <c:pt idx="10">
                  <c:v>0.73292469367050805</c:v>
                </c:pt>
                <c:pt idx="11">
                  <c:v>0.80621716303755886</c:v>
                </c:pt>
                <c:pt idx="12">
                  <c:v>0.87950963240460966</c:v>
                </c:pt>
                <c:pt idx="13">
                  <c:v>0.95280210177166047</c:v>
                </c:pt>
                <c:pt idx="14">
                  <c:v>1.0260945711387113</c:v>
                </c:pt>
                <c:pt idx="15">
                  <c:v>1.099387040505762</c:v>
                </c:pt>
                <c:pt idx="16">
                  <c:v>1.1726795098728129</c:v>
                </c:pt>
                <c:pt idx="17">
                  <c:v>1.2459719792398638</c:v>
                </c:pt>
                <c:pt idx="18">
                  <c:v>1.3192644486069147</c:v>
                </c:pt>
                <c:pt idx="19">
                  <c:v>1.3925569179739656</c:v>
                </c:pt>
                <c:pt idx="20">
                  <c:v>1.4658493873410166</c:v>
                </c:pt>
                <c:pt idx="21">
                  <c:v>1.5391418567080675</c:v>
                </c:pt>
                <c:pt idx="22">
                  <c:v>1.6124343260751184</c:v>
                </c:pt>
                <c:pt idx="23">
                  <c:v>1.6857267954421693</c:v>
                </c:pt>
                <c:pt idx="24">
                  <c:v>1.7590192648092202</c:v>
                </c:pt>
                <c:pt idx="25">
                  <c:v>1.8323117341762711</c:v>
                </c:pt>
                <c:pt idx="26">
                  <c:v>1.9056042035433221</c:v>
                </c:pt>
                <c:pt idx="27">
                  <c:v>1.978896672910373</c:v>
                </c:pt>
                <c:pt idx="28">
                  <c:v>2.0521891422774239</c:v>
                </c:pt>
                <c:pt idx="29">
                  <c:v>2.1254816116444748</c:v>
                </c:pt>
                <c:pt idx="30">
                  <c:v>2.1987740810115257</c:v>
                </c:pt>
                <c:pt idx="31">
                  <c:v>2.2720665503785766</c:v>
                </c:pt>
                <c:pt idx="32">
                  <c:v>2.3453590197456275</c:v>
                </c:pt>
                <c:pt idx="33">
                  <c:v>2.4186514891126785</c:v>
                </c:pt>
                <c:pt idx="34">
                  <c:v>2.4919439584797294</c:v>
                </c:pt>
                <c:pt idx="35">
                  <c:v>2.5652364278467803</c:v>
                </c:pt>
                <c:pt idx="36">
                  <c:v>2.6385288972138312</c:v>
                </c:pt>
                <c:pt idx="37">
                  <c:v>2.7118213665808821</c:v>
                </c:pt>
                <c:pt idx="38">
                  <c:v>2.785113835947933</c:v>
                </c:pt>
                <c:pt idx="39">
                  <c:v>2.858406305314984</c:v>
                </c:pt>
                <c:pt idx="40">
                  <c:v>2.9316987746820349</c:v>
                </c:pt>
                <c:pt idx="41">
                  <c:v>3.0049912440490858</c:v>
                </c:pt>
                <c:pt idx="42">
                  <c:v>3.0782837134161367</c:v>
                </c:pt>
                <c:pt idx="43">
                  <c:v>3.1515761827831876</c:v>
                </c:pt>
                <c:pt idx="44">
                  <c:v>3.2248686521502385</c:v>
                </c:pt>
                <c:pt idx="45">
                  <c:v>3.2981611215172895</c:v>
                </c:pt>
                <c:pt idx="46">
                  <c:v>3.3714535908843404</c:v>
                </c:pt>
                <c:pt idx="47">
                  <c:v>3.4447460602513913</c:v>
                </c:pt>
                <c:pt idx="48">
                  <c:v>3.5180385296184422</c:v>
                </c:pt>
                <c:pt idx="49">
                  <c:v>3.5913309989854931</c:v>
                </c:pt>
                <c:pt idx="50">
                  <c:v>3.664623468352544</c:v>
                </c:pt>
                <c:pt idx="51">
                  <c:v>3.737915937719595</c:v>
                </c:pt>
                <c:pt idx="52">
                  <c:v>3.8112084070866459</c:v>
                </c:pt>
                <c:pt idx="53">
                  <c:v>3.8845008764536968</c:v>
                </c:pt>
                <c:pt idx="54">
                  <c:v>3.9577933458207477</c:v>
                </c:pt>
                <c:pt idx="55">
                  <c:v>4.0310858151877982</c:v>
                </c:pt>
                <c:pt idx="56">
                  <c:v>4.1043782845548487</c:v>
                </c:pt>
                <c:pt idx="57">
                  <c:v>4.1776707539218991</c:v>
                </c:pt>
                <c:pt idx="58">
                  <c:v>4.2509632232889496</c:v>
                </c:pt>
                <c:pt idx="59">
                  <c:v>4.3242556926560001</c:v>
                </c:pt>
                <c:pt idx="60">
                  <c:v>4.3975481620230505</c:v>
                </c:pt>
                <c:pt idx="61">
                  <c:v>4.470840631390101</c:v>
                </c:pt>
                <c:pt idx="62">
                  <c:v>4.5441331007571515</c:v>
                </c:pt>
                <c:pt idx="63">
                  <c:v>4.617425570124202</c:v>
                </c:pt>
                <c:pt idx="64">
                  <c:v>4.6907180394912524</c:v>
                </c:pt>
                <c:pt idx="65">
                  <c:v>4.7640105088583029</c:v>
                </c:pt>
                <c:pt idx="66">
                  <c:v>4.8373029782253534</c:v>
                </c:pt>
                <c:pt idx="67">
                  <c:v>4.9105954475924039</c:v>
                </c:pt>
                <c:pt idx="68">
                  <c:v>4.9838879169594543</c:v>
                </c:pt>
                <c:pt idx="69">
                  <c:v>5.0571803863265048</c:v>
                </c:pt>
                <c:pt idx="70">
                  <c:v>5.1304728556935553</c:v>
                </c:pt>
                <c:pt idx="71">
                  <c:v>5.2037653250606057</c:v>
                </c:pt>
                <c:pt idx="72">
                  <c:v>5.2770577944276562</c:v>
                </c:pt>
                <c:pt idx="73">
                  <c:v>5.3503502637947067</c:v>
                </c:pt>
                <c:pt idx="74">
                  <c:v>5.4236427331617572</c:v>
                </c:pt>
                <c:pt idx="75">
                  <c:v>5.4969352025288076</c:v>
                </c:pt>
                <c:pt idx="76">
                  <c:v>5.5702276718958581</c:v>
                </c:pt>
                <c:pt idx="77">
                  <c:v>5.6435201412629086</c:v>
                </c:pt>
                <c:pt idx="78">
                  <c:v>5.716812610629959</c:v>
                </c:pt>
                <c:pt idx="79">
                  <c:v>5.7901050799970095</c:v>
                </c:pt>
                <c:pt idx="80">
                  <c:v>5.86339754936406</c:v>
                </c:pt>
                <c:pt idx="81">
                  <c:v>5.9366900187311105</c:v>
                </c:pt>
                <c:pt idx="82">
                  <c:v>6.0099824880981609</c:v>
                </c:pt>
                <c:pt idx="83">
                  <c:v>6.0832749574652114</c:v>
                </c:pt>
                <c:pt idx="84">
                  <c:v>6.1565674268322619</c:v>
                </c:pt>
                <c:pt idx="85">
                  <c:v>6.2298598961993124</c:v>
                </c:pt>
                <c:pt idx="86">
                  <c:v>6.3031523655663628</c:v>
                </c:pt>
                <c:pt idx="87">
                  <c:v>6.3764448349334133</c:v>
                </c:pt>
                <c:pt idx="88">
                  <c:v>6.4497373043004638</c:v>
                </c:pt>
                <c:pt idx="89">
                  <c:v>6.5230297736675142</c:v>
                </c:pt>
                <c:pt idx="90">
                  <c:v>6.5963222430345647</c:v>
                </c:pt>
                <c:pt idx="91">
                  <c:v>6.6696147124016152</c:v>
                </c:pt>
                <c:pt idx="92">
                  <c:v>6.7429071817686657</c:v>
                </c:pt>
                <c:pt idx="93">
                  <c:v>6.8161996511357161</c:v>
                </c:pt>
                <c:pt idx="94">
                  <c:v>6.8894921205027666</c:v>
                </c:pt>
                <c:pt idx="95">
                  <c:v>6.9627845898698171</c:v>
                </c:pt>
                <c:pt idx="96">
                  <c:v>7.0360770592368675</c:v>
                </c:pt>
                <c:pt idx="97">
                  <c:v>7.109369528603918</c:v>
                </c:pt>
                <c:pt idx="98">
                  <c:v>7.1826619979709685</c:v>
                </c:pt>
                <c:pt idx="99">
                  <c:v>7.255954467338019</c:v>
                </c:pt>
                <c:pt idx="100" formatCode="0.000">
                  <c:v>7.329246936705081</c:v>
                </c:pt>
              </c:numCache>
            </c:numRef>
          </c:xVal>
          <c:yVal>
            <c:numRef>
              <c:f>'Gusset 15'!$AO$409:$AO$509</c:f>
              <c:numCache>
                <c:formatCode>0.000</c:formatCode>
                <c:ptCount val="101"/>
                <c:pt idx="0">
                  <c:v>14.222198703253271</c:v>
                </c:pt>
                <c:pt idx="1">
                  <c:v>14.285076728775699</c:v>
                </c:pt>
                <c:pt idx="2">
                  <c:v>14.347954754298128</c:v>
                </c:pt>
                <c:pt idx="3">
                  <c:v>14.410832779820556</c:v>
                </c:pt>
                <c:pt idx="4">
                  <c:v>14.473710805342984</c:v>
                </c:pt>
                <c:pt idx="5">
                  <c:v>14.536588830865412</c:v>
                </c:pt>
                <c:pt idx="6">
                  <c:v>14.59946685638784</c:v>
                </c:pt>
                <c:pt idx="7">
                  <c:v>14.662344881910268</c:v>
                </c:pt>
                <c:pt idx="8">
                  <c:v>14.725222907432697</c:v>
                </c:pt>
                <c:pt idx="9">
                  <c:v>14.788100932955125</c:v>
                </c:pt>
                <c:pt idx="10">
                  <c:v>14.850978958477553</c:v>
                </c:pt>
                <c:pt idx="11">
                  <c:v>14.913856983999981</c:v>
                </c:pt>
                <c:pt idx="12">
                  <c:v>14.976735009522409</c:v>
                </c:pt>
                <c:pt idx="13">
                  <c:v>15.039613035044837</c:v>
                </c:pt>
                <c:pt idx="14">
                  <c:v>15.102491060567266</c:v>
                </c:pt>
                <c:pt idx="15">
                  <c:v>15.165369086089694</c:v>
                </c:pt>
                <c:pt idx="16">
                  <c:v>15.228247111612122</c:v>
                </c:pt>
                <c:pt idx="17">
                  <c:v>15.29112513713455</c:v>
                </c:pt>
                <c:pt idx="18">
                  <c:v>15.354003162656978</c:v>
                </c:pt>
                <c:pt idx="19">
                  <c:v>15.416881188179406</c:v>
                </c:pt>
                <c:pt idx="20">
                  <c:v>15.479759213701834</c:v>
                </c:pt>
                <c:pt idx="21">
                  <c:v>15.542637239224263</c:v>
                </c:pt>
                <c:pt idx="22">
                  <c:v>15.605515264746691</c:v>
                </c:pt>
                <c:pt idx="23">
                  <c:v>15.668393290269119</c:v>
                </c:pt>
                <c:pt idx="24">
                  <c:v>15.731271315791547</c:v>
                </c:pt>
                <c:pt idx="25">
                  <c:v>15.794149341313975</c:v>
                </c:pt>
                <c:pt idx="26">
                  <c:v>15.857027366836403</c:v>
                </c:pt>
                <c:pt idx="27">
                  <c:v>15.919905392358832</c:v>
                </c:pt>
                <c:pt idx="28">
                  <c:v>15.98278341788126</c:v>
                </c:pt>
                <c:pt idx="29">
                  <c:v>16.045661443403688</c:v>
                </c:pt>
                <c:pt idx="30">
                  <c:v>16.108539468926114</c:v>
                </c:pt>
                <c:pt idx="31">
                  <c:v>16.171417494448541</c:v>
                </c:pt>
                <c:pt idx="32">
                  <c:v>16.234295519970967</c:v>
                </c:pt>
                <c:pt idx="33">
                  <c:v>16.297173545493393</c:v>
                </c:pt>
                <c:pt idx="34">
                  <c:v>16.36005157101582</c:v>
                </c:pt>
                <c:pt idx="35">
                  <c:v>16.422929596538246</c:v>
                </c:pt>
                <c:pt idx="36">
                  <c:v>16.485807622060673</c:v>
                </c:pt>
                <c:pt idx="37">
                  <c:v>16.548685647583099</c:v>
                </c:pt>
                <c:pt idx="38">
                  <c:v>16.611563673105525</c:v>
                </c:pt>
                <c:pt idx="39">
                  <c:v>16.674441698627952</c:v>
                </c:pt>
                <c:pt idx="40">
                  <c:v>16.737319724150378</c:v>
                </c:pt>
                <c:pt idx="41">
                  <c:v>16.800197749672805</c:v>
                </c:pt>
                <c:pt idx="42">
                  <c:v>16.863075775195231</c:v>
                </c:pt>
                <c:pt idx="43">
                  <c:v>16.925953800717657</c:v>
                </c:pt>
                <c:pt idx="44">
                  <c:v>16.988831826240084</c:v>
                </c:pt>
                <c:pt idx="45">
                  <c:v>17.05170985176251</c:v>
                </c:pt>
                <c:pt idx="46">
                  <c:v>17.114587877284936</c:v>
                </c:pt>
                <c:pt idx="47">
                  <c:v>17.177465902807363</c:v>
                </c:pt>
                <c:pt idx="48">
                  <c:v>17.240343928329789</c:v>
                </c:pt>
                <c:pt idx="49">
                  <c:v>17.303221953852216</c:v>
                </c:pt>
                <c:pt idx="50">
                  <c:v>17.366099979374642</c:v>
                </c:pt>
                <c:pt idx="51">
                  <c:v>17.428978004897068</c:v>
                </c:pt>
                <c:pt idx="52">
                  <c:v>17.491856030419495</c:v>
                </c:pt>
                <c:pt idx="53">
                  <c:v>17.554734055941921</c:v>
                </c:pt>
                <c:pt idx="54">
                  <c:v>17.617612081464348</c:v>
                </c:pt>
                <c:pt idx="55">
                  <c:v>17.680490106986774</c:v>
                </c:pt>
                <c:pt idx="56">
                  <c:v>17.7433681325092</c:v>
                </c:pt>
                <c:pt idx="57">
                  <c:v>17.806246158031627</c:v>
                </c:pt>
                <c:pt idx="58">
                  <c:v>17.869124183554053</c:v>
                </c:pt>
                <c:pt idx="59">
                  <c:v>17.932002209076479</c:v>
                </c:pt>
                <c:pt idx="60">
                  <c:v>17.994880234598906</c:v>
                </c:pt>
                <c:pt idx="61">
                  <c:v>18.057758260121332</c:v>
                </c:pt>
                <c:pt idx="62">
                  <c:v>18.120636285643759</c:v>
                </c:pt>
                <c:pt idx="63">
                  <c:v>18.183514311166185</c:v>
                </c:pt>
                <c:pt idx="64">
                  <c:v>18.246392336688611</c:v>
                </c:pt>
                <c:pt idx="65">
                  <c:v>18.309270362211038</c:v>
                </c:pt>
                <c:pt idx="66">
                  <c:v>18.372148387733464</c:v>
                </c:pt>
                <c:pt idx="67">
                  <c:v>18.435026413255891</c:v>
                </c:pt>
                <c:pt idx="68">
                  <c:v>18.497904438778317</c:v>
                </c:pt>
                <c:pt idx="69">
                  <c:v>18.560782464300743</c:v>
                </c:pt>
                <c:pt idx="70">
                  <c:v>18.62366048982317</c:v>
                </c:pt>
                <c:pt idx="71">
                  <c:v>18.686538515345596</c:v>
                </c:pt>
                <c:pt idx="72">
                  <c:v>18.749416540868022</c:v>
                </c:pt>
                <c:pt idx="73">
                  <c:v>18.812294566390449</c:v>
                </c:pt>
                <c:pt idx="74">
                  <c:v>18.875172591912875</c:v>
                </c:pt>
                <c:pt idx="75">
                  <c:v>18.938050617435302</c:v>
                </c:pt>
                <c:pt idx="76">
                  <c:v>19.000928642957728</c:v>
                </c:pt>
                <c:pt idx="77">
                  <c:v>19.063806668480154</c:v>
                </c:pt>
                <c:pt idx="78">
                  <c:v>19.126684694002581</c:v>
                </c:pt>
                <c:pt idx="79">
                  <c:v>19.189562719525007</c:v>
                </c:pt>
                <c:pt idx="80">
                  <c:v>19.252440745047434</c:v>
                </c:pt>
                <c:pt idx="81">
                  <c:v>19.31531877056986</c:v>
                </c:pt>
                <c:pt idx="82">
                  <c:v>19.378196796092286</c:v>
                </c:pt>
                <c:pt idx="83">
                  <c:v>19.441074821614713</c:v>
                </c:pt>
                <c:pt idx="84">
                  <c:v>19.503952847137139</c:v>
                </c:pt>
                <c:pt idx="85">
                  <c:v>19.566830872659565</c:v>
                </c:pt>
                <c:pt idx="86">
                  <c:v>19.629708898181992</c:v>
                </c:pt>
                <c:pt idx="87">
                  <c:v>19.692586923704418</c:v>
                </c:pt>
                <c:pt idx="88">
                  <c:v>19.755464949226845</c:v>
                </c:pt>
                <c:pt idx="89">
                  <c:v>19.818342974749271</c:v>
                </c:pt>
                <c:pt idx="90">
                  <c:v>19.881221000271697</c:v>
                </c:pt>
                <c:pt idx="91">
                  <c:v>19.944099025794124</c:v>
                </c:pt>
                <c:pt idx="92">
                  <c:v>20.00697705131655</c:v>
                </c:pt>
                <c:pt idx="93">
                  <c:v>20.069855076838977</c:v>
                </c:pt>
                <c:pt idx="94">
                  <c:v>20.132733102361403</c:v>
                </c:pt>
                <c:pt idx="95">
                  <c:v>20.195611127883829</c:v>
                </c:pt>
                <c:pt idx="96">
                  <c:v>20.258489153406256</c:v>
                </c:pt>
                <c:pt idx="97">
                  <c:v>20.321367178928682</c:v>
                </c:pt>
                <c:pt idx="98">
                  <c:v>20.384245204451108</c:v>
                </c:pt>
                <c:pt idx="99">
                  <c:v>20.447123229973535</c:v>
                </c:pt>
                <c:pt idx="100">
                  <c:v>20.510001255496064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67A-4C23-8E65-D88297B4D1EF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15'!$AJ$510:$AJ$610</c:f>
              <c:numCache>
                <c:formatCode>0.000</c:formatCode>
                <c:ptCount val="101"/>
                <c:pt idx="0">
                  <c:v>7.329246936705081</c:v>
                </c:pt>
                <c:pt idx="1">
                  <c:v>7.4824581243208987</c:v>
                </c:pt>
                <c:pt idx="2">
                  <c:v>7.6356693119367165</c:v>
                </c:pt>
                <c:pt idx="3">
                  <c:v>7.7888804995525343</c:v>
                </c:pt>
                <c:pt idx="4">
                  <c:v>7.942091687168352</c:v>
                </c:pt>
                <c:pt idx="5">
                  <c:v>8.0953028747841689</c:v>
                </c:pt>
                <c:pt idx="6">
                  <c:v>8.2485140623999857</c:v>
                </c:pt>
                <c:pt idx="7">
                  <c:v>8.4017252500158026</c:v>
                </c:pt>
                <c:pt idx="8">
                  <c:v>8.5549364376316195</c:v>
                </c:pt>
                <c:pt idx="9">
                  <c:v>8.7081476252474364</c:v>
                </c:pt>
                <c:pt idx="10">
                  <c:v>8.8613588128632532</c:v>
                </c:pt>
                <c:pt idx="11">
                  <c:v>9.0145700004790701</c:v>
                </c:pt>
                <c:pt idx="12">
                  <c:v>9.167781188094887</c:v>
                </c:pt>
                <c:pt idx="13">
                  <c:v>9.3209923757107038</c:v>
                </c:pt>
                <c:pt idx="14">
                  <c:v>9.4742035633265207</c:v>
                </c:pt>
                <c:pt idx="15">
                  <c:v>9.6274147509423376</c:v>
                </c:pt>
                <c:pt idx="16">
                  <c:v>9.7806259385581544</c:v>
                </c:pt>
                <c:pt idx="17">
                  <c:v>9.9338371261739713</c:v>
                </c:pt>
                <c:pt idx="18">
                  <c:v>10.087048313789788</c:v>
                </c:pt>
                <c:pt idx="19">
                  <c:v>10.240259501405605</c:v>
                </c:pt>
                <c:pt idx="20">
                  <c:v>10.393470689021422</c:v>
                </c:pt>
                <c:pt idx="21">
                  <c:v>10.546681876637239</c:v>
                </c:pt>
                <c:pt idx="22">
                  <c:v>10.699893064253056</c:v>
                </c:pt>
                <c:pt idx="23">
                  <c:v>10.853104251868873</c:v>
                </c:pt>
                <c:pt idx="24">
                  <c:v>11.006315439484689</c:v>
                </c:pt>
                <c:pt idx="25">
                  <c:v>11.159526627100506</c:v>
                </c:pt>
                <c:pt idx="26">
                  <c:v>11.312737814716323</c:v>
                </c:pt>
                <c:pt idx="27">
                  <c:v>11.46594900233214</c:v>
                </c:pt>
                <c:pt idx="28">
                  <c:v>11.619160189947957</c:v>
                </c:pt>
                <c:pt idx="29">
                  <c:v>11.772371377563774</c:v>
                </c:pt>
                <c:pt idx="30">
                  <c:v>11.925582565179591</c:v>
                </c:pt>
                <c:pt idx="31">
                  <c:v>12.078793752795407</c:v>
                </c:pt>
                <c:pt idx="32">
                  <c:v>12.232004940411224</c:v>
                </c:pt>
                <c:pt idx="33">
                  <c:v>12.385216128027041</c:v>
                </c:pt>
                <c:pt idx="34">
                  <c:v>12.538427315642858</c:v>
                </c:pt>
                <c:pt idx="35">
                  <c:v>12.691638503258675</c:v>
                </c:pt>
                <c:pt idx="36">
                  <c:v>12.844849690874492</c:v>
                </c:pt>
                <c:pt idx="37">
                  <c:v>12.998060878490309</c:v>
                </c:pt>
                <c:pt idx="38">
                  <c:v>13.151272066106126</c:v>
                </c:pt>
                <c:pt idx="39">
                  <c:v>13.304483253721942</c:v>
                </c:pt>
                <c:pt idx="40">
                  <c:v>13.457694441337759</c:v>
                </c:pt>
                <c:pt idx="41">
                  <c:v>13.610905628953576</c:v>
                </c:pt>
                <c:pt idx="42">
                  <c:v>13.764116816569393</c:v>
                </c:pt>
                <c:pt idx="43">
                  <c:v>13.91732800418521</c:v>
                </c:pt>
                <c:pt idx="44">
                  <c:v>14.070539191801027</c:v>
                </c:pt>
                <c:pt idx="45">
                  <c:v>14.223750379416844</c:v>
                </c:pt>
                <c:pt idx="46">
                  <c:v>14.37696156703266</c:v>
                </c:pt>
                <c:pt idx="47">
                  <c:v>14.530172754648477</c:v>
                </c:pt>
                <c:pt idx="48">
                  <c:v>14.683383942264294</c:v>
                </c:pt>
                <c:pt idx="49">
                  <c:v>14.836595129880111</c:v>
                </c:pt>
                <c:pt idx="50">
                  <c:v>14.989806317495928</c:v>
                </c:pt>
                <c:pt idx="51">
                  <c:v>15.143017505111745</c:v>
                </c:pt>
                <c:pt idx="52">
                  <c:v>15.296228692727562</c:v>
                </c:pt>
                <c:pt idx="53">
                  <c:v>15.449439880343379</c:v>
                </c:pt>
                <c:pt idx="54">
                  <c:v>15.602651067959195</c:v>
                </c:pt>
                <c:pt idx="55">
                  <c:v>15.755862255575012</c:v>
                </c:pt>
                <c:pt idx="56">
                  <c:v>15.909073443190829</c:v>
                </c:pt>
                <c:pt idx="57">
                  <c:v>16.062284630806648</c:v>
                </c:pt>
                <c:pt idx="58">
                  <c:v>16.215495818422465</c:v>
                </c:pt>
                <c:pt idx="59">
                  <c:v>16.368707006038282</c:v>
                </c:pt>
                <c:pt idx="60">
                  <c:v>16.521918193654098</c:v>
                </c:pt>
                <c:pt idx="61">
                  <c:v>16.675129381269915</c:v>
                </c:pt>
                <c:pt idx="62">
                  <c:v>16.828340568885732</c:v>
                </c:pt>
                <c:pt idx="63">
                  <c:v>16.981551756501549</c:v>
                </c:pt>
                <c:pt idx="64">
                  <c:v>17.134762944117366</c:v>
                </c:pt>
                <c:pt idx="65">
                  <c:v>17.287974131733183</c:v>
                </c:pt>
                <c:pt idx="66">
                  <c:v>17.441185319349</c:v>
                </c:pt>
                <c:pt idx="67">
                  <c:v>17.594396506964816</c:v>
                </c:pt>
                <c:pt idx="68">
                  <c:v>17.747607694580633</c:v>
                </c:pt>
                <c:pt idx="69">
                  <c:v>17.90081888219645</c:v>
                </c:pt>
                <c:pt idx="70">
                  <c:v>18.054030069812267</c:v>
                </c:pt>
                <c:pt idx="71">
                  <c:v>18.207241257428084</c:v>
                </c:pt>
                <c:pt idx="72">
                  <c:v>18.360452445043901</c:v>
                </c:pt>
                <c:pt idx="73">
                  <c:v>18.513663632659718</c:v>
                </c:pt>
                <c:pt idx="74">
                  <c:v>18.666874820275535</c:v>
                </c:pt>
                <c:pt idx="75">
                  <c:v>18.820086007891351</c:v>
                </c:pt>
                <c:pt idx="76">
                  <c:v>18.973297195507168</c:v>
                </c:pt>
                <c:pt idx="77">
                  <c:v>19.126508383122985</c:v>
                </c:pt>
                <c:pt idx="78">
                  <c:v>19.279719570738802</c:v>
                </c:pt>
                <c:pt idx="79">
                  <c:v>19.432930758354619</c:v>
                </c:pt>
                <c:pt idx="80">
                  <c:v>19.586141945970436</c:v>
                </c:pt>
                <c:pt idx="81">
                  <c:v>19.739353133586253</c:v>
                </c:pt>
                <c:pt idx="82">
                  <c:v>19.89256432120207</c:v>
                </c:pt>
                <c:pt idx="83">
                  <c:v>20.045775508817886</c:v>
                </c:pt>
                <c:pt idx="84">
                  <c:v>20.198986696433703</c:v>
                </c:pt>
                <c:pt idx="85">
                  <c:v>20.35219788404952</c:v>
                </c:pt>
                <c:pt idx="86">
                  <c:v>20.505409071665337</c:v>
                </c:pt>
                <c:pt idx="87">
                  <c:v>20.658620259281154</c:v>
                </c:pt>
                <c:pt idx="88">
                  <c:v>20.811831446896971</c:v>
                </c:pt>
                <c:pt idx="89">
                  <c:v>20.965042634512788</c:v>
                </c:pt>
                <c:pt idx="90">
                  <c:v>21.118253822128604</c:v>
                </c:pt>
                <c:pt idx="91">
                  <c:v>21.271465009744421</c:v>
                </c:pt>
                <c:pt idx="92">
                  <c:v>21.424676197360238</c:v>
                </c:pt>
                <c:pt idx="93">
                  <c:v>21.577887384976055</c:v>
                </c:pt>
                <c:pt idx="94">
                  <c:v>21.731098572591872</c:v>
                </c:pt>
                <c:pt idx="95">
                  <c:v>21.884309760207689</c:v>
                </c:pt>
                <c:pt idx="96">
                  <c:v>22.037520947823506</c:v>
                </c:pt>
                <c:pt idx="97">
                  <c:v>22.190732135439323</c:v>
                </c:pt>
                <c:pt idx="98">
                  <c:v>22.343943323055139</c:v>
                </c:pt>
                <c:pt idx="99">
                  <c:v>22.497154510670956</c:v>
                </c:pt>
                <c:pt idx="100" formatCode="General">
                  <c:v>22.650365698286826</c:v>
                </c:pt>
              </c:numCache>
            </c:numRef>
          </c:xVal>
          <c:yVal>
            <c:numRef>
              <c:f>'Gusset 15'!$AP$510:$AP$610</c:f>
              <c:numCache>
                <c:formatCode>0.000</c:formatCode>
                <c:ptCount val="101"/>
                <c:pt idx="0">
                  <c:v>20.510001255496064</c:v>
                </c:pt>
                <c:pt idx="1">
                  <c:v>20.538747246335671</c:v>
                </c:pt>
                <c:pt idx="2">
                  <c:v>20.567493237175277</c:v>
                </c:pt>
                <c:pt idx="3">
                  <c:v>20.596239228014884</c:v>
                </c:pt>
                <c:pt idx="4">
                  <c:v>20.624985218854491</c:v>
                </c:pt>
                <c:pt idx="5">
                  <c:v>20.653731209694097</c:v>
                </c:pt>
                <c:pt idx="6">
                  <c:v>20.682477200533704</c:v>
                </c:pt>
                <c:pt idx="7">
                  <c:v>20.71122319137331</c:v>
                </c:pt>
                <c:pt idx="8">
                  <c:v>20.739969182212917</c:v>
                </c:pt>
                <c:pt idx="9">
                  <c:v>20.768715173052524</c:v>
                </c:pt>
                <c:pt idx="10">
                  <c:v>20.79746116389213</c:v>
                </c:pt>
                <c:pt idx="11">
                  <c:v>20.826207154731737</c:v>
                </c:pt>
                <c:pt idx="12">
                  <c:v>20.854953145571343</c:v>
                </c:pt>
                <c:pt idx="13">
                  <c:v>20.88369913641095</c:v>
                </c:pt>
                <c:pt idx="14">
                  <c:v>20.912445127250557</c:v>
                </c:pt>
                <c:pt idx="15">
                  <c:v>20.941191118090163</c:v>
                </c:pt>
                <c:pt idx="16">
                  <c:v>20.96993710892977</c:v>
                </c:pt>
                <c:pt idx="17">
                  <c:v>20.998683099769377</c:v>
                </c:pt>
                <c:pt idx="18">
                  <c:v>21.027429090608983</c:v>
                </c:pt>
                <c:pt idx="19">
                  <c:v>21.05617508144859</c:v>
                </c:pt>
                <c:pt idx="20">
                  <c:v>21.084921072288196</c:v>
                </c:pt>
                <c:pt idx="21">
                  <c:v>21.113667063127803</c:v>
                </c:pt>
                <c:pt idx="22">
                  <c:v>21.14241305396741</c:v>
                </c:pt>
                <c:pt idx="23">
                  <c:v>21.171159044807016</c:v>
                </c:pt>
                <c:pt idx="24">
                  <c:v>21.199905035646623</c:v>
                </c:pt>
                <c:pt idx="25">
                  <c:v>21.228651026486229</c:v>
                </c:pt>
                <c:pt idx="26">
                  <c:v>21.257397017325836</c:v>
                </c:pt>
                <c:pt idx="27">
                  <c:v>21.286143008165443</c:v>
                </c:pt>
                <c:pt idx="28">
                  <c:v>21.314888999005049</c:v>
                </c:pt>
                <c:pt idx="29">
                  <c:v>21.343634989844656</c:v>
                </c:pt>
                <c:pt idx="30">
                  <c:v>21.372380980684262</c:v>
                </c:pt>
                <c:pt idx="31">
                  <c:v>21.401126971523869</c:v>
                </c:pt>
                <c:pt idx="32">
                  <c:v>21.429872962363476</c:v>
                </c:pt>
                <c:pt idx="33">
                  <c:v>21.458618953203082</c:v>
                </c:pt>
                <c:pt idx="34">
                  <c:v>21.487364944042689</c:v>
                </c:pt>
                <c:pt idx="35">
                  <c:v>21.516110934882295</c:v>
                </c:pt>
                <c:pt idx="36">
                  <c:v>21.544856925721902</c:v>
                </c:pt>
                <c:pt idx="37">
                  <c:v>21.573602916561509</c:v>
                </c:pt>
                <c:pt idx="38">
                  <c:v>21.602348907401115</c:v>
                </c:pt>
                <c:pt idx="39">
                  <c:v>21.631094898240722</c:v>
                </c:pt>
                <c:pt idx="40">
                  <c:v>21.659840889080328</c:v>
                </c:pt>
                <c:pt idx="41">
                  <c:v>21.688586879919935</c:v>
                </c:pt>
                <c:pt idx="42">
                  <c:v>21.717332870759542</c:v>
                </c:pt>
                <c:pt idx="43">
                  <c:v>21.746078861599148</c:v>
                </c:pt>
                <c:pt idx="44">
                  <c:v>21.774824852438755</c:v>
                </c:pt>
                <c:pt idx="45">
                  <c:v>21.803570843278361</c:v>
                </c:pt>
                <c:pt idx="46">
                  <c:v>21.832316834117968</c:v>
                </c:pt>
                <c:pt idx="47">
                  <c:v>21.861062824957575</c:v>
                </c:pt>
                <c:pt idx="48">
                  <c:v>21.889808815797181</c:v>
                </c:pt>
                <c:pt idx="49">
                  <c:v>21.918554806636788</c:v>
                </c:pt>
                <c:pt idx="50">
                  <c:v>21.947300797476395</c:v>
                </c:pt>
                <c:pt idx="51">
                  <c:v>21.976046788316001</c:v>
                </c:pt>
                <c:pt idx="52">
                  <c:v>22.004792779155608</c:v>
                </c:pt>
                <c:pt idx="53">
                  <c:v>22.033538769995214</c:v>
                </c:pt>
                <c:pt idx="54">
                  <c:v>22.062284760834821</c:v>
                </c:pt>
                <c:pt idx="55">
                  <c:v>22.091030751674428</c:v>
                </c:pt>
                <c:pt idx="56">
                  <c:v>22.119776742514034</c:v>
                </c:pt>
                <c:pt idx="57">
                  <c:v>22.148522733353641</c:v>
                </c:pt>
                <c:pt idx="58">
                  <c:v>22.177268724193247</c:v>
                </c:pt>
                <c:pt idx="59">
                  <c:v>22.206014715032854</c:v>
                </c:pt>
                <c:pt idx="60">
                  <c:v>22.234760705872461</c:v>
                </c:pt>
                <c:pt idx="61">
                  <c:v>22.263506696712067</c:v>
                </c:pt>
                <c:pt idx="62">
                  <c:v>22.292252687551674</c:v>
                </c:pt>
                <c:pt idx="63">
                  <c:v>22.32099867839128</c:v>
                </c:pt>
                <c:pt idx="64">
                  <c:v>22.349744669230887</c:v>
                </c:pt>
                <c:pt idx="65">
                  <c:v>22.378490660070494</c:v>
                </c:pt>
                <c:pt idx="66">
                  <c:v>22.4072366509101</c:v>
                </c:pt>
                <c:pt idx="67">
                  <c:v>22.435982641749707</c:v>
                </c:pt>
                <c:pt idx="68">
                  <c:v>22.464728632589313</c:v>
                </c:pt>
                <c:pt idx="69">
                  <c:v>22.49347462342892</c:v>
                </c:pt>
                <c:pt idx="70">
                  <c:v>22.522220614268527</c:v>
                </c:pt>
                <c:pt idx="71">
                  <c:v>22.550966605108133</c:v>
                </c:pt>
                <c:pt idx="72">
                  <c:v>22.57971259594774</c:v>
                </c:pt>
                <c:pt idx="73">
                  <c:v>22.608458586787346</c:v>
                </c:pt>
                <c:pt idx="74">
                  <c:v>22.637204577626953</c:v>
                </c:pt>
                <c:pt idx="75">
                  <c:v>22.66595056846656</c:v>
                </c:pt>
                <c:pt idx="76">
                  <c:v>22.694696559306166</c:v>
                </c:pt>
                <c:pt idx="77">
                  <c:v>22.723442550145773</c:v>
                </c:pt>
                <c:pt idx="78">
                  <c:v>22.752188540985379</c:v>
                </c:pt>
                <c:pt idx="79">
                  <c:v>22.780934531824986</c:v>
                </c:pt>
                <c:pt idx="80">
                  <c:v>22.809680522664593</c:v>
                </c:pt>
                <c:pt idx="81">
                  <c:v>22.838426513504199</c:v>
                </c:pt>
                <c:pt idx="82">
                  <c:v>22.867172504343806</c:v>
                </c:pt>
                <c:pt idx="83">
                  <c:v>22.895918495183412</c:v>
                </c:pt>
                <c:pt idx="84">
                  <c:v>22.924664486023019</c:v>
                </c:pt>
                <c:pt idx="85">
                  <c:v>22.953410476862626</c:v>
                </c:pt>
                <c:pt idx="86">
                  <c:v>22.982156467702232</c:v>
                </c:pt>
                <c:pt idx="87">
                  <c:v>23.010902458541839</c:v>
                </c:pt>
                <c:pt idx="88">
                  <c:v>23.039648449381446</c:v>
                </c:pt>
                <c:pt idx="89">
                  <c:v>23.068394440221052</c:v>
                </c:pt>
                <c:pt idx="90">
                  <c:v>23.097140431060659</c:v>
                </c:pt>
                <c:pt idx="91">
                  <c:v>23.125886421900265</c:v>
                </c:pt>
                <c:pt idx="92">
                  <c:v>23.154632412739872</c:v>
                </c:pt>
                <c:pt idx="93">
                  <c:v>23.183378403579479</c:v>
                </c:pt>
                <c:pt idx="94">
                  <c:v>23.212124394419085</c:v>
                </c:pt>
                <c:pt idx="95">
                  <c:v>23.240870385258692</c:v>
                </c:pt>
                <c:pt idx="96">
                  <c:v>23.269616376098298</c:v>
                </c:pt>
                <c:pt idx="97">
                  <c:v>23.298362366937905</c:v>
                </c:pt>
                <c:pt idx="98">
                  <c:v>23.327108357777512</c:v>
                </c:pt>
                <c:pt idx="99">
                  <c:v>23.355854348617118</c:v>
                </c:pt>
                <c:pt idx="100" formatCode="General">
                  <c:v>23.384600339456789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67A-4C23-8E65-D88297B4D1EF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15'!$AJ$611:$AJ$711</c:f>
              <c:numCache>
                <c:formatCode>General</c:formatCode>
                <c:ptCount val="101"/>
                <c:pt idx="0">
                  <c:v>22.650365698286826</c:v>
                </c:pt>
                <c:pt idx="1">
                  <c:v>22.689433202037648</c:v>
                </c:pt>
                <c:pt idx="2">
                  <c:v>22.72850070578847</c:v>
                </c:pt>
                <c:pt idx="3">
                  <c:v>22.767568209539292</c:v>
                </c:pt>
                <c:pt idx="4">
                  <c:v>22.806635713290113</c:v>
                </c:pt>
                <c:pt idx="5">
                  <c:v>22.845703217040935</c:v>
                </c:pt>
                <c:pt idx="6">
                  <c:v>22.884770720791757</c:v>
                </c:pt>
                <c:pt idx="7">
                  <c:v>22.923838224542578</c:v>
                </c:pt>
                <c:pt idx="8">
                  <c:v>22.9629057282934</c:v>
                </c:pt>
                <c:pt idx="9">
                  <c:v>23.001973232044222</c:v>
                </c:pt>
                <c:pt idx="10">
                  <c:v>23.041040735795043</c:v>
                </c:pt>
                <c:pt idx="11">
                  <c:v>23.080108239545865</c:v>
                </c:pt>
                <c:pt idx="12">
                  <c:v>23.119175743296687</c:v>
                </c:pt>
                <c:pt idx="13">
                  <c:v>23.158243247047508</c:v>
                </c:pt>
                <c:pt idx="14">
                  <c:v>23.19731075079833</c:v>
                </c:pt>
                <c:pt idx="15">
                  <c:v>23.236378254549152</c:v>
                </c:pt>
                <c:pt idx="16">
                  <c:v>23.275445758299973</c:v>
                </c:pt>
                <c:pt idx="17">
                  <c:v>23.314513262050795</c:v>
                </c:pt>
                <c:pt idx="18">
                  <c:v>23.353580765801617</c:v>
                </c:pt>
                <c:pt idx="19">
                  <c:v>23.392648269552438</c:v>
                </c:pt>
                <c:pt idx="20">
                  <c:v>23.43171577330326</c:v>
                </c:pt>
                <c:pt idx="21">
                  <c:v>23.470783277054082</c:v>
                </c:pt>
                <c:pt idx="22">
                  <c:v>23.509850780804904</c:v>
                </c:pt>
                <c:pt idx="23">
                  <c:v>23.548918284555725</c:v>
                </c:pt>
                <c:pt idx="24">
                  <c:v>23.587985788306547</c:v>
                </c:pt>
                <c:pt idx="25">
                  <c:v>23.627053292057369</c:v>
                </c:pt>
                <c:pt idx="26">
                  <c:v>23.66612079580819</c:v>
                </c:pt>
                <c:pt idx="27">
                  <c:v>23.705188299559012</c:v>
                </c:pt>
                <c:pt idx="28">
                  <c:v>23.744255803309834</c:v>
                </c:pt>
                <c:pt idx="29">
                  <c:v>23.783323307060655</c:v>
                </c:pt>
                <c:pt idx="30">
                  <c:v>23.822390810811477</c:v>
                </c:pt>
                <c:pt idx="31">
                  <c:v>23.861458314562299</c:v>
                </c:pt>
                <c:pt idx="32">
                  <c:v>23.90052581831312</c:v>
                </c:pt>
                <c:pt idx="33">
                  <c:v>23.939593322063942</c:v>
                </c:pt>
                <c:pt idx="34">
                  <c:v>23.978660825814764</c:v>
                </c:pt>
                <c:pt idx="35">
                  <c:v>24.017728329565585</c:v>
                </c:pt>
                <c:pt idx="36">
                  <c:v>24.056795833316407</c:v>
                </c:pt>
                <c:pt idx="37">
                  <c:v>24.095863337067229</c:v>
                </c:pt>
                <c:pt idx="38">
                  <c:v>24.134930840818051</c:v>
                </c:pt>
                <c:pt idx="39">
                  <c:v>24.173998344568872</c:v>
                </c:pt>
                <c:pt idx="40">
                  <c:v>24.213065848319694</c:v>
                </c:pt>
                <c:pt idx="41">
                  <c:v>24.252133352070516</c:v>
                </c:pt>
                <c:pt idx="42">
                  <c:v>24.291200855821337</c:v>
                </c:pt>
                <c:pt idx="43">
                  <c:v>24.330268359572159</c:v>
                </c:pt>
                <c:pt idx="44">
                  <c:v>24.369335863322981</c:v>
                </c:pt>
                <c:pt idx="45">
                  <c:v>24.408403367073802</c:v>
                </c:pt>
                <c:pt idx="46">
                  <c:v>24.447470870824624</c:v>
                </c:pt>
                <c:pt idx="47">
                  <c:v>24.486538374575446</c:v>
                </c:pt>
                <c:pt idx="48">
                  <c:v>24.525605878326267</c:v>
                </c:pt>
                <c:pt idx="49">
                  <c:v>24.564673382077089</c:v>
                </c:pt>
                <c:pt idx="50">
                  <c:v>24.603740885827911</c:v>
                </c:pt>
                <c:pt idx="51">
                  <c:v>24.642808389578732</c:v>
                </c:pt>
                <c:pt idx="52">
                  <c:v>24.681875893329554</c:v>
                </c:pt>
                <c:pt idx="53">
                  <c:v>24.720943397080376</c:v>
                </c:pt>
                <c:pt idx="54">
                  <c:v>24.760010900831197</c:v>
                </c:pt>
                <c:pt idx="55">
                  <c:v>24.799078404582019</c:v>
                </c:pt>
                <c:pt idx="56">
                  <c:v>24.838145908332841</c:v>
                </c:pt>
                <c:pt idx="57">
                  <c:v>24.877213412083663</c:v>
                </c:pt>
                <c:pt idx="58">
                  <c:v>24.916280915834484</c:v>
                </c:pt>
                <c:pt idx="59">
                  <c:v>24.955348419585306</c:v>
                </c:pt>
                <c:pt idx="60">
                  <c:v>24.994415923336128</c:v>
                </c:pt>
                <c:pt idx="61">
                  <c:v>25.033483427086949</c:v>
                </c:pt>
                <c:pt idx="62">
                  <c:v>25.072550930837771</c:v>
                </c:pt>
                <c:pt idx="63">
                  <c:v>25.111618434588593</c:v>
                </c:pt>
                <c:pt idx="64">
                  <c:v>25.150685938339414</c:v>
                </c:pt>
                <c:pt idx="65">
                  <c:v>25.189753442090236</c:v>
                </c:pt>
                <c:pt idx="66">
                  <c:v>25.228820945841058</c:v>
                </c:pt>
                <c:pt idx="67">
                  <c:v>25.267888449591879</c:v>
                </c:pt>
                <c:pt idx="68">
                  <c:v>25.306955953342701</c:v>
                </c:pt>
                <c:pt idx="69">
                  <c:v>25.346023457093523</c:v>
                </c:pt>
                <c:pt idx="70">
                  <c:v>25.385090960844344</c:v>
                </c:pt>
                <c:pt idx="71">
                  <c:v>25.424158464595166</c:v>
                </c:pt>
                <c:pt idx="72">
                  <c:v>25.463225968345988</c:v>
                </c:pt>
                <c:pt idx="73">
                  <c:v>25.50229347209681</c:v>
                </c:pt>
                <c:pt idx="74">
                  <c:v>25.541360975847631</c:v>
                </c:pt>
                <c:pt idx="75">
                  <c:v>25.580428479598453</c:v>
                </c:pt>
                <c:pt idx="76">
                  <c:v>25.619495983349275</c:v>
                </c:pt>
                <c:pt idx="77">
                  <c:v>25.658563487100096</c:v>
                </c:pt>
                <c:pt idx="78">
                  <c:v>25.697630990850918</c:v>
                </c:pt>
                <c:pt idx="79">
                  <c:v>25.73669849460174</c:v>
                </c:pt>
                <c:pt idx="80">
                  <c:v>25.775765998352561</c:v>
                </c:pt>
                <c:pt idx="81">
                  <c:v>25.814833502103383</c:v>
                </c:pt>
                <c:pt idx="82">
                  <c:v>25.853901005854205</c:v>
                </c:pt>
                <c:pt idx="83">
                  <c:v>25.892968509605026</c:v>
                </c:pt>
                <c:pt idx="84">
                  <c:v>25.932036013355848</c:v>
                </c:pt>
                <c:pt idx="85">
                  <c:v>25.97110351710667</c:v>
                </c:pt>
                <c:pt idx="86">
                  <c:v>26.010171020857491</c:v>
                </c:pt>
                <c:pt idx="87">
                  <c:v>26.049238524608313</c:v>
                </c:pt>
                <c:pt idx="88">
                  <c:v>26.088306028359135</c:v>
                </c:pt>
                <c:pt idx="89">
                  <c:v>26.127373532109956</c:v>
                </c:pt>
                <c:pt idx="90">
                  <c:v>26.166441035860778</c:v>
                </c:pt>
                <c:pt idx="91">
                  <c:v>26.2055085396116</c:v>
                </c:pt>
                <c:pt idx="92">
                  <c:v>26.244576043362422</c:v>
                </c:pt>
                <c:pt idx="93">
                  <c:v>26.283643547113243</c:v>
                </c:pt>
                <c:pt idx="94">
                  <c:v>26.322711050864065</c:v>
                </c:pt>
                <c:pt idx="95">
                  <c:v>26.361778554614887</c:v>
                </c:pt>
                <c:pt idx="96">
                  <c:v>26.400846058365708</c:v>
                </c:pt>
                <c:pt idx="97">
                  <c:v>26.43991356211653</c:v>
                </c:pt>
                <c:pt idx="98">
                  <c:v>26.478981065867352</c:v>
                </c:pt>
                <c:pt idx="99">
                  <c:v>26.518048569618173</c:v>
                </c:pt>
                <c:pt idx="100">
                  <c:v>26.557116073368885</c:v>
                </c:pt>
              </c:numCache>
            </c:numRef>
          </c:xVal>
          <c:yVal>
            <c:numRef>
              <c:f>'Gusset 15'!$AQ$611:$AQ$711</c:f>
              <c:numCache>
                <c:formatCode>General</c:formatCode>
                <c:ptCount val="101"/>
                <c:pt idx="0">
                  <c:v>23.384600339456789</c:v>
                </c:pt>
                <c:pt idx="1">
                  <c:v>23.339062112101306</c:v>
                </c:pt>
                <c:pt idx="2">
                  <c:v>23.293523884745824</c:v>
                </c:pt>
                <c:pt idx="3">
                  <c:v>23.247985657390341</c:v>
                </c:pt>
                <c:pt idx="4">
                  <c:v>23.202447430034859</c:v>
                </c:pt>
                <c:pt idx="5">
                  <c:v>23.156909202679376</c:v>
                </c:pt>
                <c:pt idx="6">
                  <c:v>23.111370975323894</c:v>
                </c:pt>
                <c:pt idx="7">
                  <c:v>23.065832747968411</c:v>
                </c:pt>
                <c:pt idx="8">
                  <c:v>23.020294520612929</c:v>
                </c:pt>
                <c:pt idx="9">
                  <c:v>22.974756293257446</c:v>
                </c:pt>
                <c:pt idx="10">
                  <c:v>22.929218065901964</c:v>
                </c:pt>
                <c:pt idx="11">
                  <c:v>22.883679838546481</c:v>
                </c:pt>
                <c:pt idx="12">
                  <c:v>22.838141611190999</c:v>
                </c:pt>
                <c:pt idx="13">
                  <c:v>22.792603383835516</c:v>
                </c:pt>
                <c:pt idx="14">
                  <c:v>22.747065156480033</c:v>
                </c:pt>
                <c:pt idx="15">
                  <c:v>22.701526929124551</c:v>
                </c:pt>
                <c:pt idx="16">
                  <c:v>22.655988701769068</c:v>
                </c:pt>
                <c:pt idx="17">
                  <c:v>22.610450474413586</c:v>
                </c:pt>
                <c:pt idx="18">
                  <c:v>22.564912247058103</c:v>
                </c:pt>
                <c:pt idx="19">
                  <c:v>22.519374019702621</c:v>
                </c:pt>
                <c:pt idx="20">
                  <c:v>22.473835792347138</c:v>
                </c:pt>
                <c:pt idx="21">
                  <c:v>22.428297564991656</c:v>
                </c:pt>
                <c:pt idx="22">
                  <c:v>22.382759337636173</c:v>
                </c:pt>
                <c:pt idx="23">
                  <c:v>22.337221110280691</c:v>
                </c:pt>
                <c:pt idx="24">
                  <c:v>22.291682882925208</c:v>
                </c:pt>
                <c:pt idx="25">
                  <c:v>22.246144655569726</c:v>
                </c:pt>
                <c:pt idx="26">
                  <c:v>22.200606428214243</c:v>
                </c:pt>
                <c:pt idx="27">
                  <c:v>22.155068200858761</c:v>
                </c:pt>
                <c:pt idx="28">
                  <c:v>22.109529973503278</c:v>
                </c:pt>
                <c:pt idx="29">
                  <c:v>22.063991746147796</c:v>
                </c:pt>
                <c:pt idx="30">
                  <c:v>22.018453518792313</c:v>
                </c:pt>
                <c:pt idx="31">
                  <c:v>21.972915291436831</c:v>
                </c:pt>
                <c:pt idx="32">
                  <c:v>21.927377064081348</c:v>
                </c:pt>
                <c:pt idx="33">
                  <c:v>21.881838836725866</c:v>
                </c:pt>
                <c:pt idx="34">
                  <c:v>21.836300609370383</c:v>
                </c:pt>
                <c:pt idx="35">
                  <c:v>21.790762382014901</c:v>
                </c:pt>
                <c:pt idx="36">
                  <c:v>21.745224154659418</c:v>
                </c:pt>
                <c:pt idx="37">
                  <c:v>21.699685927303936</c:v>
                </c:pt>
                <c:pt idx="38">
                  <c:v>21.654147699948453</c:v>
                </c:pt>
                <c:pt idx="39">
                  <c:v>21.60860947259297</c:v>
                </c:pt>
                <c:pt idx="40">
                  <c:v>21.563071245237488</c:v>
                </c:pt>
                <c:pt idx="41">
                  <c:v>21.517533017882005</c:v>
                </c:pt>
                <c:pt idx="42">
                  <c:v>21.471994790526523</c:v>
                </c:pt>
                <c:pt idx="43">
                  <c:v>21.42645656317104</c:v>
                </c:pt>
                <c:pt idx="44">
                  <c:v>21.380918335815558</c:v>
                </c:pt>
                <c:pt idx="45">
                  <c:v>21.335380108460075</c:v>
                </c:pt>
                <c:pt idx="46">
                  <c:v>21.289841881104593</c:v>
                </c:pt>
                <c:pt idx="47">
                  <c:v>21.24430365374911</c:v>
                </c:pt>
                <c:pt idx="48">
                  <c:v>21.198765426393628</c:v>
                </c:pt>
                <c:pt idx="49">
                  <c:v>21.153227199038145</c:v>
                </c:pt>
                <c:pt idx="50">
                  <c:v>21.107688971682663</c:v>
                </c:pt>
                <c:pt idx="51">
                  <c:v>21.06215074432718</c:v>
                </c:pt>
                <c:pt idx="52">
                  <c:v>21.016612516971698</c:v>
                </c:pt>
                <c:pt idx="53">
                  <c:v>20.971074289616215</c:v>
                </c:pt>
                <c:pt idx="54">
                  <c:v>20.925536062260733</c:v>
                </c:pt>
                <c:pt idx="55">
                  <c:v>20.87999783490525</c:v>
                </c:pt>
                <c:pt idx="56">
                  <c:v>20.834459607549768</c:v>
                </c:pt>
                <c:pt idx="57">
                  <c:v>20.788921380194285</c:v>
                </c:pt>
                <c:pt idx="58">
                  <c:v>20.743383152838803</c:v>
                </c:pt>
                <c:pt idx="59">
                  <c:v>20.69784492548332</c:v>
                </c:pt>
                <c:pt idx="60">
                  <c:v>20.652306698127838</c:v>
                </c:pt>
                <c:pt idx="61">
                  <c:v>20.606768470772355</c:v>
                </c:pt>
                <c:pt idx="62">
                  <c:v>20.561230243416873</c:v>
                </c:pt>
                <c:pt idx="63">
                  <c:v>20.51569201606139</c:v>
                </c:pt>
                <c:pt idx="64">
                  <c:v>20.470153788705908</c:v>
                </c:pt>
                <c:pt idx="65">
                  <c:v>20.424615561350425</c:v>
                </c:pt>
                <c:pt idx="66">
                  <c:v>20.379077333994942</c:v>
                </c:pt>
                <c:pt idx="67">
                  <c:v>20.33353910663946</c:v>
                </c:pt>
                <c:pt idx="68">
                  <c:v>20.288000879283977</c:v>
                </c:pt>
                <c:pt idx="69">
                  <c:v>20.242462651928495</c:v>
                </c:pt>
                <c:pt idx="70">
                  <c:v>20.196924424573012</c:v>
                </c:pt>
                <c:pt idx="71">
                  <c:v>20.15138619721753</c:v>
                </c:pt>
                <c:pt idx="72">
                  <c:v>20.105847969862047</c:v>
                </c:pt>
                <c:pt idx="73">
                  <c:v>20.060309742506565</c:v>
                </c:pt>
                <c:pt idx="74">
                  <c:v>20.014771515151082</c:v>
                </c:pt>
                <c:pt idx="75">
                  <c:v>19.9692332877956</c:v>
                </c:pt>
                <c:pt idx="76">
                  <c:v>19.923695060440117</c:v>
                </c:pt>
                <c:pt idx="77">
                  <c:v>19.878156833084635</c:v>
                </c:pt>
                <c:pt idx="78">
                  <c:v>19.832618605729152</c:v>
                </c:pt>
                <c:pt idx="79">
                  <c:v>19.78708037837367</c:v>
                </c:pt>
                <c:pt idx="80">
                  <c:v>19.741542151018187</c:v>
                </c:pt>
                <c:pt idx="81">
                  <c:v>19.696003923662705</c:v>
                </c:pt>
                <c:pt idx="82">
                  <c:v>19.650465696307222</c:v>
                </c:pt>
                <c:pt idx="83">
                  <c:v>19.60492746895174</c:v>
                </c:pt>
                <c:pt idx="84">
                  <c:v>19.559389241596257</c:v>
                </c:pt>
                <c:pt idx="85">
                  <c:v>19.513851014240775</c:v>
                </c:pt>
                <c:pt idx="86">
                  <c:v>19.468312786885292</c:v>
                </c:pt>
                <c:pt idx="87">
                  <c:v>19.42277455952981</c:v>
                </c:pt>
                <c:pt idx="88">
                  <c:v>19.377236332174327</c:v>
                </c:pt>
                <c:pt idx="89">
                  <c:v>19.331698104818845</c:v>
                </c:pt>
                <c:pt idx="90">
                  <c:v>19.286159877463362</c:v>
                </c:pt>
                <c:pt idx="91">
                  <c:v>19.24062165010788</c:v>
                </c:pt>
                <c:pt idx="92">
                  <c:v>19.195083422752397</c:v>
                </c:pt>
                <c:pt idx="93">
                  <c:v>19.149545195396914</c:v>
                </c:pt>
                <c:pt idx="94">
                  <c:v>19.104006968041432</c:v>
                </c:pt>
                <c:pt idx="95">
                  <c:v>19.058468740685949</c:v>
                </c:pt>
                <c:pt idx="96">
                  <c:v>19.012930513330467</c:v>
                </c:pt>
                <c:pt idx="97">
                  <c:v>18.967392285974984</c:v>
                </c:pt>
                <c:pt idx="98">
                  <c:v>18.921854058619502</c:v>
                </c:pt>
                <c:pt idx="99">
                  <c:v>18.876315831264019</c:v>
                </c:pt>
                <c:pt idx="100">
                  <c:v>18.83077760390853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67A-4C23-8E65-D88297B4D1EF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15'!$AJ$712:$AJ$812</c:f>
              <c:numCache>
                <c:formatCode>General</c:formatCode>
                <c:ptCount val="101"/>
                <c:pt idx="0">
                  <c:v>26.557116073368885</c:v>
                </c:pt>
                <c:pt idx="1">
                  <c:v>26.505405237885032</c:v>
                </c:pt>
                <c:pt idx="2">
                  <c:v>26.45369440240118</c:v>
                </c:pt>
                <c:pt idx="3">
                  <c:v>26.401983566917327</c:v>
                </c:pt>
                <c:pt idx="4">
                  <c:v>26.350272731433474</c:v>
                </c:pt>
                <c:pt idx="5">
                  <c:v>26.298561895949621</c:v>
                </c:pt>
                <c:pt idx="6">
                  <c:v>26.246851060465769</c:v>
                </c:pt>
                <c:pt idx="7">
                  <c:v>26.195140224981916</c:v>
                </c:pt>
                <c:pt idx="8">
                  <c:v>26.143429389498063</c:v>
                </c:pt>
                <c:pt idx="9">
                  <c:v>26.091718554014211</c:v>
                </c:pt>
                <c:pt idx="10">
                  <c:v>26.040007718530358</c:v>
                </c:pt>
                <c:pt idx="11">
                  <c:v>25.988296883046505</c:v>
                </c:pt>
                <c:pt idx="12">
                  <c:v>25.936586047562653</c:v>
                </c:pt>
                <c:pt idx="13">
                  <c:v>25.8848752120788</c:v>
                </c:pt>
                <c:pt idx="14">
                  <c:v>25.833164376594947</c:v>
                </c:pt>
                <c:pt idx="15">
                  <c:v>25.781453541111095</c:v>
                </c:pt>
                <c:pt idx="16">
                  <c:v>25.729742705627242</c:v>
                </c:pt>
                <c:pt idx="17">
                  <c:v>25.678031870143389</c:v>
                </c:pt>
                <c:pt idx="18">
                  <c:v>25.626321034659536</c:v>
                </c:pt>
                <c:pt idx="19">
                  <c:v>25.574610199175684</c:v>
                </c:pt>
                <c:pt idx="20">
                  <c:v>25.522899363691831</c:v>
                </c:pt>
                <c:pt idx="21">
                  <c:v>25.471188528207978</c:v>
                </c:pt>
                <c:pt idx="22">
                  <c:v>25.419477692724126</c:v>
                </c:pt>
                <c:pt idx="23">
                  <c:v>25.367766857240273</c:v>
                </c:pt>
                <c:pt idx="24">
                  <c:v>25.31605602175642</c:v>
                </c:pt>
                <c:pt idx="25">
                  <c:v>25.264345186272568</c:v>
                </c:pt>
                <c:pt idx="26">
                  <c:v>25.212634350788715</c:v>
                </c:pt>
                <c:pt idx="27">
                  <c:v>25.160923515304862</c:v>
                </c:pt>
                <c:pt idx="28">
                  <c:v>25.10921267982101</c:v>
                </c:pt>
                <c:pt idx="29">
                  <c:v>25.057501844337157</c:v>
                </c:pt>
                <c:pt idx="30">
                  <c:v>25.005791008853304</c:v>
                </c:pt>
                <c:pt idx="31">
                  <c:v>24.954080173369452</c:v>
                </c:pt>
                <c:pt idx="32">
                  <c:v>24.902369337885599</c:v>
                </c:pt>
                <c:pt idx="33">
                  <c:v>24.850658502401746</c:v>
                </c:pt>
                <c:pt idx="34">
                  <c:v>24.798947666917893</c:v>
                </c:pt>
                <c:pt idx="35">
                  <c:v>24.747236831434041</c:v>
                </c:pt>
                <c:pt idx="36">
                  <c:v>24.695525995950188</c:v>
                </c:pt>
                <c:pt idx="37">
                  <c:v>24.643815160466335</c:v>
                </c:pt>
                <c:pt idx="38">
                  <c:v>24.592104324982483</c:v>
                </c:pt>
                <c:pt idx="39">
                  <c:v>24.54039348949863</c:v>
                </c:pt>
                <c:pt idx="40">
                  <c:v>24.488682654014777</c:v>
                </c:pt>
                <c:pt idx="41">
                  <c:v>24.436971818530925</c:v>
                </c:pt>
                <c:pt idx="42">
                  <c:v>24.385260983047072</c:v>
                </c:pt>
                <c:pt idx="43">
                  <c:v>24.333550147563219</c:v>
                </c:pt>
                <c:pt idx="44">
                  <c:v>24.281839312079367</c:v>
                </c:pt>
                <c:pt idx="45">
                  <c:v>24.230128476595514</c:v>
                </c:pt>
                <c:pt idx="46">
                  <c:v>24.178417641111661</c:v>
                </c:pt>
                <c:pt idx="47">
                  <c:v>24.126706805627808</c:v>
                </c:pt>
                <c:pt idx="48">
                  <c:v>24.074995970143956</c:v>
                </c:pt>
                <c:pt idx="49">
                  <c:v>24.023285134660103</c:v>
                </c:pt>
                <c:pt idx="50">
                  <c:v>23.97157429917625</c:v>
                </c:pt>
                <c:pt idx="51">
                  <c:v>23.919863463692398</c:v>
                </c:pt>
                <c:pt idx="52">
                  <c:v>23.868152628208545</c:v>
                </c:pt>
                <c:pt idx="53">
                  <c:v>23.816441792724692</c:v>
                </c:pt>
                <c:pt idx="54">
                  <c:v>23.76473095724084</c:v>
                </c:pt>
                <c:pt idx="55">
                  <c:v>23.713020121756987</c:v>
                </c:pt>
                <c:pt idx="56">
                  <c:v>23.661309286273134</c:v>
                </c:pt>
                <c:pt idx="57">
                  <c:v>23.609598450789282</c:v>
                </c:pt>
                <c:pt idx="58">
                  <c:v>23.557887615305429</c:v>
                </c:pt>
                <c:pt idx="59">
                  <c:v>23.506176779821576</c:v>
                </c:pt>
                <c:pt idx="60">
                  <c:v>23.454465944337723</c:v>
                </c:pt>
                <c:pt idx="61">
                  <c:v>23.402755108853871</c:v>
                </c:pt>
                <c:pt idx="62">
                  <c:v>23.351044273370018</c:v>
                </c:pt>
                <c:pt idx="63">
                  <c:v>23.299333437886165</c:v>
                </c:pt>
                <c:pt idx="64">
                  <c:v>23.247622602402313</c:v>
                </c:pt>
                <c:pt idx="65">
                  <c:v>23.19591176691846</c:v>
                </c:pt>
                <c:pt idx="66">
                  <c:v>23.144200931434607</c:v>
                </c:pt>
                <c:pt idx="67">
                  <c:v>23.092490095950755</c:v>
                </c:pt>
                <c:pt idx="68">
                  <c:v>23.040779260466902</c:v>
                </c:pt>
                <c:pt idx="69">
                  <c:v>22.989068424983049</c:v>
                </c:pt>
                <c:pt idx="70">
                  <c:v>22.937357589499197</c:v>
                </c:pt>
                <c:pt idx="71">
                  <c:v>22.885646754015344</c:v>
                </c:pt>
                <c:pt idx="72">
                  <c:v>22.833935918531491</c:v>
                </c:pt>
                <c:pt idx="73">
                  <c:v>22.782225083047638</c:v>
                </c:pt>
                <c:pt idx="74">
                  <c:v>22.730514247563786</c:v>
                </c:pt>
                <c:pt idx="75">
                  <c:v>22.678803412079933</c:v>
                </c:pt>
                <c:pt idx="76">
                  <c:v>22.62709257659608</c:v>
                </c:pt>
                <c:pt idx="77">
                  <c:v>22.575381741112228</c:v>
                </c:pt>
                <c:pt idx="78">
                  <c:v>22.523670905628375</c:v>
                </c:pt>
                <c:pt idx="79">
                  <c:v>22.471960070144522</c:v>
                </c:pt>
                <c:pt idx="80">
                  <c:v>22.42024923466067</c:v>
                </c:pt>
                <c:pt idx="81">
                  <c:v>22.368538399176817</c:v>
                </c:pt>
                <c:pt idx="82">
                  <c:v>22.316827563692964</c:v>
                </c:pt>
                <c:pt idx="83">
                  <c:v>22.265116728209112</c:v>
                </c:pt>
                <c:pt idx="84">
                  <c:v>22.213405892725259</c:v>
                </c:pt>
                <c:pt idx="85">
                  <c:v>22.161695057241406</c:v>
                </c:pt>
                <c:pt idx="86">
                  <c:v>22.109984221757554</c:v>
                </c:pt>
                <c:pt idx="87">
                  <c:v>22.058273386273701</c:v>
                </c:pt>
                <c:pt idx="88">
                  <c:v>22.006562550789848</c:v>
                </c:pt>
                <c:pt idx="89">
                  <c:v>21.954851715305995</c:v>
                </c:pt>
                <c:pt idx="90">
                  <c:v>21.903140879822143</c:v>
                </c:pt>
                <c:pt idx="91">
                  <c:v>21.85143004433829</c:v>
                </c:pt>
                <c:pt idx="92">
                  <c:v>21.799719208854437</c:v>
                </c:pt>
                <c:pt idx="93">
                  <c:v>21.748008373370585</c:v>
                </c:pt>
                <c:pt idx="94">
                  <c:v>21.696297537886732</c:v>
                </c:pt>
                <c:pt idx="95">
                  <c:v>21.644586702402879</c:v>
                </c:pt>
                <c:pt idx="96">
                  <c:v>21.592875866919027</c:v>
                </c:pt>
                <c:pt idx="97">
                  <c:v>21.541165031435174</c:v>
                </c:pt>
                <c:pt idx="98">
                  <c:v>21.489454195951321</c:v>
                </c:pt>
                <c:pt idx="99">
                  <c:v>21.437743360467469</c:v>
                </c:pt>
                <c:pt idx="100" formatCode="0.000">
                  <c:v>21.386032524983474</c:v>
                </c:pt>
              </c:numCache>
            </c:numRef>
          </c:xVal>
          <c:yVal>
            <c:numRef>
              <c:f>'Gusset 15'!$AR$712:$AR$812</c:f>
              <c:numCache>
                <c:formatCode>General</c:formatCode>
                <c:ptCount val="101"/>
                <c:pt idx="0">
                  <c:v>18.83077760390853</c:v>
                </c:pt>
                <c:pt idx="1">
                  <c:v>18.683719827869446</c:v>
                </c:pt>
                <c:pt idx="2">
                  <c:v>18.536662051830362</c:v>
                </c:pt>
                <c:pt idx="3">
                  <c:v>18.389604275791278</c:v>
                </c:pt>
                <c:pt idx="4">
                  <c:v>18.242546499752194</c:v>
                </c:pt>
                <c:pt idx="5">
                  <c:v>18.09548872371311</c:v>
                </c:pt>
                <c:pt idx="6">
                  <c:v>17.948430947674026</c:v>
                </c:pt>
                <c:pt idx="7">
                  <c:v>17.801373171634943</c:v>
                </c:pt>
                <c:pt idx="8">
                  <c:v>17.654315395595859</c:v>
                </c:pt>
                <c:pt idx="9">
                  <c:v>17.507257619556775</c:v>
                </c:pt>
                <c:pt idx="10">
                  <c:v>17.360199843517691</c:v>
                </c:pt>
                <c:pt idx="11">
                  <c:v>17.213142067478607</c:v>
                </c:pt>
                <c:pt idx="12">
                  <c:v>17.066084291439523</c:v>
                </c:pt>
                <c:pt idx="13">
                  <c:v>16.919026515400439</c:v>
                </c:pt>
                <c:pt idx="14">
                  <c:v>16.771968739361355</c:v>
                </c:pt>
                <c:pt idx="15">
                  <c:v>16.624910963322272</c:v>
                </c:pt>
                <c:pt idx="16">
                  <c:v>16.477853187283188</c:v>
                </c:pt>
                <c:pt idx="17">
                  <c:v>16.330795411244104</c:v>
                </c:pt>
                <c:pt idx="18">
                  <c:v>16.18373763520502</c:v>
                </c:pt>
                <c:pt idx="19">
                  <c:v>16.036679859165936</c:v>
                </c:pt>
                <c:pt idx="20">
                  <c:v>15.88962208312685</c:v>
                </c:pt>
                <c:pt idx="21">
                  <c:v>15.742564307087765</c:v>
                </c:pt>
                <c:pt idx="22">
                  <c:v>15.595506531048679</c:v>
                </c:pt>
                <c:pt idx="23">
                  <c:v>15.448448755009593</c:v>
                </c:pt>
                <c:pt idx="24">
                  <c:v>15.301390978970508</c:v>
                </c:pt>
                <c:pt idx="25">
                  <c:v>15.154333202931422</c:v>
                </c:pt>
                <c:pt idx="26">
                  <c:v>15.007275426892337</c:v>
                </c:pt>
                <c:pt idx="27">
                  <c:v>14.860217650853251</c:v>
                </c:pt>
                <c:pt idx="28">
                  <c:v>14.713159874814165</c:v>
                </c:pt>
                <c:pt idx="29">
                  <c:v>14.56610209877508</c:v>
                </c:pt>
                <c:pt idx="30">
                  <c:v>14.419044322735994</c:v>
                </c:pt>
                <c:pt idx="31">
                  <c:v>14.271986546696908</c:v>
                </c:pt>
                <c:pt idx="32">
                  <c:v>14.124928770657823</c:v>
                </c:pt>
                <c:pt idx="33">
                  <c:v>13.977870994618737</c:v>
                </c:pt>
                <c:pt idx="34">
                  <c:v>13.830813218579651</c:v>
                </c:pt>
                <c:pt idx="35">
                  <c:v>13.683755442540566</c:v>
                </c:pt>
                <c:pt idx="36">
                  <c:v>13.53669766650148</c:v>
                </c:pt>
                <c:pt idx="37">
                  <c:v>13.389639890462394</c:v>
                </c:pt>
                <c:pt idx="38">
                  <c:v>13.242582114423309</c:v>
                </c:pt>
                <c:pt idx="39">
                  <c:v>13.095524338384223</c:v>
                </c:pt>
                <c:pt idx="40">
                  <c:v>12.948466562345137</c:v>
                </c:pt>
                <c:pt idx="41">
                  <c:v>12.801408786306052</c:v>
                </c:pt>
                <c:pt idx="42">
                  <c:v>12.654351010266966</c:v>
                </c:pt>
                <c:pt idx="43">
                  <c:v>12.50729323422788</c:v>
                </c:pt>
                <c:pt idx="44">
                  <c:v>12.360235458188795</c:v>
                </c:pt>
                <c:pt idx="45">
                  <c:v>12.213177682149709</c:v>
                </c:pt>
                <c:pt idx="46">
                  <c:v>12.066119906110623</c:v>
                </c:pt>
                <c:pt idx="47">
                  <c:v>11.919062130071538</c:v>
                </c:pt>
                <c:pt idx="48">
                  <c:v>11.772004354032452</c:v>
                </c:pt>
                <c:pt idx="49">
                  <c:v>11.624946577993367</c:v>
                </c:pt>
                <c:pt idx="50">
                  <c:v>11.477888801954281</c:v>
                </c:pt>
                <c:pt idx="51">
                  <c:v>11.330831025915195</c:v>
                </c:pt>
                <c:pt idx="52">
                  <c:v>11.18377324987611</c:v>
                </c:pt>
                <c:pt idx="53">
                  <c:v>11.036715473837024</c:v>
                </c:pt>
                <c:pt idx="54">
                  <c:v>10.889657697797938</c:v>
                </c:pt>
                <c:pt idx="55">
                  <c:v>10.742599921758853</c:v>
                </c:pt>
                <c:pt idx="56">
                  <c:v>10.595542145719767</c:v>
                </c:pt>
                <c:pt idx="57">
                  <c:v>10.448484369680681</c:v>
                </c:pt>
                <c:pt idx="58">
                  <c:v>10.301426593641596</c:v>
                </c:pt>
                <c:pt idx="59">
                  <c:v>10.15436881760251</c:v>
                </c:pt>
                <c:pt idx="60">
                  <c:v>10.007311041563424</c:v>
                </c:pt>
                <c:pt idx="61">
                  <c:v>9.8602532655243387</c:v>
                </c:pt>
                <c:pt idx="62">
                  <c:v>9.713195489485253</c:v>
                </c:pt>
                <c:pt idx="63">
                  <c:v>9.5661377134461674</c:v>
                </c:pt>
                <c:pt idx="64">
                  <c:v>9.4190799374070817</c:v>
                </c:pt>
                <c:pt idx="65">
                  <c:v>9.2720221613679961</c:v>
                </c:pt>
                <c:pt idx="66">
                  <c:v>9.1249643853289104</c:v>
                </c:pt>
                <c:pt idx="67">
                  <c:v>8.9779066092898248</c:v>
                </c:pt>
                <c:pt idx="68">
                  <c:v>8.8308488332507391</c:v>
                </c:pt>
                <c:pt idx="69">
                  <c:v>8.6837910572116535</c:v>
                </c:pt>
                <c:pt idx="70">
                  <c:v>8.5367332811725678</c:v>
                </c:pt>
                <c:pt idx="71">
                  <c:v>8.3896755051334821</c:v>
                </c:pt>
                <c:pt idx="72">
                  <c:v>8.2426177290943965</c:v>
                </c:pt>
                <c:pt idx="73">
                  <c:v>8.0955599530553108</c:v>
                </c:pt>
                <c:pt idx="74">
                  <c:v>7.9485021770162252</c:v>
                </c:pt>
                <c:pt idx="75">
                  <c:v>7.8014444009771395</c:v>
                </c:pt>
                <c:pt idx="76">
                  <c:v>7.6543866249380539</c:v>
                </c:pt>
                <c:pt idx="77">
                  <c:v>7.5073288488989682</c:v>
                </c:pt>
                <c:pt idx="78">
                  <c:v>7.3602710728598826</c:v>
                </c:pt>
                <c:pt idx="79">
                  <c:v>7.2132132968207969</c:v>
                </c:pt>
                <c:pt idx="80">
                  <c:v>7.0661555207817113</c:v>
                </c:pt>
                <c:pt idx="81">
                  <c:v>6.9190977447426256</c:v>
                </c:pt>
                <c:pt idx="82">
                  <c:v>6.77203996870354</c:v>
                </c:pt>
                <c:pt idx="83">
                  <c:v>6.6249821926644543</c:v>
                </c:pt>
                <c:pt idx="84">
                  <c:v>6.4779244166253687</c:v>
                </c:pt>
                <c:pt idx="85">
                  <c:v>6.330866640586283</c:v>
                </c:pt>
                <c:pt idx="86">
                  <c:v>6.1838088645471974</c:v>
                </c:pt>
                <c:pt idx="87">
                  <c:v>6.0367510885081117</c:v>
                </c:pt>
                <c:pt idx="88">
                  <c:v>5.8896933124690261</c:v>
                </c:pt>
                <c:pt idx="89">
                  <c:v>5.7426355364299404</c:v>
                </c:pt>
                <c:pt idx="90">
                  <c:v>5.5955777603908547</c:v>
                </c:pt>
                <c:pt idx="91">
                  <c:v>5.4485199843517691</c:v>
                </c:pt>
                <c:pt idx="92">
                  <c:v>5.3014622083126834</c:v>
                </c:pt>
                <c:pt idx="93">
                  <c:v>5.1544044322735978</c:v>
                </c:pt>
                <c:pt idx="94">
                  <c:v>5.0073466562345121</c:v>
                </c:pt>
                <c:pt idx="95">
                  <c:v>4.8602888801954265</c:v>
                </c:pt>
                <c:pt idx="96">
                  <c:v>4.7132311041563408</c:v>
                </c:pt>
                <c:pt idx="97">
                  <c:v>4.5661733281172552</c:v>
                </c:pt>
                <c:pt idx="98">
                  <c:v>4.4191155520781695</c:v>
                </c:pt>
                <c:pt idx="99">
                  <c:v>4.2720577760390839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67A-4C23-8E65-D88297B4D1EF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15'!$AJ$813:$AJ$913</c:f>
              <c:numCache>
                <c:formatCode>0.000</c:formatCode>
                <c:ptCount val="101"/>
                <c:pt idx="0">
                  <c:v>21.386032524983474</c:v>
                </c:pt>
                <c:pt idx="1">
                  <c:v>21.386032524983474</c:v>
                </c:pt>
                <c:pt idx="2">
                  <c:v>21.386032524983474</c:v>
                </c:pt>
                <c:pt idx="3">
                  <c:v>21.386032524983474</c:v>
                </c:pt>
                <c:pt idx="4">
                  <c:v>21.386032524983474</c:v>
                </c:pt>
                <c:pt idx="5">
                  <c:v>21.386032524983474</c:v>
                </c:pt>
                <c:pt idx="6">
                  <c:v>21.386032524983474</c:v>
                </c:pt>
                <c:pt idx="7">
                  <c:v>21.386032524983474</c:v>
                </c:pt>
                <c:pt idx="8">
                  <c:v>21.386032524983474</c:v>
                </c:pt>
                <c:pt idx="9">
                  <c:v>21.386032524983474</c:v>
                </c:pt>
                <c:pt idx="10">
                  <c:v>21.386032524983474</c:v>
                </c:pt>
                <c:pt idx="11">
                  <c:v>21.386032524983474</c:v>
                </c:pt>
                <c:pt idx="12">
                  <c:v>21.386032524983474</c:v>
                </c:pt>
                <c:pt idx="13">
                  <c:v>21.386032524983474</c:v>
                </c:pt>
                <c:pt idx="14">
                  <c:v>21.386032524983474</c:v>
                </c:pt>
                <c:pt idx="15">
                  <c:v>21.386032524983474</c:v>
                </c:pt>
                <c:pt idx="16">
                  <c:v>21.386032524983474</c:v>
                </c:pt>
                <c:pt idx="17">
                  <c:v>21.386032524983474</c:v>
                </c:pt>
                <c:pt idx="18">
                  <c:v>21.386032524983474</c:v>
                </c:pt>
                <c:pt idx="19">
                  <c:v>21.386032524983474</c:v>
                </c:pt>
                <c:pt idx="20">
                  <c:v>21.386032524983474</c:v>
                </c:pt>
                <c:pt idx="21">
                  <c:v>21.386032524983474</c:v>
                </c:pt>
                <c:pt idx="22">
                  <c:v>21.386032524983474</c:v>
                </c:pt>
                <c:pt idx="23">
                  <c:v>21.386032524983474</c:v>
                </c:pt>
                <c:pt idx="24">
                  <c:v>21.386032524983474</c:v>
                </c:pt>
                <c:pt idx="25">
                  <c:v>21.386032524983474</c:v>
                </c:pt>
                <c:pt idx="26">
                  <c:v>21.386032524983474</c:v>
                </c:pt>
                <c:pt idx="27">
                  <c:v>21.386032524983474</c:v>
                </c:pt>
                <c:pt idx="28">
                  <c:v>21.386032524983474</c:v>
                </c:pt>
                <c:pt idx="29">
                  <c:v>21.386032524983474</c:v>
                </c:pt>
                <c:pt idx="30">
                  <c:v>21.386032524983474</c:v>
                </c:pt>
                <c:pt idx="31">
                  <c:v>21.386032524983474</c:v>
                </c:pt>
                <c:pt idx="32">
                  <c:v>21.386032524983474</c:v>
                </c:pt>
                <c:pt idx="33">
                  <c:v>21.386032524983474</c:v>
                </c:pt>
                <c:pt idx="34">
                  <c:v>21.386032524983474</c:v>
                </c:pt>
                <c:pt idx="35">
                  <c:v>21.386032524983474</c:v>
                </c:pt>
                <c:pt idx="36">
                  <c:v>21.386032524983474</c:v>
                </c:pt>
                <c:pt idx="37">
                  <c:v>21.386032524983474</c:v>
                </c:pt>
                <c:pt idx="38">
                  <c:v>21.386032524983474</c:v>
                </c:pt>
                <c:pt idx="39">
                  <c:v>21.386032524983474</c:v>
                </c:pt>
                <c:pt idx="40">
                  <c:v>21.386032524983474</c:v>
                </c:pt>
                <c:pt idx="41">
                  <c:v>21.386032524983474</c:v>
                </c:pt>
                <c:pt idx="42">
                  <c:v>21.386032524983474</c:v>
                </c:pt>
                <c:pt idx="43">
                  <c:v>21.386032524983474</c:v>
                </c:pt>
                <c:pt idx="44">
                  <c:v>21.386032524983474</c:v>
                </c:pt>
                <c:pt idx="45">
                  <c:v>21.386032524983474</c:v>
                </c:pt>
                <c:pt idx="46">
                  <c:v>21.386032524983474</c:v>
                </c:pt>
                <c:pt idx="47">
                  <c:v>21.386032524983474</c:v>
                </c:pt>
                <c:pt idx="48">
                  <c:v>21.386032524983474</c:v>
                </c:pt>
                <c:pt idx="49">
                  <c:v>21.386032524983474</c:v>
                </c:pt>
                <c:pt idx="50">
                  <c:v>21.386032524983474</c:v>
                </c:pt>
                <c:pt idx="51">
                  <c:v>21.386032524983474</c:v>
                </c:pt>
                <c:pt idx="52">
                  <c:v>21.386032524983474</c:v>
                </c:pt>
                <c:pt idx="53">
                  <c:v>21.386032524983474</c:v>
                </c:pt>
                <c:pt idx="54">
                  <c:v>21.386032524983474</c:v>
                </c:pt>
                <c:pt idx="55">
                  <c:v>21.386032524983474</c:v>
                </c:pt>
                <c:pt idx="56">
                  <c:v>21.386032524983474</c:v>
                </c:pt>
                <c:pt idx="57">
                  <c:v>21.386032524983474</c:v>
                </c:pt>
                <c:pt idx="58">
                  <c:v>21.386032524983474</c:v>
                </c:pt>
                <c:pt idx="59">
                  <c:v>21.386032524983474</c:v>
                </c:pt>
                <c:pt idx="60">
                  <c:v>21.386032524983474</c:v>
                </c:pt>
                <c:pt idx="61">
                  <c:v>21.386032524983474</c:v>
                </c:pt>
                <c:pt idx="62">
                  <c:v>21.386032524983474</c:v>
                </c:pt>
                <c:pt idx="63">
                  <c:v>21.386032524983474</c:v>
                </c:pt>
                <c:pt idx="64">
                  <c:v>21.386032524983474</c:v>
                </c:pt>
                <c:pt idx="65">
                  <c:v>21.386032524983474</c:v>
                </c:pt>
                <c:pt idx="66">
                  <c:v>21.386032524983474</c:v>
                </c:pt>
                <c:pt idx="67">
                  <c:v>21.386032524983474</c:v>
                </c:pt>
                <c:pt idx="68">
                  <c:v>21.386032524983474</c:v>
                </c:pt>
                <c:pt idx="69">
                  <c:v>21.386032524983474</c:v>
                </c:pt>
                <c:pt idx="70">
                  <c:v>21.386032524983474</c:v>
                </c:pt>
                <c:pt idx="71">
                  <c:v>21.386032524983474</c:v>
                </c:pt>
                <c:pt idx="72">
                  <c:v>21.386032524983474</c:v>
                </c:pt>
                <c:pt idx="73">
                  <c:v>21.386032524983474</c:v>
                </c:pt>
                <c:pt idx="74">
                  <c:v>21.386032524983474</c:v>
                </c:pt>
                <c:pt idx="75">
                  <c:v>21.386032524983474</c:v>
                </c:pt>
                <c:pt idx="76">
                  <c:v>21.386032524983474</c:v>
                </c:pt>
                <c:pt idx="77">
                  <c:v>21.386032524983474</c:v>
                </c:pt>
                <c:pt idx="78">
                  <c:v>21.386032524983474</c:v>
                </c:pt>
                <c:pt idx="79">
                  <c:v>21.386032524983474</c:v>
                </c:pt>
                <c:pt idx="80">
                  <c:v>21.386032524983474</c:v>
                </c:pt>
                <c:pt idx="81">
                  <c:v>21.386032524983474</c:v>
                </c:pt>
                <c:pt idx="82">
                  <c:v>21.386032524983474</c:v>
                </c:pt>
                <c:pt idx="83">
                  <c:v>21.386032524983474</c:v>
                </c:pt>
                <c:pt idx="84">
                  <c:v>21.386032524983474</c:v>
                </c:pt>
                <c:pt idx="85">
                  <c:v>21.386032524983474</c:v>
                </c:pt>
                <c:pt idx="86">
                  <c:v>21.386032524983474</c:v>
                </c:pt>
                <c:pt idx="87">
                  <c:v>21.386032524983474</c:v>
                </c:pt>
                <c:pt idx="88">
                  <c:v>21.386032524983474</c:v>
                </c:pt>
                <c:pt idx="89">
                  <c:v>21.386032524983474</c:v>
                </c:pt>
                <c:pt idx="90">
                  <c:v>21.386032524983474</c:v>
                </c:pt>
                <c:pt idx="91">
                  <c:v>21.386032524983474</c:v>
                </c:pt>
                <c:pt idx="92">
                  <c:v>21.386032524983474</c:v>
                </c:pt>
                <c:pt idx="93">
                  <c:v>21.386032524983474</c:v>
                </c:pt>
                <c:pt idx="94">
                  <c:v>21.386032524983474</c:v>
                </c:pt>
                <c:pt idx="95">
                  <c:v>21.386032524983474</c:v>
                </c:pt>
                <c:pt idx="96">
                  <c:v>21.386032524983474</c:v>
                </c:pt>
                <c:pt idx="97">
                  <c:v>21.386032524983474</c:v>
                </c:pt>
                <c:pt idx="98">
                  <c:v>21.386032524983474</c:v>
                </c:pt>
                <c:pt idx="99">
                  <c:v>21.386032524983474</c:v>
                </c:pt>
                <c:pt idx="100">
                  <c:v>21.386032524983474</c:v>
                </c:pt>
              </c:numCache>
            </c:numRef>
          </c:xVal>
          <c:yVal>
            <c:numRef>
              <c:f>'Gusset 15'!$AS$813:$AS$913</c:f>
              <c:numCache>
                <c:formatCode>General</c:formatCode>
                <c:ptCount val="101"/>
                <c:pt idx="0">
                  <c:v>4.125</c:v>
                </c:pt>
                <c:pt idx="1">
                  <c:v>4.125</c:v>
                </c:pt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  <c:pt idx="6">
                  <c:v>4.125</c:v>
                </c:pt>
                <c:pt idx="7">
                  <c:v>4.125</c:v>
                </c:pt>
                <c:pt idx="8">
                  <c:v>4.125</c:v>
                </c:pt>
                <c:pt idx="9">
                  <c:v>4.125</c:v>
                </c:pt>
                <c:pt idx="10">
                  <c:v>4.125</c:v>
                </c:pt>
                <c:pt idx="11">
                  <c:v>4.125</c:v>
                </c:pt>
                <c:pt idx="12">
                  <c:v>4.125</c:v>
                </c:pt>
                <c:pt idx="13">
                  <c:v>4.125</c:v>
                </c:pt>
                <c:pt idx="14">
                  <c:v>4.125</c:v>
                </c:pt>
                <c:pt idx="15">
                  <c:v>4.125</c:v>
                </c:pt>
                <c:pt idx="16">
                  <c:v>4.125</c:v>
                </c:pt>
                <c:pt idx="17">
                  <c:v>4.125</c:v>
                </c:pt>
                <c:pt idx="18">
                  <c:v>4.125</c:v>
                </c:pt>
                <c:pt idx="19">
                  <c:v>4.125</c:v>
                </c:pt>
                <c:pt idx="20">
                  <c:v>4.125</c:v>
                </c:pt>
                <c:pt idx="21">
                  <c:v>4.125</c:v>
                </c:pt>
                <c:pt idx="22">
                  <c:v>4.125</c:v>
                </c:pt>
                <c:pt idx="23">
                  <c:v>4.125</c:v>
                </c:pt>
                <c:pt idx="24">
                  <c:v>4.125</c:v>
                </c:pt>
                <c:pt idx="25">
                  <c:v>4.125</c:v>
                </c:pt>
                <c:pt idx="26">
                  <c:v>4.125</c:v>
                </c:pt>
                <c:pt idx="27">
                  <c:v>4.125</c:v>
                </c:pt>
                <c:pt idx="28">
                  <c:v>4.125</c:v>
                </c:pt>
                <c:pt idx="29">
                  <c:v>4.125</c:v>
                </c:pt>
                <c:pt idx="30">
                  <c:v>4.125</c:v>
                </c:pt>
                <c:pt idx="31">
                  <c:v>4.125</c:v>
                </c:pt>
                <c:pt idx="32">
                  <c:v>4.125</c:v>
                </c:pt>
                <c:pt idx="33">
                  <c:v>4.125</c:v>
                </c:pt>
                <c:pt idx="34">
                  <c:v>4.125</c:v>
                </c:pt>
                <c:pt idx="35">
                  <c:v>4.125</c:v>
                </c:pt>
                <c:pt idx="36">
                  <c:v>4.125</c:v>
                </c:pt>
                <c:pt idx="37">
                  <c:v>4.125</c:v>
                </c:pt>
                <c:pt idx="38">
                  <c:v>4.125</c:v>
                </c:pt>
                <c:pt idx="39">
                  <c:v>4.125</c:v>
                </c:pt>
                <c:pt idx="40">
                  <c:v>4.125</c:v>
                </c:pt>
                <c:pt idx="41">
                  <c:v>4.125</c:v>
                </c:pt>
                <c:pt idx="42">
                  <c:v>4.125</c:v>
                </c:pt>
                <c:pt idx="43">
                  <c:v>4.125</c:v>
                </c:pt>
                <c:pt idx="44">
                  <c:v>4.125</c:v>
                </c:pt>
                <c:pt idx="45">
                  <c:v>4.125</c:v>
                </c:pt>
                <c:pt idx="46">
                  <c:v>4.125</c:v>
                </c:pt>
                <c:pt idx="47">
                  <c:v>4.125</c:v>
                </c:pt>
                <c:pt idx="48">
                  <c:v>4.125</c:v>
                </c:pt>
                <c:pt idx="49">
                  <c:v>4.125</c:v>
                </c:pt>
                <c:pt idx="50">
                  <c:v>4.125</c:v>
                </c:pt>
                <c:pt idx="51">
                  <c:v>4.125</c:v>
                </c:pt>
                <c:pt idx="52">
                  <c:v>4.125</c:v>
                </c:pt>
                <c:pt idx="53">
                  <c:v>4.125</c:v>
                </c:pt>
                <c:pt idx="54">
                  <c:v>4.125</c:v>
                </c:pt>
                <c:pt idx="55">
                  <c:v>4.125</c:v>
                </c:pt>
                <c:pt idx="56">
                  <c:v>4.125</c:v>
                </c:pt>
                <c:pt idx="57">
                  <c:v>4.125</c:v>
                </c:pt>
                <c:pt idx="58">
                  <c:v>4.125</c:v>
                </c:pt>
                <c:pt idx="59">
                  <c:v>4.125</c:v>
                </c:pt>
                <c:pt idx="60">
                  <c:v>4.125</c:v>
                </c:pt>
                <c:pt idx="61">
                  <c:v>4.125</c:v>
                </c:pt>
                <c:pt idx="62">
                  <c:v>4.125</c:v>
                </c:pt>
                <c:pt idx="63">
                  <c:v>4.125</c:v>
                </c:pt>
                <c:pt idx="64">
                  <c:v>4.125</c:v>
                </c:pt>
                <c:pt idx="65">
                  <c:v>4.125</c:v>
                </c:pt>
                <c:pt idx="66">
                  <c:v>4.125</c:v>
                </c:pt>
                <c:pt idx="67">
                  <c:v>4.125</c:v>
                </c:pt>
                <c:pt idx="68">
                  <c:v>4.125</c:v>
                </c:pt>
                <c:pt idx="69">
                  <c:v>4.125</c:v>
                </c:pt>
                <c:pt idx="70">
                  <c:v>4.125</c:v>
                </c:pt>
                <c:pt idx="71">
                  <c:v>4.125</c:v>
                </c:pt>
                <c:pt idx="72">
                  <c:v>4.125</c:v>
                </c:pt>
                <c:pt idx="73">
                  <c:v>4.125</c:v>
                </c:pt>
                <c:pt idx="74">
                  <c:v>4.125</c:v>
                </c:pt>
                <c:pt idx="75">
                  <c:v>4.125</c:v>
                </c:pt>
                <c:pt idx="76">
                  <c:v>4.125</c:v>
                </c:pt>
                <c:pt idx="77">
                  <c:v>4.125</c:v>
                </c:pt>
                <c:pt idx="78">
                  <c:v>4.125</c:v>
                </c:pt>
                <c:pt idx="79">
                  <c:v>4.125</c:v>
                </c:pt>
                <c:pt idx="80">
                  <c:v>4.125</c:v>
                </c:pt>
                <c:pt idx="81">
                  <c:v>4.125</c:v>
                </c:pt>
                <c:pt idx="82">
                  <c:v>4.125</c:v>
                </c:pt>
                <c:pt idx="83">
                  <c:v>4.125</c:v>
                </c:pt>
                <c:pt idx="84">
                  <c:v>4.125</c:v>
                </c:pt>
                <c:pt idx="85">
                  <c:v>4.125</c:v>
                </c:pt>
                <c:pt idx="86">
                  <c:v>4.125</c:v>
                </c:pt>
                <c:pt idx="87">
                  <c:v>4.125</c:v>
                </c:pt>
                <c:pt idx="88">
                  <c:v>4.125</c:v>
                </c:pt>
                <c:pt idx="89">
                  <c:v>4.125</c:v>
                </c:pt>
                <c:pt idx="90">
                  <c:v>4.125</c:v>
                </c:pt>
                <c:pt idx="91">
                  <c:v>4.125</c:v>
                </c:pt>
                <c:pt idx="92">
                  <c:v>4.125</c:v>
                </c:pt>
                <c:pt idx="93">
                  <c:v>4.125</c:v>
                </c:pt>
                <c:pt idx="94">
                  <c:v>4.125</c:v>
                </c:pt>
                <c:pt idx="95">
                  <c:v>4.125</c:v>
                </c:pt>
                <c:pt idx="96">
                  <c:v>4.125</c:v>
                </c:pt>
                <c:pt idx="97">
                  <c:v>4.125</c:v>
                </c:pt>
                <c:pt idx="98">
                  <c:v>4.125</c:v>
                </c:pt>
                <c:pt idx="99">
                  <c:v>4.125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67A-4C23-8E65-D88297B4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16'!$AJ$4:$AJ$105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0.28547467059143794</c:v>
                </c:pt>
                <c:pt idx="2">
                  <c:v>0.57094934118287588</c:v>
                </c:pt>
                <c:pt idx="3">
                  <c:v>0.85642401177431382</c:v>
                </c:pt>
                <c:pt idx="4">
                  <c:v>1.1418986823657518</c:v>
                </c:pt>
                <c:pt idx="5">
                  <c:v>1.4273733529571897</c:v>
                </c:pt>
                <c:pt idx="6">
                  <c:v>1.7128480235486276</c:v>
                </c:pt>
                <c:pt idx="7">
                  <c:v>1.9983226941400656</c:v>
                </c:pt>
                <c:pt idx="9">
                  <c:v>2.2837973647315035</c:v>
                </c:pt>
                <c:pt idx="10">
                  <c:v>2.5692720353229417</c:v>
                </c:pt>
                <c:pt idx="11">
                  <c:v>2.8547467059143798</c:v>
                </c:pt>
                <c:pt idx="12">
                  <c:v>3.140221376505818</c:v>
                </c:pt>
                <c:pt idx="13">
                  <c:v>3.4256960470972562</c:v>
                </c:pt>
                <c:pt idx="14">
                  <c:v>3.7111707176886943</c:v>
                </c:pt>
                <c:pt idx="15">
                  <c:v>3.9966453882801325</c:v>
                </c:pt>
                <c:pt idx="16">
                  <c:v>4.2821200588715707</c:v>
                </c:pt>
                <c:pt idx="17">
                  <c:v>4.5675947294630088</c:v>
                </c:pt>
                <c:pt idx="18">
                  <c:v>4.853069400054447</c:v>
                </c:pt>
                <c:pt idx="19">
                  <c:v>5.1385440706458851</c:v>
                </c:pt>
                <c:pt idx="20">
                  <c:v>5.4240187412373233</c:v>
                </c:pt>
                <c:pt idx="21">
                  <c:v>5.7094934118287615</c:v>
                </c:pt>
                <c:pt idx="22">
                  <c:v>5.9949680824201996</c:v>
                </c:pt>
                <c:pt idx="23">
                  <c:v>6.2804427530116378</c:v>
                </c:pt>
                <c:pt idx="24">
                  <c:v>6.565917423603076</c:v>
                </c:pt>
                <c:pt idx="25">
                  <c:v>6.8513920941945141</c:v>
                </c:pt>
                <c:pt idx="26">
                  <c:v>7.1368667647859523</c:v>
                </c:pt>
                <c:pt idx="27">
                  <c:v>7.4223414353773904</c:v>
                </c:pt>
                <c:pt idx="28">
                  <c:v>7.7078161059688286</c:v>
                </c:pt>
                <c:pt idx="29">
                  <c:v>7.9932907765602668</c:v>
                </c:pt>
                <c:pt idx="30">
                  <c:v>8.278765447151704</c:v>
                </c:pt>
                <c:pt idx="31">
                  <c:v>8.5642401177431413</c:v>
                </c:pt>
                <c:pt idx="32">
                  <c:v>8.8497147883345786</c:v>
                </c:pt>
                <c:pt idx="33">
                  <c:v>9.1351894589260159</c:v>
                </c:pt>
                <c:pt idx="34">
                  <c:v>9.4206641295174531</c:v>
                </c:pt>
                <c:pt idx="35">
                  <c:v>9.7061388001088904</c:v>
                </c:pt>
                <c:pt idx="36">
                  <c:v>9.9916134707003277</c:v>
                </c:pt>
                <c:pt idx="37">
                  <c:v>10.277088141291765</c:v>
                </c:pt>
                <c:pt idx="38">
                  <c:v>10.562562811883202</c:v>
                </c:pt>
                <c:pt idx="39">
                  <c:v>10.84803748247464</c:v>
                </c:pt>
                <c:pt idx="40">
                  <c:v>11.133512153066077</c:v>
                </c:pt>
                <c:pt idx="41">
                  <c:v>11.418986823657514</c:v>
                </c:pt>
                <c:pt idx="42">
                  <c:v>11.704461494248951</c:v>
                </c:pt>
                <c:pt idx="43">
                  <c:v>11.989936164840389</c:v>
                </c:pt>
                <c:pt idx="44">
                  <c:v>12.275410835431826</c:v>
                </c:pt>
                <c:pt idx="45">
                  <c:v>12.560885506023263</c:v>
                </c:pt>
                <c:pt idx="46">
                  <c:v>12.8463601766147</c:v>
                </c:pt>
                <c:pt idx="47">
                  <c:v>13.131834847206138</c:v>
                </c:pt>
                <c:pt idx="48">
                  <c:v>13.417309517797575</c:v>
                </c:pt>
                <c:pt idx="49">
                  <c:v>13.702784188389012</c:v>
                </c:pt>
                <c:pt idx="50">
                  <c:v>13.98825885898045</c:v>
                </c:pt>
                <c:pt idx="51">
                  <c:v>14.273733529571887</c:v>
                </c:pt>
                <c:pt idx="52">
                  <c:v>14.559208200163324</c:v>
                </c:pt>
                <c:pt idx="53">
                  <c:v>14.844682870754761</c:v>
                </c:pt>
                <c:pt idx="54">
                  <c:v>15.130157541346199</c:v>
                </c:pt>
                <c:pt idx="55">
                  <c:v>15.415632211937636</c:v>
                </c:pt>
                <c:pt idx="56">
                  <c:v>15.701106882529073</c:v>
                </c:pt>
                <c:pt idx="57">
                  <c:v>15.98658155312051</c:v>
                </c:pt>
                <c:pt idx="58">
                  <c:v>16.272056223711949</c:v>
                </c:pt>
                <c:pt idx="59">
                  <c:v>16.557530894303387</c:v>
                </c:pt>
                <c:pt idx="60">
                  <c:v>16.843005564894824</c:v>
                </c:pt>
                <c:pt idx="61">
                  <c:v>17.128480235486261</c:v>
                </c:pt>
                <c:pt idx="62">
                  <c:v>17.413954906077699</c:v>
                </c:pt>
                <c:pt idx="63">
                  <c:v>17.699429576669136</c:v>
                </c:pt>
                <c:pt idx="64">
                  <c:v>17.984904247260573</c:v>
                </c:pt>
                <c:pt idx="65">
                  <c:v>18.27037891785201</c:v>
                </c:pt>
                <c:pt idx="66">
                  <c:v>18.555853588443448</c:v>
                </c:pt>
                <c:pt idx="67">
                  <c:v>18.841328259034885</c:v>
                </c:pt>
                <c:pt idx="68">
                  <c:v>19.126802929626322</c:v>
                </c:pt>
                <c:pt idx="69">
                  <c:v>19.412277600217759</c:v>
                </c:pt>
                <c:pt idx="70">
                  <c:v>19.697752270809197</c:v>
                </c:pt>
                <c:pt idx="71">
                  <c:v>19.983226941400634</c:v>
                </c:pt>
                <c:pt idx="72">
                  <c:v>20.268701611992071</c:v>
                </c:pt>
                <c:pt idx="73">
                  <c:v>20.554176282583509</c:v>
                </c:pt>
                <c:pt idx="74">
                  <c:v>20.839650953174946</c:v>
                </c:pt>
                <c:pt idx="75">
                  <c:v>21.125125623766383</c:v>
                </c:pt>
                <c:pt idx="76">
                  <c:v>21.41060029435782</c:v>
                </c:pt>
                <c:pt idx="77">
                  <c:v>21.696074964949258</c:v>
                </c:pt>
                <c:pt idx="78">
                  <c:v>21.981549635540695</c:v>
                </c:pt>
                <c:pt idx="79">
                  <c:v>22.267024306132132</c:v>
                </c:pt>
                <c:pt idx="80">
                  <c:v>22.55249897672357</c:v>
                </c:pt>
                <c:pt idx="81">
                  <c:v>22.837973647315007</c:v>
                </c:pt>
                <c:pt idx="82">
                  <c:v>23.123448317906444</c:v>
                </c:pt>
                <c:pt idx="83">
                  <c:v>23.408922988497881</c:v>
                </c:pt>
                <c:pt idx="84">
                  <c:v>23.694397659089319</c:v>
                </c:pt>
                <c:pt idx="85">
                  <c:v>23.979872329680756</c:v>
                </c:pt>
                <c:pt idx="86">
                  <c:v>24.265347000272193</c:v>
                </c:pt>
                <c:pt idx="87">
                  <c:v>24.55082167086363</c:v>
                </c:pt>
                <c:pt idx="88">
                  <c:v>24.836296341455068</c:v>
                </c:pt>
                <c:pt idx="89">
                  <c:v>25.121771012046505</c:v>
                </c:pt>
                <c:pt idx="90">
                  <c:v>25.407245682637942</c:v>
                </c:pt>
                <c:pt idx="91">
                  <c:v>25.69272035322938</c:v>
                </c:pt>
                <c:pt idx="92">
                  <c:v>25.978195023820817</c:v>
                </c:pt>
                <c:pt idx="93">
                  <c:v>26.263669694412254</c:v>
                </c:pt>
                <c:pt idx="94">
                  <c:v>26.549144365003691</c:v>
                </c:pt>
                <c:pt idx="95">
                  <c:v>26.834619035595129</c:v>
                </c:pt>
                <c:pt idx="96">
                  <c:v>27.120093706186566</c:v>
                </c:pt>
                <c:pt idx="97">
                  <c:v>27.405568376778003</c:v>
                </c:pt>
                <c:pt idx="98">
                  <c:v>27.69104304736944</c:v>
                </c:pt>
                <c:pt idx="99">
                  <c:v>27.976517717960878</c:v>
                </c:pt>
                <c:pt idx="100">
                  <c:v>28.261992388552315</c:v>
                </c:pt>
                <c:pt idx="101">
                  <c:v>28.547467059143791</c:v>
                </c:pt>
              </c:numCache>
            </c:numRef>
          </c:xVal>
          <c:yVal>
            <c:numRef>
              <c:f>'Gusset 16'!$AK$4:$AK$105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0.24491034042748105</c:v>
                </c:pt>
                <c:pt idx="2">
                  <c:v>0.48982068085496211</c:v>
                </c:pt>
                <c:pt idx="3">
                  <c:v>0.73473102128244316</c:v>
                </c:pt>
                <c:pt idx="4">
                  <c:v>0.97964136170992422</c:v>
                </c:pt>
                <c:pt idx="5">
                  <c:v>1.2245517021374053</c:v>
                </c:pt>
                <c:pt idx="6">
                  <c:v>1.4694620425648863</c:v>
                </c:pt>
                <c:pt idx="7">
                  <c:v>1.7143723829923674</c:v>
                </c:pt>
                <c:pt idx="9">
                  <c:v>1.9592827234198484</c:v>
                </c:pt>
                <c:pt idx="10">
                  <c:v>2.2041930638473293</c:v>
                </c:pt>
                <c:pt idx="11">
                  <c:v>2.4491034042748101</c:v>
                </c:pt>
                <c:pt idx="12">
                  <c:v>2.6940137447022909</c:v>
                </c:pt>
                <c:pt idx="13">
                  <c:v>2.9389240851297718</c:v>
                </c:pt>
                <c:pt idx="14">
                  <c:v>3.1838344255572526</c:v>
                </c:pt>
                <c:pt idx="15">
                  <c:v>3.4287447659847334</c:v>
                </c:pt>
                <c:pt idx="16">
                  <c:v>3.6736551064122143</c:v>
                </c:pt>
                <c:pt idx="17">
                  <c:v>3.9185654468396951</c:v>
                </c:pt>
                <c:pt idx="18">
                  <c:v>4.1634757872671759</c:v>
                </c:pt>
                <c:pt idx="19">
                  <c:v>4.4083861276946568</c:v>
                </c:pt>
                <c:pt idx="20">
                  <c:v>4.6532964681221376</c:v>
                </c:pt>
                <c:pt idx="21">
                  <c:v>4.8982068085496184</c:v>
                </c:pt>
                <c:pt idx="22">
                  <c:v>5.1431171489770993</c:v>
                </c:pt>
                <c:pt idx="23">
                  <c:v>5.3880274894045801</c:v>
                </c:pt>
                <c:pt idx="24">
                  <c:v>5.6329378298320609</c:v>
                </c:pt>
                <c:pt idx="25">
                  <c:v>5.8778481702595418</c:v>
                </c:pt>
                <c:pt idx="26">
                  <c:v>6.1227585106870226</c:v>
                </c:pt>
                <c:pt idx="27">
                  <c:v>6.3676688511145034</c:v>
                </c:pt>
                <c:pt idx="28">
                  <c:v>6.6125791915419843</c:v>
                </c:pt>
                <c:pt idx="29">
                  <c:v>6.8574895319694651</c:v>
                </c:pt>
                <c:pt idx="30">
                  <c:v>7.1023998723969459</c:v>
                </c:pt>
                <c:pt idx="31">
                  <c:v>7.3473102128244268</c:v>
                </c:pt>
                <c:pt idx="32">
                  <c:v>7.5922205532519076</c:v>
                </c:pt>
                <c:pt idx="33">
                  <c:v>7.8371308936793884</c:v>
                </c:pt>
                <c:pt idx="34">
                  <c:v>8.0820412341068693</c:v>
                </c:pt>
                <c:pt idx="35">
                  <c:v>8.3269515745343501</c:v>
                </c:pt>
                <c:pt idx="36">
                  <c:v>8.5718619149618309</c:v>
                </c:pt>
                <c:pt idx="37">
                  <c:v>8.8167722553893118</c:v>
                </c:pt>
                <c:pt idx="38">
                  <c:v>9.0616825958167926</c:v>
                </c:pt>
                <c:pt idx="39">
                  <c:v>9.3065929362442734</c:v>
                </c:pt>
                <c:pt idx="40">
                  <c:v>9.5515032766717543</c:v>
                </c:pt>
                <c:pt idx="41">
                  <c:v>9.7964136170992351</c:v>
                </c:pt>
                <c:pt idx="42">
                  <c:v>10.041323957526716</c:v>
                </c:pt>
                <c:pt idx="43">
                  <c:v>10.286234297954197</c:v>
                </c:pt>
                <c:pt idx="44">
                  <c:v>10.531144638381678</c:v>
                </c:pt>
                <c:pt idx="45">
                  <c:v>10.776054978809158</c:v>
                </c:pt>
                <c:pt idx="46">
                  <c:v>11.020965319236639</c:v>
                </c:pt>
                <c:pt idx="47">
                  <c:v>11.26587565966412</c:v>
                </c:pt>
                <c:pt idx="48">
                  <c:v>11.510786000091601</c:v>
                </c:pt>
                <c:pt idx="49">
                  <c:v>11.755696340519082</c:v>
                </c:pt>
                <c:pt idx="50">
                  <c:v>12.000606680946563</c:v>
                </c:pt>
                <c:pt idx="51">
                  <c:v>12.245517021374043</c:v>
                </c:pt>
                <c:pt idx="52">
                  <c:v>12.490427361801524</c:v>
                </c:pt>
                <c:pt idx="53">
                  <c:v>12.735337702229005</c:v>
                </c:pt>
                <c:pt idx="54">
                  <c:v>12.980248042656486</c:v>
                </c:pt>
                <c:pt idx="55">
                  <c:v>13.225158383083967</c:v>
                </c:pt>
                <c:pt idx="56">
                  <c:v>13.470068723511448</c:v>
                </c:pt>
                <c:pt idx="57">
                  <c:v>13.714979063938928</c:v>
                </c:pt>
                <c:pt idx="58">
                  <c:v>13.959889404366409</c:v>
                </c:pt>
                <c:pt idx="59">
                  <c:v>14.20479974479389</c:v>
                </c:pt>
                <c:pt idx="60">
                  <c:v>14.449710085221371</c:v>
                </c:pt>
                <c:pt idx="61">
                  <c:v>14.694620425648852</c:v>
                </c:pt>
                <c:pt idx="62">
                  <c:v>14.939530766076333</c:v>
                </c:pt>
                <c:pt idx="63">
                  <c:v>15.184441106503813</c:v>
                </c:pt>
                <c:pt idx="64">
                  <c:v>15.429351446931294</c:v>
                </c:pt>
                <c:pt idx="65">
                  <c:v>15.674261787358775</c:v>
                </c:pt>
                <c:pt idx="66">
                  <c:v>15.919172127786256</c:v>
                </c:pt>
                <c:pt idx="67">
                  <c:v>16.164082468213739</c:v>
                </c:pt>
                <c:pt idx="68">
                  <c:v>16.408992808641219</c:v>
                </c:pt>
                <c:pt idx="69">
                  <c:v>16.6539031490687</c:v>
                </c:pt>
                <c:pt idx="70">
                  <c:v>16.898813489496181</c:v>
                </c:pt>
                <c:pt idx="71">
                  <c:v>17.143723829923662</c:v>
                </c:pt>
                <c:pt idx="72">
                  <c:v>17.388634170351143</c:v>
                </c:pt>
                <c:pt idx="73">
                  <c:v>17.633544510778624</c:v>
                </c:pt>
                <c:pt idx="74">
                  <c:v>17.878454851206104</c:v>
                </c:pt>
                <c:pt idx="75">
                  <c:v>18.123365191633585</c:v>
                </c:pt>
                <c:pt idx="76">
                  <c:v>18.368275532061066</c:v>
                </c:pt>
                <c:pt idx="77">
                  <c:v>18.613185872488547</c:v>
                </c:pt>
                <c:pt idx="78">
                  <c:v>18.858096212916028</c:v>
                </c:pt>
                <c:pt idx="79">
                  <c:v>19.103006553343509</c:v>
                </c:pt>
                <c:pt idx="80">
                  <c:v>19.347916893770989</c:v>
                </c:pt>
                <c:pt idx="81">
                  <c:v>19.59282723419847</c:v>
                </c:pt>
                <c:pt idx="82">
                  <c:v>19.837737574625951</c:v>
                </c:pt>
                <c:pt idx="83">
                  <c:v>20.082647915053432</c:v>
                </c:pt>
                <c:pt idx="84">
                  <c:v>20.327558255480913</c:v>
                </c:pt>
                <c:pt idx="85">
                  <c:v>20.572468595908393</c:v>
                </c:pt>
                <c:pt idx="86">
                  <c:v>20.817378936335874</c:v>
                </c:pt>
                <c:pt idx="87">
                  <c:v>21.062289276763355</c:v>
                </c:pt>
                <c:pt idx="88">
                  <c:v>21.307199617190836</c:v>
                </c:pt>
                <c:pt idx="89">
                  <c:v>21.552109957618317</c:v>
                </c:pt>
                <c:pt idx="90">
                  <c:v>21.797020298045798</c:v>
                </c:pt>
                <c:pt idx="91">
                  <c:v>22.041930638473278</c:v>
                </c:pt>
                <c:pt idx="92">
                  <c:v>22.286840978900759</c:v>
                </c:pt>
                <c:pt idx="93">
                  <c:v>22.53175131932824</c:v>
                </c:pt>
                <c:pt idx="94">
                  <c:v>22.776661659755721</c:v>
                </c:pt>
                <c:pt idx="95">
                  <c:v>23.021572000183202</c:v>
                </c:pt>
                <c:pt idx="96">
                  <c:v>23.266482340610683</c:v>
                </c:pt>
                <c:pt idx="97">
                  <c:v>23.511392681038163</c:v>
                </c:pt>
                <c:pt idx="98">
                  <c:v>23.756303021465644</c:v>
                </c:pt>
                <c:pt idx="99">
                  <c:v>24.001213361893125</c:v>
                </c:pt>
                <c:pt idx="100">
                  <c:v>24.246123702320606</c:v>
                </c:pt>
                <c:pt idx="101">
                  <c:v>24.491034042748105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AE-40E2-989F-DEE6EE2A185E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16'!$AJ$106:$AJ$206</c:f>
              <c:numCache>
                <c:formatCode>0.000</c:formatCode>
                <c:ptCount val="101"/>
                <c:pt idx="0">
                  <c:v>7.329246936705081</c:v>
                </c:pt>
                <c:pt idx="1">
                  <c:v>7.4698147925878651</c:v>
                </c:pt>
                <c:pt idx="2">
                  <c:v>7.6103826484706492</c:v>
                </c:pt>
                <c:pt idx="3">
                  <c:v>7.7509505043534332</c:v>
                </c:pt>
                <c:pt idx="4">
                  <c:v>7.8915183602362173</c:v>
                </c:pt>
                <c:pt idx="5">
                  <c:v>8.0320862161190014</c:v>
                </c:pt>
                <c:pt idx="6">
                  <c:v>8.1726540720017855</c:v>
                </c:pt>
                <c:pt idx="7">
                  <c:v>8.3132219278845696</c:v>
                </c:pt>
                <c:pt idx="8">
                  <c:v>8.4537897837673537</c:v>
                </c:pt>
                <c:pt idx="9">
                  <c:v>8.5943576396501378</c:v>
                </c:pt>
                <c:pt idx="10">
                  <c:v>8.7349254955329219</c:v>
                </c:pt>
                <c:pt idx="11">
                  <c:v>8.8754933514157059</c:v>
                </c:pt>
                <c:pt idx="12">
                  <c:v>9.01606120729849</c:v>
                </c:pt>
                <c:pt idx="13">
                  <c:v>9.1566290631812741</c:v>
                </c:pt>
                <c:pt idx="14">
                  <c:v>9.2971969190640582</c:v>
                </c:pt>
                <c:pt idx="15">
                  <c:v>9.4377647749468423</c:v>
                </c:pt>
                <c:pt idx="16">
                  <c:v>9.5783326308296264</c:v>
                </c:pt>
                <c:pt idx="17">
                  <c:v>9.7189004867124105</c:v>
                </c:pt>
                <c:pt idx="18">
                  <c:v>9.8594683425951946</c:v>
                </c:pt>
                <c:pt idx="19">
                  <c:v>10.000036198477979</c:v>
                </c:pt>
                <c:pt idx="20">
                  <c:v>10.140604054360763</c:v>
                </c:pt>
                <c:pt idx="21">
                  <c:v>10.281171910243547</c:v>
                </c:pt>
                <c:pt idx="22">
                  <c:v>10.421739766126331</c:v>
                </c:pt>
                <c:pt idx="23">
                  <c:v>10.562307622009115</c:v>
                </c:pt>
                <c:pt idx="24">
                  <c:v>10.702875477891899</c:v>
                </c:pt>
                <c:pt idx="25">
                  <c:v>10.843443333774683</c:v>
                </c:pt>
                <c:pt idx="26">
                  <c:v>10.984011189657467</c:v>
                </c:pt>
                <c:pt idx="27">
                  <c:v>11.124579045540251</c:v>
                </c:pt>
                <c:pt idx="28">
                  <c:v>11.265146901423035</c:v>
                </c:pt>
                <c:pt idx="29">
                  <c:v>11.40571475730582</c:v>
                </c:pt>
                <c:pt idx="30">
                  <c:v>11.546282613188604</c:v>
                </c:pt>
                <c:pt idx="31">
                  <c:v>11.686850469071388</c:v>
                </c:pt>
                <c:pt idx="32">
                  <c:v>11.827418324954172</c:v>
                </c:pt>
                <c:pt idx="33">
                  <c:v>11.967986180836956</c:v>
                </c:pt>
                <c:pt idx="34">
                  <c:v>12.10855403671974</c:v>
                </c:pt>
                <c:pt idx="35">
                  <c:v>12.249121892602524</c:v>
                </c:pt>
                <c:pt idx="36">
                  <c:v>12.389689748485308</c:v>
                </c:pt>
                <c:pt idx="37">
                  <c:v>12.530257604368092</c:v>
                </c:pt>
                <c:pt idx="38">
                  <c:v>12.670825460250876</c:v>
                </c:pt>
                <c:pt idx="39">
                  <c:v>12.81139331613366</c:v>
                </c:pt>
                <c:pt idx="40">
                  <c:v>12.951961172016444</c:v>
                </c:pt>
                <c:pt idx="41">
                  <c:v>13.092529027899229</c:v>
                </c:pt>
                <c:pt idx="42">
                  <c:v>13.233096883782013</c:v>
                </c:pt>
                <c:pt idx="43">
                  <c:v>13.373664739664797</c:v>
                </c:pt>
                <c:pt idx="44">
                  <c:v>13.514232595547581</c:v>
                </c:pt>
                <c:pt idx="45">
                  <c:v>13.654800451430365</c:v>
                </c:pt>
                <c:pt idx="46">
                  <c:v>13.795368307313149</c:v>
                </c:pt>
                <c:pt idx="47">
                  <c:v>13.935936163195933</c:v>
                </c:pt>
                <c:pt idx="48">
                  <c:v>14.076504019078717</c:v>
                </c:pt>
                <c:pt idx="49">
                  <c:v>14.217071874961501</c:v>
                </c:pt>
                <c:pt idx="50">
                  <c:v>14.357639730844285</c:v>
                </c:pt>
                <c:pt idx="51">
                  <c:v>14.498207586727069</c:v>
                </c:pt>
                <c:pt idx="52">
                  <c:v>14.638775442609854</c:v>
                </c:pt>
                <c:pt idx="53">
                  <c:v>14.779343298492638</c:v>
                </c:pt>
                <c:pt idx="54">
                  <c:v>14.919911154375422</c:v>
                </c:pt>
                <c:pt idx="55">
                  <c:v>15.060479010258206</c:v>
                </c:pt>
                <c:pt idx="56">
                  <c:v>15.20104686614099</c:v>
                </c:pt>
                <c:pt idx="57">
                  <c:v>15.341614722023774</c:v>
                </c:pt>
                <c:pt idx="58">
                  <c:v>15.482182577906558</c:v>
                </c:pt>
                <c:pt idx="59">
                  <c:v>15.622750433789342</c:v>
                </c:pt>
                <c:pt idx="60">
                  <c:v>15.763318289672126</c:v>
                </c:pt>
                <c:pt idx="61">
                  <c:v>15.90388614555491</c:v>
                </c:pt>
                <c:pt idx="62">
                  <c:v>16.044454001437693</c:v>
                </c:pt>
                <c:pt idx="63">
                  <c:v>16.185021857320475</c:v>
                </c:pt>
                <c:pt idx="64">
                  <c:v>16.325589713203257</c:v>
                </c:pt>
                <c:pt idx="65">
                  <c:v>16.46615756908604</c:v>
                </c:pt>
                <c:pt idx="66">
                  <c:v>16.606725424968822</c:v>
                </c:pt>
                <c:pt idx="67">
                  <c:v>16.747293280851604</c:v>
                </c:pt>
                <c:pt idx="68">
                  <c:v>16.887861136734386</c:v>
                </c:pt>
                <c:pt idx="69">
                  <c:v>17.028428992617169</c:v>
                </c:pt>
                <c:pt idx="70">
                  <c:v>17.168996848499951</c:v>
                </c:pt>
                <c:pt idx="71">
                  <c:v>17.309564704382733</c:v>
                </c:pt>
                <c:pt idx="72">
                  <c:v>17.450132560265516</c:v>
                </c:pt>
                <c:pt idx="73">
                  <c:v>17.590700416148298</c:v>
                </c:pt>
                <c:pt idx="74">
                  <c:v>17.73126827203108</c:v>
                </c:pt>
                <c:pt idx="75">
                  <c:v>17.871836127913863</c:v>
                </c:pt>
                <c:pt idx="76">
                  <c:v>18.012403983796645</c:v>
                </c:pt>
                <c:pt idx="77">
                  <c:v>18.152971839679427</c:v>
                </c:pt>
                <c:pt idx="78">
                  <c:v>18.29353969556221</c:v>
                </c:pt>
                <c:pt idx="79">
                  <c:v>18.434107551444992</c:v>
                </c:pt>
                <c:pt idx="80">
                  <c:v>18.574675407327774</c:v>
                </c:pt>
                <c:pt idx="81">
                  <c:v>18.715243263210557</c:v>
                </c:pt>
                <c:pt idx="82">
                  <c:v>18.855811119093339</c:v>
                </c:pt>
                <c:pt idx="83">
                  <c:v>18.996378974976121</c:v>
                </c:pt>
                <c:pt idx="84">
                  <c:v>19.136946830858903</c:v>
                </c:pt>
                <c:pt idx="85">
                  <c:v>19.277514686741686</c:v>
                </c:pt>
                <c:pt idx="86">
                  <c:v>19.418082542624468</c:v>
                </c:pt>
                <c:pt idx="87">
                  <c:v>19.55865039850725</c:v>
                </c:pt>
                <c:pt idx="88">
                  <c:v>19.699218254390033</c:v>
                </c:pt>
                <c:pt idx="89">
                  <c:v>19.839786110272815</c:v>
                </c:pt>
                <c:pt idx="90">
                  <c:v>19.980353966155597</c:v>
                </c:pt>
                <c:pt idx="91">
                  <c:v>20.12092182203838</c:v>
                </c:pt>
                <c:pt idx="92">
                  <c:v>20.261489677921162</c:v>
                </c:pt>
                <c:pt idx="93">
                  <c:v>20.402057533803944</c:v>
                </c:pt>
                <c:pt idx="94">
                  <c:v>20.542625389686727</c:v>
                </c:pt>
                <c:pt idx="95">
                  <c:v>20.683193245569509</c:v>
                </c:pt>
                <c:pt idx="96">
                  <c:v>20.823761101452291</c:v>
                </c:pt>
                <c:pt idx="97">
                  <c:v>20.964328957335074</c:v>
                </c:pt>
                <c:pt idx="98">
                  <c:v>21.104896813217856</c:v>
                </c:pt>
                <c:pt idx="99">
                  <c:v>21.245464669100638</c:v>
                </c:pt>
                <c:pt idx="100">
                  <c:v>21.386032524983474</c:v>
                </c:pt>
              </c:numCache>
            </c:numRef>
          </c:xVal>
          <c:yVal>
            <c:numRef>
              <c:f>'Gusset 16'!$AL$106:$AL$206</c:f>
              <c:numCache>
                <c:formatCode>0.000</c:formatCode>
                <c:ptCount val="101"/>
                <c:pt idx="0">
                  <c:v>20.510001255496064</c:v>
                </c:pt>
                <c:pt idx="1">
                  <c:v>20.346151242941104</c:v>
                </c:pt>
                <c:pt idx="2">
                  <c:v>20.182301230386145</c:v>
                </c:pt>
                <c:pt idx="3">
                  <c:v>20.018451217831185</c:v>
                </c:pt>
                <c:pt idx="4">
                  <c:v>19.854601205276225</c:v>
                </c:pt>
                <c:pt idx="5">
                  <c:v>19.690751192721265</c:v>
                </c:pt>
                <c:pt idx="6">
                  <c:v>19.526901180166305</c:v>
                </c:pt>
                <c:pt idx="7">
                  <c:v>19.363051167611346</c:v>
                </c:pt>
                <c:pt idx="8">
                  <c:v>19.199201155056386</c:v>
                </c:pt>
                <c:pt idx="9">
                  <c:v>19.035351142501426</c:v>
                </c:pt>
                <c:pt idx="10">
                  <c:v>18.871501129946466</c:v>
                </c:pt>
                <c:pt idx="11">
                  <c:v>18.707651117391507</c:v>
                </c:pt>
                <c:pt idx="12">
                  <c:v>18.543801104836547</c:v>
                </c:pt>
                <c:pt idx="13">
                  <c:v>18.379951092281587</c:v>
                </c:pt>
                <c:pt idx="14">
                  <c:v>18.216101079726627</c:v>
                </c:pt>
                <c:pt idx="15">
                  <c:v>18.052251067171667</c:v>
                </c:pt>
                <c:pt idx="16">
                  <c:v>17.888401054616708</c:v>
                </c:pt>
                <c:pt idx="17">
                  <c:v>17.724551042061748</c:v>
                </c:pt>
                <c:pt idx="18">
                  <c:v>17.560701029506788</c:v>
                </c:pt>
                <c:pt idx="19">
                  <c:v>17.396851016951828</c:v>
                </c:pt>
                <c:pt idx="20">
                  <c:v>17.233001004396868</c:v>
                </c:pt>
                <c:pt idx="21">
                  <c:v>17.069150991841909</c:v>
                </c:pt>
                <c:pt idx="22">
                  <c:v>16.905300979286949</c:v>
                </c:pt>
                <c:pt idx="23">
                  <c:v>16.741450966731989</c:v>
                </c:pt>
                <c:pt idx="24">
                  <c:v>16.577600954177029</c:v>
                </c:pt>
                <c:pt idx="25">
                  <c:v>16.413750941622069</c:v>
                </c:pt>
                <c:pt idx="26">
                  <c:v>16.24990092906711</c:v>
                </c:pt>
                <c:pt idx="27">
                  <c:v>16.08605091651215</c:v>
                </c:pt>
                <c:pt idx="28">
                  <c:v>15.92220090395719</c:v>
                </c:pt>
                <c:pt idx="29">
                  <c:v>15.75835089140223</c:v>
                </c:pt>
                <c:pt idx="30">
                  <c:v>15.594500878847271</c:v>
                </c:pt>
                <c:pt idx="31">
                  <c:v>15.430650866292311</c:v>
                </c:pt>
                <c:pt idx="32">
                  <c:v>15.266800853737351</c:v>
                </c:pt>
                <c:pt idx="33">
                  <c:v>15.102950841182391</c:v>
                </c:pt>
                <c:pt idx="34">
                  <c:v>14.939100828627431</c:v>
                </c:pt>
                <c:pt idx="35">
                  <c:v>14.775250816072472</c:v>
                </c:pt>
                <c:pt idx="36">
                  <c:v>14.611400803517512</c:v>
                </c:pt>
                <c:pt idx="37">
                  <c:v>14.447550790962552</c:v>
                </c:pt>
                <c:pt idx="38">
                  <c:v>14.283700778407592</c:v>
                </c:pt>
                <c:pt idx="39">
                  <c:v>14.119850765852632</c:v>
                </c:pt>
                <c:pt idx="40">
                  <c:v>13.956000753297673</c:v>
                </c:pt>
                <c:pt idx="41">
                  <c:v>13.792150740742713</c:v>
                </c:pt>
                <c:pt idx="42">
                  <c:v>13.628300728187753</c:v>
                </c:pt>
                <c:pt idx="43">
                  <c:v>13.464450715632793</c:v>
                </c:pt>
                <c:pt idx="44">
                  <c:v>13.300600703077833</c:v>
                </c:pt>
                <c:pt idx="45">
                  <c:v>13.136750690522874</c:v>
                </c:pt>
                <c:pt idx="46">
                  <c:v>12.972900677967914</c:v>
                </c:pt>
                <c:pt idx="47">
                  <c:v>12.809050665412954</c:v>
                </c:pt>
                <c:pt idx="48">
                  <c:v>12.645200652857994</c:v>
                </c:pt>
                <c:pt idx="49">
                  <c:v>12.481350640303035</c:v>
                </c:pt>
                <c:pt idx="50">
                  <c:v>12.317500627748075</c:v>
                </c:pt>
                <c:pt idx="51">
                  <c:v>12.153650615193115</c:v>
                </c:pt>
                <c:pt idx="52">
                  <c:v>11.989800602638155</c:v>
                </c:pt>
                <c:pt idx="53">
                  <c:v>11.825950590083195</c:v>
                </c:pt>
                <c:pt idx="54">
                  <c:v>11.662100577528236</c:v>
                </c:pt>
                <c:pt idx="55">
                  <c:v>11.498250564973276</c:v>
                </c:pt>
                <c:pt idx="56">
                  <c:v>11.334400552418316</c:v>
                </c:pt>
                <c:pt idx="57">
                  <c:v>11.170550539863356</c:v>
                </c:pt>
                <c:pt idx="58">
                  <c:v>11.006700527308396</c:v>
                </c:pt>
                <c:pt idx="59">
                  <c:v>10.842850514753437</c:v>
                </c:pt>
                <c:pt idx="60">
                  <c:v>10.679000502198477</c:v>
                </c:pt>
                <c:pt idx="61">
                  <c:v>10.515150489643517</c:v>
                </c:pt>
                <c:pt idx="62">
                  <c:v>10.351300477088557</c:v>
                </c:pt>
                <c:pt idx="63">
                  <c:v>10.187450464533597</c:v>
                </c:pt>
                <c:pt idx="64">
                  <c:v>10.023600451978638</c:v>
                </c:pt>
                <c:pt idx="65">
                  <c:v>9.8597504394236779</c:v>
                </c:pt>
                <c:pt idx="66">
                  <c:v>9.6959004268687181</c:v>
                </c:pt>
                <c:pt idx="67">
                  <c:v>9.5320504143137583</c:v>
                </c:pt>
                <c:pt idx="68">
                  <c:v>9.3682004017587985</c:v>
                </c:pt>
                <c:pt idx="69">
                  <c:v>9.2043503892038387</c:v>
                </c:pt>
                <c:pt idx="70">
                  <c:v>9.040500376648879</c:v>
                </c:pt>
                <c:pt idx="71">
                  <c:v>8.8766503640939192</c:v>
                </c:pt>
                <c:pt idx="72">
                  <c:v>8.7128003515389594</c:v>
                </c:pt>
                <c:pt idx="73">
                  <c:v>8.5489503389839996</c:v>
                </c:pt>
                <c:pt idx="74">
                  <c:v>8.3851003264290398</c:v>
                </c:pt>
                <c:pt idx="75">
                  <c:v>8.22125031387408</c:v>
                </c:pt>
                <c:pt idx="76">
                  <c:v>8.0574003013191202</c:v>
                </c:pt>
                <c:pt idx="77">
                  <c:v>7.8935502887641595</c:v>
                </c:pt>
                <c:pt idx="78">
                  <c:v>7.7297002762091989</c:v>
                </c:pt>
                <c:pt idx="79">
                  <c:v>7.5658502636542382</c:v>
                </c:pt>
                <c:pt idx="80">
                  <c:v>7.4020002510992775</c:v>
                </c:pt>
                <c:pt idx="81">
                  <c:v>7.2381502385443168</c:v>
                </c:pt>
                <c:pt idx="82">
                  <c:v>7.0743002259893562</c:v>
                </c:pt>
                <c:pt idx="83">
                  <c:v>6.9104502134343955</c:v>
                </c:pt>
                <c:pt idx="84">
                  <c:v>6.7466002008794348</c:v>
                </c:pt>
                <c:pt idx="85">
                  <c:v>6.5827501883244741</c:v>
                </c:pt>
                <c:pt idx="86">
                  <c:v>6.4189001757695134</c:v>
                </c:pt>
                <c:pt idx="87">
                  <c:v>6.2550501632145528</c:v>
                </c:pt>
                <c:pt idx="88">
                  <c:v>6.0912001506595921</c:v>
                </c:pt>
                <c:pt idx="89">
                  <c:v>5.9273501381046314</c:v>
                </c:pt>
                <c:pt idx="90">
                  <c:v>5.7635001255496707</c:v>
                </c:pt>
                <c:pt idx="91">
                  <c:v>5.59965011299471</c:v>
                </c:pt>
                <c:pt idx="92">
                  <c:v>5.4358001004397494</c:v>
                </c:pt>
                <c:pt idx="93">
                  <c:v>5.2719500878847887</c:v>
                </c:pt>
                <c:pt idx="94">
                  <c:v>5.108100075329828</c:v>
                </c:pt>
                <c:pt idx="95">
                  <c:v>4.9442500627748673</c:v>
                </c:pt>
                <c:pt idx="96">
                  <c:v>4.7804000502199067</c:v>
                </c:pt>
                <c:pt idx="97">
                  <c:v>4.616550037664946</c:v>
                </c:pt>
                <c:pt idx="98">
                  <c:v>4.4527000251099853</c:v>
                </c:pt>
                <c:pt idx="99">
                  <c:v>4.2888500125550246</c:v>
                </c:pt>
                <c:pt idx="100" formatCode="General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FAE-40E2-989F-DEE6EE2A185E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16'!$AJ$207:$AJ$307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xVal>
          <c:yVal>
            <c:numRef>
              <c:f>'Gusset 16'!$AM$207:$AM$307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0.28547467059143794</c:v>
                </c:pt>
                <c:pt idx="2">
                  <c:v>0.57094934118287588</c:v>
                </c:pt>
                <c:pt idx="3">
                  <c:v>0.85642401177431382</c:v>
                </c:pt>
                <c:pt idx="4">
                  <c:v>1.1418986823657518</c:v>
                </c:pt>
                <c:pt idx="5">
                  <c:v>1.4273733529571897</c:v>
                </c:pt>
                <c:pt idx="6">
                  <c:v>1.7128480235486276</c:v>
                </c:pt>
                <c:pt idx="7">
                  <c:v>1.9983226941400656</c:v>
                </c:pt>
                <c:pt idx="8">
                  <c:v>2.2837973647315035</c:v>
                </c:pt>
                <c:pt idx="9">
                  <c:v>2.5692720353229417</c:v>
                </c:pt>
                <c:pt idx="10">
                  <c:v>2.8547467059143798</c:v>
                </c:pt>
                <c:pt idx="11">
                  <c:v>3.140221376505818</c:v>
                </c:pt>
                <c:pt idx="12">
                  <c:v>3.4256960470972562</c:v>
                </c:pt>
                <c:pt idx="13">
                  <c:v>3.7111707176886943</c:v>
                </c:pt>
                <c:pt idx="14">
                  <c:v>3.9966453882801325</c:v>
                </c:pt>
                <c:pt idx="15">
                  <c:v>4.2821200588715707</c:v>
                </c:pt>
                <c:pt idx="16">
                  <c:v>4.5675947294630088</c:v>
                </c:pt>
                <c:pt idx="17">
                  <c:v>4.853069400054447</c:v>
                </c:pt>
                <c:pt idx="18">
                  <c:v>5.1385440706458851</c:v>
                </c:pt>
                <c:pt idx="19">
                  <c:v>5.4240187412373233</c:v>
                </c:pt>
                <c:pt idx="20">
                  <c:v>5.7094934118287615</c:v>
                </c:pt>
                <c:pt idx="21">
                  <c:v>5.9949680824201996</c:v>
                </c:pt>
                <c:pt idx="22">
                  <c:v>6.2804427530116378</c:v>
                </c:pt>
                <c:pt idx="23">
                  <c:v>6.565917423603076</c:v>
                </c:pt>
                <c:pt idx="24">
                  <c:v>6.8513920941945141</c:v>
                </c:pt>
                <c:pt idx="25">
                  <c:v>7.1368667647859523</c:v>
                </c:pt>
                <c:pt idx="26">
                  <c:v>7.4223414353773904</c:v>
                </c:pt>
                <c:pt idx="27">
                  <c:v>7.7078161059688286</c:v>
                </c:pt>
                <c:pt idx="28">
                  <c:v>7.9932907765602668</c:v>
                </c:pt>
                <c:pt idx="29">
                  <c:v>8.278765447151704</c:v>
                </c:pt>
                <c:pt idx="30">
                  <c:v>8.5642401177431413</c:v>
                </c:pt>
                <c:pt idx="31">
                  <c:v>8.8497147883345786</c:v>
                </c:pt>
                <c:pt idx="32">
                  <c:v>9.1351894589260159</c:v>
                </c:pt>
                <c:pt idx="33">
                  <c:v>9.4206641295174531</c:v>
                </c:pt>
                <c:pt idx="34">
                  <c:v>9.7061388001088904</c:v>
                </c:pt>
                <c:pt idx="35">
                  <c:v>9.9916134707003277</c:v>
                </c:pt>
                <c:pt idx="36">
                  <c:v>10.277088141291765</c:v>
                </c:pt>
                <c:pt idx="37">
                  <c:v>10.562562811883202</c:v>
                </c:pt>
                <c:pt idx="38">
                  <c:v>10.84803748247464</c:v>
                </c:pt>
                <c:pt idx="39">
                  <c:v>11.133512153066077</c:v>
                </c:pt>
                <c:pt idx="40">
                  <c:v>11.418986823657514</c:v>
                </c:pt>
                <c:pt idx="41">
                  <c:v>11.704461494248951</c:v>
                </c:pt>
                <c:pt idx="42">
                  <c:v>11.989936164840389</c:v>
                </c:pt>
                <c:pt idx="43">
                  <c:v>12.275410835431826</c:v>
                </c:pt>
                <c:pt idx="44">
                  <c:v>12.560885506023263</c:v>
                </c:pt>
                <c:pt idx="45">
                  <c:v>12.8463601766147</c:v>
                </c:pt>
                <c:pt idx="46">
                  <c:v>13.131834847206138</c:v>
                </c:pt>
                <c:pt idx="47">
                  <c:v>13.417309517797575</c:v>
                </c:pt>
                <c:pt idx="48">
                  <c:v>13.702784188389012</c:v>
                </c:pt>
                <c:pt idx="49">
                  <c:v>13.98825885898045</c:v>
                </c:pt>
                <c:pt idx="50">
                  <c:v>14.273733529571887</c:v>
                </c:pt>
                <c:pt idx="51">
                  <c:v>14.559208200163324</c:v>
                </c:pt>
                <c:pt idx="52">
                  <c:v>14.844682870754761</c:v>
                </c:pt>
                <c:pt idx="53">
                  <c:v>15.130157541346199</c:v>
                </c:pt>
                <c:pt idx="54">
                  <c:v>15.415632211937636</c:v>
                </c:pt>
                <c:pt idx="55">
                  <c:v>15.701106882529073</c:v>
                </c:pt>
                <c:pt idx="56">
                  <c:v>15.98658155312051</c:v>
                </c:pt>
                <c:pt idx="57">
                  <c:v>16.272056223711949</c:v>
                </c:pt>
                <c:pt idx="58">
                  <c:v>16.557530894303387</c:v>
                </c:pt>
                <c:pt idx="59">
                  <c:v>16.843005564894824</c:v>
                </c:pt>
                <c:pt idx="60">
                  <c:v>17.128480235486261</c:v>
                </c:pt>
                <c:pt idx="61">
                  <c:v>17.413954906077699</c:v>
                </c:pt>
                <c:pt idx="62">
                  <c:v>17.699429576669136</c:v>
                </c:pt>
                <c:pt idx="63">
                  <c:v>17.984904247260573</c:v>
                </c:pt>
                <c:pt idx="64">
                  <c:v>18.27037891785201</c:v>
                </c:pt>
                <c:pt idx="65">
                  <c:v>18.555853588443448</c:v>
                </c:pt>
                <c:pt idx="66">
                  <c:v>18.841328259034885</c:v>
                </c:pt>
                <c:pt idx="67">
                  <c:v>19.126802929626322</c:v>
                </c:pt>
                <c:pt idx="68">
                  <c:v>19.412277600217759</c:v>
                </c:pt>
                <c:pt idx="69">
                  <c:v>19.697752270809197</c:v>
                </c:pt>
                <c:pt idx="70">
                  <c:v>19.983226941400634</c:v>
                </c:pt>
                <c:pt idx="71">
                  <c:v>20.268701611992071</c:v>
                </c:pt>
                <c:pt idx="72">
                  <c:v>20.554176282583509</c:v>
                </c:pt>
                <c:pt idx="73">
                  <c:v>20.839650953174946</c:v>
                </c:pt>
                <c:pt idx="74">
                  <c:v>21.125125623766383</c:v>
                </c:pt>
                <c:pt idx="75">
                  <c:v>21.41060029435782</c:v>
                </c:pt>
                <c:pt idx="76">
                  <c:v>21.696074964949258</c:v>
                </c:pt>
                <c:pt idx="77">
                  <c:v>21.981549635540695</c:v>
                </c:pt>
                <c:pt idx="78">
                  <c:v>22.267024306132132</c:v>
                </c:pt>
                <c:pt idx="79">
                  <c:v>22.55249897672357</c:v>
                </c:pt>
                <c:pt idx="80">
                  <c:v>22.837973647315007</c:v>
                </c:pt>
                <c:pt idx="81">
                  <c:v>23.123448317906444</c:v>
                </c:pt>
                <c:pt idx="82">
                  <c:v>23.408922988497881</c:v>
                </c:pt>
                <c:pt idx="83">
                  <c:v>23.694397659089319</c:v>
                </c:pt>
                <c:pt idx="84">
                  <c:v>23.979872329680756</c:v>
                </c:pt>
                <c:pt idx="85">
                  <c:v>24.265347000272193</c:v>
                </c:pt>
                <c:pt idx="86">
                  <c:v>24.55082167086363</c:v>
                </c:pt>
                <c:pt idx="87">
                  <c:v>24.836296341455068</c:v>
                </c:pt>
                <c:pt idx="88">
                  <c:v>25.121771012046505</c:v>
                </c:pt>
                <c:pt idx="89">
                  <c:v>25.407245682637942</c:v>
                </c:pt>
                <c:pt idx="90">
                  <c:v>25.69272035322938</c:v>
                </c:pt>
                <c:pt idx="91">
                  <c:v>25.978195023820817</c:v>
                </c:pt>
                <c:pt idx="92">
                  <c:v>26.263669694412254</c:v>
                </c:pt>
                <c:pt idx="93">
                  <c:v>26.549144365003691</c:v>
                </c:pt>
                <c:pt idx="94">
                  <c:v>26.834619035595129</c:v>
                </c:pt>
                <c:pt idx="95">
                  <c:v>27.120093706186566</c:v>
                </c:pt>
                <c:pt idx="96">
                  <c:v>27.405568376778003</c:v>
                </c:pt>
                <c:pt idx="97">
                  <c:v>27.69104304736944</c:v>
                </c:pt>
                <c:pt idx="98">
                  <c:v>27.976517717960878</c:v>
                </c:pt>
                <c:pt idx="99">
                  <c:v>28.261992388552315</c:v>
                </c:pt>
                <c:pt idx="100">
                  <c:v>28.547467059143791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FAE-40E2-989F-DEE6EE2A185E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16'!$AJ$308:$AJ$408</c:f>
              <c:numCache>
                <c:formatCode>General</c:formatCode>
                <c:ptCount val="101"/>
                <c:pt idx="0">
                  <c:v>0</c:v>
                </c:pt>
                <c:pt idx="1">
                  <c:v>0.28547467059143794</c:v>
                </c:pt>
                <c:pt idx="2">
                  <c:v>0.57094934118287588</c:v>
                </c:pt>
                <c:pt idx="3">
                  <c:v>0.85642401177431382</c:v>
                </c:pt>
                <c:pt idx="4">
                  <c:v>1.1418986823657518</c:v>
                </c:pt>
                <c:pt idx="5">
                  <c:v>1.4273733529571897</c:v>
                </c:pt>
                <c:pt idx="6">
                  <c:v>1.7128480235486276</c:v>
                </c:pt>
                <c:pt idx="7">
                  <c:v>1.9983226941400656</c:v>
                </c:pt>
                <c:pt idx="8">
                  <c:v>2.2837973647315035</c:v>
                </c:pt>
                <c:pt idx="9">
                  <c:v>2.5692720353229417</c:v>
                </c:pt>
                <c:pt idx="10">
                  <c:v>2.8547467059143798</c:v>
                </c:pt>
                <c:pt idx="11">
                  <c:v>3.140221376505818</c:v>
                </c:pt>
                <c:pt idx="12">
                  <c:v>3.4256960470972562</c:v>
                </c:pt>
                <c:pt idx="13">
                  <c:v>3.7111707176886943</c:v>
                </c:pt>
                <c:pt idx="14">
                  <c:v>3.9966453882801325</c:v>
                </c:pt>
                <c:pt idx="15">
                  <c:v>4.2821200588715707</c:v>
                </c:pt>
                <c:pt idx="16">
                  <c:v>4.5675947294630088</c:v>
                </c:pt>
                <c:pt idx="17">
                  <c:v>4.853069400054447</c:v>
                </c:pt>
                <c:pt idx="18">
                  <c:v>5.1385440706458851</c:v>
                </c:pt>
                <c:pt idx="19">
                  <c:v>5.4240187412373233</c:v>
                </c:pt>
                <c:pt idx="20">
                  <c:v>5.7094934118287615</c:v>
                </c:pt>
                <c:pt idx="21">
                  <c:v>5.9949680824201996</c:v>
                </c:pt>
                <c:pt idx="22">
                  <c:v>6.2804427530116378</c:v>
                </c:pt>
                <c:pt idx="23">
                  <c:v>6.565917423603076</c:v>
                </c:pt>
                <c:pt idx="24">
                  <c:v>6.8513920941945141</c:v>
                </c:pt>
                <c:pt idx="25">
                  <c:v>7.1368667647859523</c:v>
                </c:pt>
                <c:pt idx="26">
                  <c:v>7.4223414353773904</c:v>
                </c:pt>
                <c:pt idx="27">
                  <c:v>7.7078161059688286</c:v>
                </c:pt>
                <c:pt idx="28">
                  <c:v>7.9932907765602668</c:v>
                </c:pt>
                <c:pt idx="29">
                  <c:v>8.278765447151704</c:v>
                </c:pt>
                <c:pt idx="30">
                  <c:v>8.5642401177431413</c:v>
                </c:pt>
                <c:pt idx="31">
                  <c:v>8.8497147883345786</c:v>
                </c:pt>
                <c:pt idx="32">
                  <c:v>9.1351894589260159</c:v>
                </c:pt>
                <c:pt idx="33">
                  <c:v>9.4206641295174531</c:v>
                </c:pt>
                <c:pt idx="34">
                  <c:v>9.7061388001088904</c:v>
                </c:pt>
                <c:pt idx="35">
                  <c:v>9.9916134707003277</c:v>
                </c:pt>
                <c:pt idx="36">
                  <c:v>10.277088141291765</c:v>
                </c:pt>
                <c:pt idx="37">
                  <c:v>10.562562811883202</c:v>
                </c:pt>
                <c:pt idx="38">
                  <c:v>10.84803748247464</c:v>
                </c:pt>
                <c:pt idx="39">
                  <c:v>11.133512153066077</c:v>
                </c:pt>
                <c:pt idx="40">
                  <c:v>11.418986823657514</c:v>
                </c:pt>
                <c:pt idx="41">
                  <c:v>11.704461494248951</c:v>
                </c:pt>
                <c:pt idx="42">
                  <c:v>11.989936164840389</c:v>
                </c:pt>
                <c:pt idx="43">
                  <c:v>12.275410835431826</c:v>
                </c:pt>
                <c:pt idx="44">
                  <c:v>12.560885506023263</c:v>
                </c:pt>
                <c:pt idx="45">
                  <c:v>12.8463601766147</c:v>
                </c:pt>
                <c:pt idx="46">
                  <c:v>13.131834847206138</c:v>
                </c:pt>
                <c:pt idx="47">
                  <c:v>13.417309517797575</c:v>
                </c:pt>
                <c:pt idx="48">
                  <c:v>13.702784188389012</c:v>
                </c:pt>
                <c:pt idx="49">
                  <c:v>13.98825885898045</c:v>
                </c:pt>
                <c:pt idx="50">
                  <c:v>14.273733529571887</c:v>
                </c:pt>
                <c:pt idx="51">
                  <c:v>14.559208200163324</c:v>
                </c:pt>
                <c:pt idx="52">
                  <c:v>14.844682870754761</c:v>
                </c:pt>
                <c:pt idx="53">
                  <c:v>15.130157541346199</c:v>
                </c:pt>
                <c:pt idx="54">
                  <c:v>15.415632211937636</c:v>
                </c:pt>
                <c:pt idx="55">
                  <c:v>15.701106882529073</c:v>
                </c:pt>
                <c:pt idx="56">
                  <c:v>15.98658155312051</c:v>
                </c:pt>
                <c:pt idx="57">
                  <c:v>16.272056223711949</c:v>
                </c:pt>
                <c:pt idx="58">
                  <c:v>16.557530894303387</c:v>
                </c:pt>
                <c:pt idx="59">
                  <c:v>16.843005564894824</c:v>
                </c:pt>
                <c:pt idx="60">
                  <c:v>17.128480235486261</c:v>
                </c:pt>
                <c:pt idx="61">
                  <c:v>17.413954906077699</c:v>
                </c:pt>
                <c:pt idx="62">
                  <c:v>17.699429576669136</c:v>
                </c:pt>
                <c:pt idx="63">
                  <c:v>17.984904247260573</c:v>
                </c:pt>
                <c:pt idx="64">
                  <c:v>18.27037891785201</c:v>
                </c:pt>
                <c:pt idx="65">
                  <c:v>18.555853588443448</c:v>
                </c:pt>
                <c:pt idx="66">
                  <c:v>18.841328259034885</c:v>
                </c:pt>
                <c:pt idx="67">
                  <c:v>19.126802929626322</c:v>
                </c:pt>
                <c:pt idx="68">
                  <c:v>19.412277600217759</c:v>
                </c:pt>
                <c:pt idx="69">
                  <c:v>19.697752270809197</c:v>
                </c:pt>
                <c:pt idx="70">
                  <c:v>19.983226941400634</c:v>
                </c:pt>
                <c:pt idx="71">
                  <c:v>20.268701611992071</c:v>
                </c:pt>
                <c:pt idx="72">
                  <c:v>20.554176282583509</c:v>
                </c:pt>
                <c:pt idx="73">
                  <c:v>20.839650953174946</c:v>
                </c:pt>
                <c:pt idx="74">
                  <c:v>21.125125623766383</c:v>
                </c:pt>
                <c:pt idx="75">
                  <c:v>21.41060029435782</c:v>
                </c:pt>
                <c:pt idx="76">
                  <c:v>21.696074964949258</c:v>
                </c:pt>
                <c:pt idx="77">
                  <c:v>21.981549635540695</c:v>
                </c:pt>
                <c:pt idx="78">
                  <c:v>22.267024306132132</c:v>
                </c:pt>
                <c:pt idx="79">
                  <c:v>22.55249897672357</c:v>
                </c:pt>
                <c:pt idx="80">
                  <c:v>22.837973647315007</c:v>
                </c:pt>
                <c:pt idx="81">
                  <c:v>23.123448317906444</c:v>
                </c:pt>
                <c:pt idx="82">
                  <c:v>23.408922988497881</c:v>
                </c:pt>
                <c:pt idx="83">
                  <c:v>23.694397659089319</c:v>
                </c:pt>
                <c:pt idx="84">
                  <c:v>23.979872329680756</c:v>
                </c:pt>
                <c:pt idx="85">
                  <c:v>24.265347000272193</c:v>
                </c:pt>
                <c:pt idx="86">
                  <c:v>24.55082167086363</c:v>
                </c:pt>
                <c:pt idx="87">
                  <c:v>24.836296341455068</c:v>
                </c:pt>
                <c:pt idx="88">
                  <c:v>25.121771012046505</c:v>
                </c:pt>
                <c:pt idx="89">
                  <c:v>25.407245682637942</c:v>
                </c:pt>
                <c:pt idx="90">
                  <c:v>25.69272035322938</c:v>
                </c:pt>
                <c:pt idx="91">
                  <c:v>25.978195023820817</c:v>
                </c:pt>
                <c:pt idx="92">
                  <c:v>26.263669694412254</c:v>
                </c:pt>
                <c:pt idx="93">
                  <c:v>26.549144365003691</c:v>
                </c:pt>
                <c:pt idx="94">
                  <c:v>26.834619035595129</c:v>
                </c:pt>
                <c:pt idx="95">
                  <c:v>27.120093706186566</c:v>
                </c:pt>
                <c:pt idx="96">
                  <c:v>27.405568376778003</c:v>
                </c:pt>
                <c:pt idx="97">
                  <c:v>27.69104304736944</c:v>
                </c:pt>
                <c:pt idx="98">
                  <c:v>27.976517717960878</c:v>
                </c:pt>
                <c:pt idx="99">
                  <c:v>28.261992388552315</c:v>
                </c:pt>
                <c:pt idx="100">
                  <c:v>28.547467059143791</c:v>
                </c:pt>
              </c:numCache>
            </c:numRef>
          </c:xVal>
          <c:yVal>
            <c:numRef>
              <c:f>'Gusset 16'!$AN$308:$AN$408</c:f>
              <c:numCache>
                <c:formatCode>General</c:formatCode>
                <c:ptCount val="101"/>
                <c:pt idx="0">
                  <c:v>4.125</c:v>
                </c:pt>
                <c:pt idx="1">
                  <c:v>4.125</c:v>
                </c:pt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  <c:pt idx="6">
                  <c:v>4.125</c:v>
                </c:pt>
                <c:pt idx="7">
                  <c:v>4.125</c:v>
                </c:pt>
                <c:pt idx="8">
                  <c:v>4.125</c:v>
                </c:pt>
                <c:pt idx="9">
                  <c:v>4.125</c:v>
                </c:pt>
                <c:pt idx="10">
                  <c:v>4.125</c:v>
                </c:pt>
                <c:pt idx="11">
                  <c:v>4.125</c:v>
                </c:pt>
                <c:pt idx="12">
                  <c:v>4.125</c:v>
                </c:pt>
                <c:pt idx="13">
                  <c:v>4.125</c:v>
                </c:pt>
                <c:pt idx="14">
                  <c:v>4.125</c:v>
                </c:pt>
                <c:pt idx="15">
                  <c:v>4.125</c:v>
                </c:pt>
                <c:pt idx="16">
                  <c:v>4.125</c:v>
                </c:pt>
                <c:pt idx="17">
                  <c:v>4.125</c:v>
                </c:pt>
                <c:pt idx="18">
                  <c:v>4.125</c:v>
                </c:pt>
                <c:pt idx="19">
                  <c:v>4.125</c:v>
                </c:pt>
                <c:pt idx="20">
                  <c:v>4.125</c:v>
                </c:pt>
                <c:pt idx="21">
                  <c:v>4.125</c:v>
                </c:pt>
                <c:pt idx="22">
                  <c:v>4.125</c:v>
                </c:pt>
                <c:pt idx="23">
                  <c:v>4.125</c:v>
                </c:pt>
                <c:pt idx="24">
                  <c:v>4.125</c:v>
                </c:pt>
                <c:pt idx="25">
                  <c:v>4.125</c:v>
                </c:pt>
                <c:pt idx="26">
                  <c:v>4.125</c:v>
                </c:pt>
                <c:pt idx="27">
                  <c:v>4.125</c:v>
                </c:pt>
                <c:pt idx="28">
                  <c:v>4.125</c:v>
                </c:pt>
                <c:pt idx="29">
                  <c:v>4.125</c:v>
                </c:pt>
                <c:pt idx="30">
                  <c:v>4.125</c:v>
                </c:pt>
                <c:pt idx="31">
                  <c:v>4.125</c:v>
                </c:pt>
                <c:pt idx="32">
                  <c:v>4.125</c:v>
                </c:pt>
                <c:pt idx="33">
                  <c:v>4.125</c:v>
                </c:pt>
                <c:pt idx="34">
                  <c:v>4.125</c:v>
                </c:pt>
                <c:pt idx="35">
                  <c:v>4.125</c:v>
                </c:pt>
                <c:pt idx="36">
                  <c:v>4.125</c:v>
                </c:pt>
                <c:pt idx="37">
                  <c:v>4.125</c:v>
                </c:pt>
                <c:pt idx="38">
                  <c:v>4.125</c:v>
                </c:pt>
                <c:pt idx="39">
                  <c:v>4.125</c:v>
                </c:pt>
                <c:pt idx="40">
                  <c:v>4.125</c:v>
                </c:pt>
                <c:pt idx="41">
                  <c:v>4.125</c:v>
                </c:pt>
                <c:pt idx="42">
                  <c:v>4.125</c:v>
                </c:pt>
                <c:pt idx="43">
                  <c:v>4.125</c:v>
                </c:pt>
                <c:pt idx="44">
                  <c:v>4.125</c:v>
                </c:pt>
                <c:pt idx="45">
                  <c:v>4.125</c:v>
                </c:pt>
                <c:pt idx="46">
                  <c:v>4.125</c:v>
                </c:pt>
                <c:pt idx="47">
                  <c:v>4.125</c:v>
                </c:pt>
                <c:pt idx="48">
                  <c:v>4.125</c:v>
                </c:pt>
                <c:pt idx="49">
                  <c:v>4.125</c:v>
                </c:pt>
                <c:pt idx="50">
                  <c:v>4.125</c:v>
                </c:pt>
                <c:pt idx="51">
                  <c:v>4.125</c:v>
                </c:pt>
                <c:pt idx="52">
                  <c:v>4.125</c:v>
                </c:pt>
                <c:pt idx="53">
                  <c:v>4.125</c:v>
                </c:pt>
                <c:pt idx="54">
                  <c:v>4.125</c:v>
                </c:pt>
                <c:pt idx="55">
                  <c:v>4.125</c:v>
                </c:pt>
                <c:pt idx="56">
                  <c:v>4.125</c:v>
                </c:pt>
                <c:pt idx="57">
                  <c:v>4.125</c:v>
                </c:pt>
                <c:pt idx="58">
                  <c:v>4.125</c:v>
                </c:pt>
                <c:pt idx="59">
                  <c:v>4.125</c:v>
                </c:pt>
                <c:pt idx="60">
                  <c:v>4.125</c:v>
                </c:pt>
                <c:pt idx="61">
                  <c:v>4.125</c:v>
                </c:pt>
                <c:pt idx="62">
                  <c:v>4.125</c:v>
                </c:pt>
                <c:pt idx="63">
                  <c:v>4.125</c:v>
                </c:pt>
                <c:pt idx="64">
                  <c:v>4.125</c:v>
                </c:pt>
                <c:pt idx="65">
                  <c:v>4.125</c:v>
                </c:pt>
                <c:pt idx="66">
                  <c:v>4.125</c:v>
                </c:pt>
                <c:pt idx="67">
                  <c:v>4.125</c:v>
                </c:pt>
                <c:pt idx="68">
                  <c:v>4.125</c:v>
                </c:pt>
                <c:pt idx="69">
                  <c:v>4.125</c:v>
                </c:pt>
                <c:pt idx="70">
                  <c:v>4.125</c:v>
                </c:pt>
                <c:pt idx="71">
                  <c:v>4.125</c:v>
                </c:pt>
                <c:pt idx="72">
                  <c:v>4.125</c:v>
                </c:pt>
                <c:pt idx="73">
                  <c:v>4.125</c:v>
                </c:pt>
                <c:pt idx="74">
                  <c:v>4.125</c:v>
                </c:pt>
                <c:pt idx="75">
                  <c:v>4.125</c:v>
                </c:pt>
                <c:pt idx="76">
                  <c:v>4.125</c:v>
                </c:pt>
                <c:pt idx="77">
                  <c:v>4.125</c:v>
                </c:pt>
                <c:pt idx="78">
                  <c:v>4.125</c:v>
                </c:pt>
                <c:pt idx="79">
                  <c:v>4.125</c:v>
                </c:pt>
                <c:pt idx="80">
                  <c:v>4.125</c:v>
                </c:pt>
                <c:pt idx="81">
                  <c:v>4.125</c:v>
                </c:pt>
                <c:pt idx="82">
                  <c:v>4.125</c:v>
                </c:pt>
                <c:pt idx="83">
                  <c:v>4.125</c:v>
                </c:pt>
                <c:pt idx="84">
                  <c:v>4.125</c:v>
                </c:pt>
                <c:pt idx="85">
                  <c:v>4.125</c:v>
                </c:pt>
                <c:pt idx="86">
                  <c:v>4.125</c:v>
                </c:pt>
                <c:pt idx="87">
                  <c:v>4.125</c:v>
                </c:pt>
                <c:pt idx="88">
                  <c:v>4.125</c:v>
                </c:pt>
                <c:pt idx="89">
                  <c:v>4.125</c:v>
                </c:pt>
                <c:pt idx="90">
                  <c:v>4.125</c:v>
                </c:pt>
                <c:pt idx="91">
                  <c:v>4.125</c:v>
                </c:pt>
                <c:pt idx="92">
                  <c:v>4.125</c:v>
                </c:pt>
                <c:pt idx="93">
                  <c:v>4.125</c:v>
                </c:pt>
                <c:pt idx="94">
                  <c:v>4.125</c:v>
                </c:pt>
                <c:pt idx="95">
                  <c:v>4.125</c:v>
                </c:pt>
                <c:pt idx="96">
                  <c:v>4.125</c:v>
                </c:pt>
                <c:pt idx="97">
                  <c:v>4.125</c:v>
                </c:pt>
                <c:pt idx="98">
                  <c:v>4.125</c:v>
                </c:pt>
                <c:pt idx="99">
                  <c:v>4.125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FAE-40E2-989F-DEE6EE2A185E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16'!$AJ$409:$AJ$509</c:f>
              <c:numCache>
                <c:formatCode>General</c:formatCode>
                <c:ptCount val="101"/>
                <c:pt idx="0">
                  <c:v>0</c:v>
                </c:pt>
                <c:pt idx="1">
                  <c:v>7.3292469367050805E-2</c:v>
                </c:pt>
                <c:pt idx="2">
                  <c:v>0.14658493873410161</c:v>
                </c:pt>
                <c:pt idx="3">
                  <c:v>0.21987740810115242</c:v>
                </c:pt>
                <c:pt idx="4">
                  <c:v>0.29316987746820322</c:v>
                </c:pt>
                <c:pt idx="5">
                  <c:v>0.36646234683525403</c:v>
                </c:pt>
                <c:pt idx="6">
                  <c:v>0.43975481620230483</c:v>
                </c:pt>
                <c:pt idx="7">
                  <c:v>0.51304728556935564</c:v>
                </c:pt>
                <c:pt idx="8">
                  <c:v>0.58633975493640644</c:v>
                </c:pt>
                <c:pt idx="9">
                  <c:v>0.65963222430345725</c:v>
                </c:pt>
                <c:pt idx="10">
                  <c:v>0.73292469367050805</c:v>
                </c:pt>
                <c:pt idx="11">
                  <c:v>0.80621716303755886</c:v>
                </c:pt>
                <c:pt idx="12">
                  <c:v>0.87950963240460966</c:v>
                </c:pt>
                <c:pt idx="13">
                  <c:v>0.95280210177166047</c:v>
                </c:pt>
                <c:pt idx="14">
                  <c:v>1.0260945711387113</c:v>
                </c:pt>
                <c:pt idx="15">
                  <c:v>1.099387040505762</c:v>
                </c:pt>
                <c:pt idx="16">
                  <c:v>1.1726795098728129</c:v>
                </c:pt>
                <c:pt idx="17">
                  <c:v>1.2459719792398638</c:v>
                </c:pt>
                <c:pt idx="18">
                  <c:v>1.3192644486069147</c:v>
                </c:pt>
                <c:pt idx="19">
                  <c:v>1.3925569179739656</c:v>
                </c:pt>
                <c:pt idx="20">
                  <c:v>1.4658493873410166</c:v>
                </c:pt>
                <c:pt idx="21">
                  <c:v>1.5391418567080675</c:v>
                </c:pt>
                <c:pt idx="22">
                  <c:v>1.6124343260751184</c:v>
                </c:pt>
                <c:pt idx="23">
                  <c:v>1.6857267954421693</c:v>
                </c:pt>
                <c:pt idx="24">
                  <c:v>1.7590192648092202</c:v>
                </c:pt>
                <c:pt idx="25">
                  <c:v>1.8323117341762711</c:v>
                </c:pt>
                <c:pt idx="26">
                  <c:v>1.9056042035433221</c:v>
                </c:pt>
                <c:pt idx="27">
                  <c:v>1.978896672910373</c:v>
                </c:pt>
                <c:pt idx="28">
                  <c:v>2.0521891422774239</c:v>
                </c:pt>
                <c:pt idx="29">
                  <c:v>2.1254816116444748</c:v>
                </c:pt>
                <c:pt idx="30">
                  <c:v>2.1987740810115257</c:v>
                </c:pt>
                <c:pt idx="31">
                  <c:v>2.2720665503785766</c:v>
                </c:pt>
                <c:pt idx="32">
                  <c:v>2.3453590197456275</c:v>
                </c:pt>
                <c:pt idx="33">
                  <c:v>2.4186514891126785</c:v>
                </c:pt>
                <c:pt idx="34">
                  <c:v>2.4919439584797294</c:v>
                </c:pt>
                <c:pt idx="35">
                  <c:v>2.5652364278467803</c:v>
                </c:pt>
                <c:pt idx="36">
                  <c:v>2.6385288972138312</c:v>
                </c:pt>
                <c:pt idx="37">
                  <c:v>2.7118213665808821</c:v>
                </c:pt>
                <c:pt idx="38">
                  <c:v>2.785113835947933</c:v>
                </c:pt>
                <c:pt idx="39">
                  <c:v>2.858406305314984</c:v>
                </c:pt>
                <c:pt idx="40">
                  <c:v>2.9316987746820349</c:v>
                </c:pt>
                <c:pt idx="41">
                  <c:v>3.0049912440490858</c:v>
                </c:pt>
                <c:pt idx="42">
                  <c:v>3.0782837134161367</c:v>
                </c:pt>
                <c:pt idx="43">
                  <c:v>3.1515761827831876</c:v>
                </c:pt>
                <c:pt idx="44">
                  <c:v>3.2248686521502385</c:v>
                </c:pt>
                <c:pt idx="45">
                  <c:v>3.2981611215172895</c:v>
                </c:pt>
                <c:pt idx="46">
                  <c:v>3.3714535908843404</c:v>
                </c:pt>
                <c:pt idx="47">
                  <c:v>3.4447460602513913</c:v>
                </c:pt>
                <c:pt idx="48">
                  <c:v>3.5180385296184422</c:v>
                </c:pt>
                <c:pt idx="49">
                  <c:v>3.5913309989854931</c:v>
                </c:pt>
                <c:pt idx="50">
                  <c:v>3.664623468352544</c:v>
                </c:pt>
                <c:pt idx="51">
                  <c:v>3.737915937719595</c:v>
                </c:pt>
                <c:pt idx="52">
                  <c:v>3.8112084070866459</c:v>
                </c:pt>
                <c:pt idx="53">
                  <c:v>3.8845008764536968</c:v>
                </c:pt>
                <c:pt idx="54">
                  <c:v>3.9577933458207477</c:v>
                </c:pt>
                <c:pt idx="55">
                  <c:v>4.0310858151877982</c:v>
                </c:pt>
                <c:pt idx="56">
                  <c:v>4.1043782845548487</c:v>
                </c:pt>
                <c:pt idx="57">
                  <c:v>4.1776707539218991</c:v>
                </c:pt>
                <c:pt idx="58">
                  <c:v>4.2509632232889496</c:v>
                </c:pt>
                <c:pt idx="59">
                  <c:v>4.3242556926560001</c:v>
                </c:pt>
                <c:pt idx="60">
                  <c:v>4.3975481620230505</c:v>
                </c:pt>
                <c:pt idx="61">
                  <c:v>4.470840631390101</c:v>
                </c:pt>
                <c:pt idx="62">
                  <c:v>4.5441331007571515</c:v>
                </c:pt>
                <c:pt idx="63">
                  <c:v>4.617425570124202</c:v>
                </c:pt>
                <c:pt idx="64">
                  <c:v>4.6907180394912524</c:v>
                </c:pt>
                <c:pt idx="65">
                  <c:v>4.7640105088583029</c:v>
                </c:pt>
                <c:pt idx="66">
                  <c:v>4.8373029782253534</c:v>
                </c:pt>
                <c:pt idx="67">
                  <c:v>4.9105954475924039</c:v>
                </c:pt>
                <c:pt idx="68">
                  <c:v>4.9838879169594543</c:v>
                </c:pt>
                <c:pt idx="69">
                  <c:v>5.0571803863265048</c:v>
                </c:pt>
                <c:pt idx="70">
                  <c:v>5.1304728556935553</c:v>
                </c:pt>
                <c:pt idx="71">
                  <c:v>5.2037653250606057</c:v>
                </c:pt>
                <c:pt idx="72">
                  <c:v>5.2770577944276562</c:v>
                </c:pt>
                <c:pt idx="73">
                  <c:v>5.3503502637947067</c:v>
                </c:pt>
                <c:pt idx="74">
                  <c:v>5.4236427331617572</c:v>
                </c:pt>
                <c:pt idx="75">
                  <c:v>5.4969352025288076</c:v>
                </c:pt>
                <c:pt idx="76">
                  <c:v>5.5702276718958581</c:v>
                </c:pt>
                <c:pt idx="77">
                  <c:v>5.6435201412629086</c:v>
                </c:pt>
                <c:pt idx="78">
                  <c:v>5.716812610629959</c:v>
                </c:pt>
                <c:pt idx="79">
                  <c:v>5.7901050799970095</c:v>
                </c:pt>
                <c:pt idx="80">
                  <c:v>5.86339754936406</c:v>
                </c:pt>
                <c:pt idx="81">
                  <c:v>5.9366900187311105</c:v>
                </c:pt>
                <c:pt idx="82">
                  <c:v>6.0099824880981609</c:v>
                </c:pt>
                <c:pt idx="83">
                  <c:v>6.0832749574652114</c:v>
                </c:pt>
                <c:pt idx="84">
                  <c:v>6.1565674268322619</c:v>
                </c:pt>
                <c:pt idx="85">
                  <c:v>6.2298598961993124</c:v>
                </c:pt>
                <c:pt idx="86">
                  <c:v>6.3031523655663628</c:v>
                </c:pt>
                <c:pt idx="87">
                  <c:v>6.3764448349334133</c:v>
                </c:pt>
                <c:pt idx="88">
                  <c:v>6.4497373043004638</c:v>
                </c:pt>
                <c:pt idx="89">
                  <c:v>6.5230297736675142</c:v>
                </c:pt>
                <c:pt idx="90">
                  <c:v>6.5963222430345647</c:v>
                </c:pt>
                <c:pt idx="91">
                  <c:v>6.6696147124016152</c:v>
                </c:pt>
                <c:pt idx="92">
                  <c:v>6.7429071817686657</c:v>
                </c:pt>
                <c:pt idx="93">
                  <c:v>6.8161996511357161</c:v>
                </c:pt>
                <c:pt idx="94">
                  <c:v>6.8894921205027666</c:v>
                </c:pt>
                <c:pt idx="95">
                  <c:v>6.9627845898698171</c:v>
                </c:pt>
                <c:pt idx="96">
                  <c:v>7.0360770592368675</c:v>
                </c:pt>
                <c:pt idx="97">
                  <c:v>7.109369528603918</c:v>
                </c:pt>
                <c:pt idx="98">
                  <c:v>7.1826619979709685</c:v>
                </c:pt>
                <c:pt idx="99">
                  <c:v>7.255954467338019</c:v>
                </c:pt>
                <c:pt idx="100" formatCode="0.000">
                  <c:v>7.329246936705081</c:v>
                </c:pt>
              </c:numCache>
            </c:numRef>
          </c:xVal>
          <c:yVal>
            <c:numRef>
              <c:f>'Gusset 16'!$AO$409:$AO$509</c:f>
              <c:numCache>
                <c:formatCode>0.000</c:formatCode>
                <c:ptCount val="101"/>
                <c:pt idx="0">
                  <c:v>14.222198703253271</c:v>
                </c:pt>
                <c:pt idx="1">
                  <c:v>14.285076728775699</c:v>
                </c:pt>
                <c:pt idx="2">
                  <c:v>14.347954754298128</c:v>
                </c:pt>
                <c:pt idx="3">
                  <c:v>14.410832779820556</c:v>
                </c:pt>
                <c:pt idx="4">
                  <c:v>14.473710805342984</c:v>
                </c:pt>
                <c:pt idx="5">
                  <c:v>14.536588830865412</c:v>
                </c:pt>
                <c:pt idx="6">
                  <c:v>14.59946685638784</c:v>
                </c:pt>
                <c:pt idx="7">
                  <c:v>14.662344881910268</c:v>
                </c:pt>
                <c:pt idx="8">
                  <c:v>14.725222907432697</c:v>
                </c:pt>
                <c:pt idx="9">
                  <c:v>14.788100932955125</c:v>
                </c:pt>
                <c:pt idx="10">
                  <c:v>14.850978958477553</c:v>
                </c:pt>
                <c:pt idx="11">
                  <c:v>14.913856983999981</c:v>
                </c:pt>
                <c:pt idx="12">
                  <c:v>14.976735009522409</c:v>
                </c:pt>
                <c:pt idx="13">
                  <c:v>15.039613035044837</c:v>
                </c:pt>
                <c:pt idx="14">
                  <c:v>15.102491060567266</c:v>
                </c:pt>
                <c:pt idx="15">
                  <c:v>15.165369086089694</c:v>
                </c:pt>
                <c:pt idx="16">
                  <c:v>15.228247111612122</c:v>
                </c:pt>
                <c:pt idx="17">
                  <c:v>15.29112513713455</c:v>
                </c:pt>
                <c:pt idx="18">
                  <c:v>15.354003162656978</c:v>
                </c:pt>
                <c:pt idx="19">
                  <c:v>15.416881188179406</c:v>
                </c:pt>
                <c:pt idx="20">
                  <c:v>15.479759213701834</c:v>
                </c:pt>
                <c:pt idx="21">
                  <c:v>15.542637239224263</c:v>
                </c:pt>
                <c:pt idx="22">
                  <c:v>15.605515264746691</c:v>
                </c:pt>
                <c:pt idx="23">
                  <c:v>15.668393290269119</c:v>
                </c:pt>
                <c:pt idx="24">
                  <c:v>15.731271315791547</c:v>
                </c:pt>
                <c:pt idx="25">
                  <c:v>15.794149341313975</c:v>
                </c:pt>
                <c:pt idx="26">
                  <c:v>15.857027366836403</c:v>
                </c:pt>
                <c:pt idx="27">
                  <c:v>15.919905392358832</c:v>
                </c:pt>
                <c:pt idx="28">
                  <c:v>15.98278341788126</c:v>
                </c:pt>
                <c:pt idx="29">
                  <c:v>16.045661443403688</c:v>
                </c:pt>
                <c:pt idx="30">
                  <c:v>16.108539468926114</c:v>
                </c:pt>
                <c:pt idx="31">
                  <c:v>16.171417494448541</c:v>
                </c:pt>
                <c:pt idx="32">
                  <c:v>16.234295519970967</c:v>
                </c:pt>
                <c:pt idx="33">
                  <c:v>16.297173545493393</c:v>
                </c:pt>
                <c:pt idx="34">
                  <c:v>16.36005157101582</c:v>
                </c:pt>
                <c:pt idx="35">
                  <c:v>16.422929596538246</c:v>
                </c:pt>
                <c:pt idx="36">
                  <c:v>16.485807622060673</c:v>
                </c:pt>
                <c:pt idx="37">
                  <c:v>16.548685647583099</c:v>
                </c:pt>
                <c:pt idx="38">
                  <c:v>16.611563673105525</c:v>
                </c:pt>
                <c:pt idx="39">
                  <c:v>16.674441698627952</c:v>
                </c:pt>
                <c:pt idx="40">
                  <c:v>16.737319724150378</c:v>
                </c:pt>
                <c:pt idx="41">
                  <c:v>16.800197749672805</c:v>
                </c:pt>
                <c:pt idx="42">
                  <c:v>16.863075775195231</c:v>
                </c:pt>
                <c:pt idx="43">
                  <c:v>16.925953800717657</c:v>
                </c:pt>
                <c:pt idx="44">
                  <c:v>16.988831826240084</c:v>
                </c:pt>
                <c:pt idx="45">
                  <c:v>17.05170985176251</c:v>
                </c:pt>
                <c:pt idx="46">
                  <c:v>17.114587877284936</c:v>
                </c:pt>
                <c:pt idx="47">
                  <c:v>17.177465902807363</c:v>
                </c:pt>
                <c:pt idx="48">
                  <c:v>17.240343928329789</c:v>
                </c:pt>
                <c:pt idx="49">
                  <c:v>17.303221953852216</c:v>
                </c:pt>
                <c:pt idx="50">
                  <c:v>17.366099979374642</c:v>
                </c:pt>
                <c:pt idx="51">
                  <c:v>17.428978004897068</c:v>
                </c:pt>
                <c:pt idx="52">
                  <c:v>17.491856030419495</c:v>
                </c:pt>
                <c:pt idx="53">
                  <c:v>17.554734055941921</c:v>
                </c:pt>
                <c:pt idx="54">
                  <c:v>17.617612081464348</c:v>
                </c:pt>
                <c:pt idx="55">
                  <c:v>17.680490106986774</c:v>
                </c:pt>
                <c:pt idx="56">
                  <c:v>17.7433681325092</c:v>
                </c:pt>
                <c:pt idx="57">
                  <c:v>17.806246158031627</c:v>
                </c:pt>
                <c:pt idx="58">
                  <c:v>17.869124183554053</c:v>
                </c:pt>
                <c:pt idx="59">
                  <c:v>17.932002209076479</c:v>
                </c:pt>
                <c:pt idx="60">
                  <c:v>17.994880234598906</c:v>
                </c:pt>
                <c:pt idx="61">
                  <c:v>18.057758260121332</c:v>
                </c:pt>
                <c:pt idx="62">
                  <c:v>18.120636285643759</c:v>
                </c:pt>
                <c:pt idx="63">
                  <c:v>18.183514311166185</c:v>
                </c:pt>
                <c:pt idx="64">
                  <c:v>18.246392336688611</c:v>
                </c:pt>
                <c:pt idx="65">
                  <c:v>18.309270362211038</c:v>
                </c:pt>
                <c:pt idx="66">
                  <c:v>18.372148387733464</c:v>
                </c:pt>
                <c:pt idx="67">
                  <c:v>18.435026413255891</c:v>
                </c:pt>
                <c:pt idx="68">
                  <c:v>18.497904438778317</c:v>
                </c:pt>
                <c:pt idx="69">
                  <c:v>18.560782464300743</c:v>
                </c:pt>
                <c:pt idx="70">
                  <c:v>18.62366048982317</c:v>
                </c:pt>
                <c:pt idx="71">
                  <c:v>18.686538515345596</c:v>
                </c:pt>
                <c:pt idx="72">
                  <c:v>18.749416540868022</c:v>
                </c:pt>
                <c:pt idx="73">
                  <c:v>18.812294566390449</c:v>
                </c:pt>
                <c:pt idx="74">
                  <c:v>18.875172591912875</c:v>
                </c:pt>
                <c:pt idx="75">
                  <c:v>18.938050617435302</c:v>
                </c:pt>
                <c:pt idx="76">
                  <c:v>19.000928642957728</c:v>
                </c:pt>
                <c:pt idx="77">
                  <c:v>19.063806668480154</c:v>
                </c:pt>
                <c:pt idx="78">
                  <c:v>19.126684694002581</c:v>
                </c:pt>
                <c:pt idx="79">
                  <c:v>19.189562719525007</c:v>
                </c:pt>
                <c:pt idx="80">
                  <c:v>19.252440745047434</c:v>
                </c:pt>
                <c:pt idx="81">
                  <c:v>19.31531877056986</c:v>
                </c:pt>
                <c:pt idx="82">
                  <c:v>19.378196796092286</c:v>
                </c:pt>
                <c:pt idx="83">
                  <c:v>19.441074821614713</c:v>
                </c:pt>
                <c:pt idx="84">
                  <c:v>19.503952847137139</c:v>
                </c:pt>
                <c:pt idx="85">
                  <c:v>19.566830872659565</c:v>
                </c:pt>
                <c:pt idx="86">
                  <c:v>19.629708898181992</c:v>
                </c:pt>
                <c:pt idx="87">
                  <c:v>19.692586923704418</c:v>
                </c:pt>
                <c:pt idx="88">
                  <c:v>19.755464949226845</c:v>
                </c:pt>
                <c:pt idx="89">
                  <c:v>19.818342974749271</c:v>
                </c:pt>
                <c:pt idx="90">
                  <c:v>19.881221000271697</c:v>
                </c:pt>
                <c:pt idx="91">
                  <c:v>19.944099025794124</c:v>
                </c:pt>
                <c:pt idx="92">
                  <c:v>20.00697705131655</c:v>
                </c:pt>
                <c:pt idx="93">
                  <c:v>20.069855076838977</c:v>
                </c:pt>
                <c:pt idx="94">
                  <c:v>20.132733102361403</c:v>
                </c:pt>
                <c:pt idx="95">
                  <c:v>20.195611127883829</c:v>
                </c:pt>
                <c:pt idx="96">
                  <c:v>20.258489153406256</c:v>
                </c:pt>
                <c:pt idx="97">
                  <c:v>20.321367178928682</c:v>
                </c:pt>
                <c:pt idx="98">
                  <c:v>20.384245204451108</c:v>
                </c:pt>
                <c:pt idx="99">
                  <c:v>20.447123229973535</c:v>
                </c:pt>
                <c:pt idx="100">
                  <c:v>20.510001255496064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FAE-40E2-989F-DEE6EE2A185E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16'!$AJ$510:$AJ$610</c:f>
              <c:numCache>
                <c:formatCode>0.000</c:formatCode>
                <c:ptCount val="101"/>
                <c:pt idx="0">
                  <c:v>7.329246936705081</c:v>
                </c:pt>
                <c:pt idx="1">
                  <c:v>7.4824581243208987</c:v>
                </c:pt>
                <c:pt idx="2">
                  <c:v>7.6356693119367165</c:v>
                </c:pt>
                <c:pt idx="3">
                  <c:v>7.7888804995525343</c:v>
                </c:pt>
                <c:pt idx="4">
                  <c:v>7.942091687168352</c:v>
                </c:pt>
                <c:pt idx="5">
                  <c:v>8.0953028747841689</c:v>
                </c:pt>
                <c:pt idx="6">
                  <c:v>8.2485140623999857</c:v>
                </c:pt>
                <c:pt idx="7">
                  <c:v>8.4017252500158026</c:v>
                </c:pt>
                <c:pt idx="8">
                  <c:v>8.5549364376316195</c:v>
                </c:pt>
                <c:pt idx="9">
                  <c:v>8.7081476252474364</c:v>
                </c:pt>
                <c:pt idx="10">
                  <c:v>8.8613588128632532</c:v>
                </c:pt>
                <c:pt idx="11">
                  <c:v>9.0145700004790701</c:v>
                </c:pt>
                <c:pt idx="12">
                  <c:v>9.167781188094887</c:v>
                </c:pt>
                <c:pt idx="13">
                  <c:v>9.3209923757107038</c:v>
                </c:pt>
                <c:pt idx="14">
                  <c:v>9.4742035633265207</c:v>
                </c:pt>
                <c:pt idx="15">
                  <c:v>9.6274147509423376</c:v>
                </c:pt>
                <c:pt idx="16">
                  <c:v>9.7806259385581544</c:v>
                </c:pt>
                <c:pt idx="17">
                  <c:v>9.9338371261739713</c:v>
                </c:pt>
                <c:pt idx="18">
                  <c:v>10.087048313789788</c:v>
                </c:pt>
                <c:pt idx="19">
                  <c:v>10.240259501405605</c:v>
                </c:pt>
                <c:pt idx="20">
                  <c:v>10.393470689021422</c:v>
                </c:pt>
                <c:pt idx="21">
                  <c:v>10.546681876637239</c:v>
                </c:pt>
                <c:pt idx="22">
                  <c:v>10.699893064253056</c:v>
                </c:pt>
                <c:pt idx="23">
                  <c:v>10.853104251868873</c:v>
                </c:pt>
                <c:pt idx="24">
                  <c:v>11.006315439484689</c:v>
                </c:pt>
                <c:pt idx="25">
                  <c:v>11.159526627100506</c:v>
                </c:pt>
                <c:pt idx="26">
                  <c:v>11.312737814716323</c:v>
                </c:pt>
                <c:pt idx="27">
                  <c:v>11.46594900233214</c:v>
                </c:pt>
                <c:pt idx="28">
                  <c:v>11.619160189947957</c:v>
                </c:pt>
                <c:pt idx="29">
                  <c:v>11.772371377563774</c:v>
                </c:pt>
                <c:pt idx="30">
                  <c:v>11.925582565179591</c:v>
                </c:pt>
                <c:pt idx="31">
                  <c:v>12.078793752795407</c:v>
                </c:pt>
                <c:pt idx="32">
                  <c:v>12.232004940411224</c:v>
                </c:pt>
                <c:pt idx="33">
                  <c:v>12.385216128027041</c:v>
                </c:pt>
                <c:pt idx="34">
                  <c:v>12.538427315642858</c:v>
                </c:pt>
                <c:pt idx="35">
                  <c:v>12.691638503258675</c:v>
                </c:pt>
                <c:pt idx="36">
                  <c:v>12.844849690874492</c:v>
                </c:pt>
                <c:pt idx="37">
                  <c:v>12.998060878490309</c:v>
                </c:pt>
                <c:pt idx="38">
                  <c:v>13.151272066106126</c:v>
                </c:pt>
                <c:pt idx="39">
                  <c:v>13.304483253721942</c:v>
                </c:pt>
                <c:pt idx="40">
                  <c:v>13.457694441337759</c:v>
                </c:pt>
                <c:pt idx="41">
                  <c:v>13.610905628953576</c:v>
                </c:pt>
                <c:pt idx="42">
                  <c:v>13.764116816569393</c:v>
                </c:pt>
                <c:pt idx="43">
                  <c:v>13.91732800418521</c:v>
                </c:pt>
                <c:pt idx="44">
                  <c:v>14.070539191801027</c:v>
                </c:pt>
                <c:pt idx="45">
                  <c:v>14.223750379416844</c:v>
                </c:pt>
                <c:pt idx="46">
                  <c:v>14.37696156703266</c:v>
                </c:pt>
                <c:pt idx="47">
                  <c:v>14.530172754648477</c:v>
                </c:pt>
                <c:pt idx="48">
                  <c:v>14.683383942264294</c:v>
                </c:pt>
                <c:pt idx="49">
                  <c:v>14.836595129880111</c:v>
                </c:pt>
                <c:pt idx="50">
                  <c:v>14.989806317495928</c:v>
                </c:pt>
                <c:pt idx="51">
                  <c:v>15.143017505111745</c:v>
                </c:pt>
                <c:pt idx="52">
                  <c:v>15.296228692727562</c:v>
                </c:pt>
                <c:pt idx="53">
                  <c:v>15.449439880343379</c:v>
                </c:pt>
                <c:pt idx="54">
                  <c:v>15.602651067959195</c:v>
                </c:pt>
                <c:pt idx="55">
                  <c:v>15.755862255575012</c:v>
                </c:pt>
                <c:pt idx="56">
                  <c:v>15.909073443190829</c:v>
                </c:pt>
                <c:pt idx="57">
                  <c:v>16.062284630806648</c:v>
                </c:pt>
                <c:pt idx="58">
                  <c:v>16.215495818422465</c:v>
                </c:pt>
                <c:pt idx="59">
                  <c:v>16.368707006038282</c:v>
                </c:pt>
                <c:pt idx="60">
                  <c:v>16.521918193654098</c:v>
                </c:pt>
                <c:pt idx="61">
                  <c:v>16.675129381269915</c:v>
                </c:pt>
                <c:pt idx="62">
                  <c:v>16.828340568885732</c:v>
                </c:pt>
                <c:pt idx="63">
                  <c:v>16.981551756501549</c:v>
                </c:pt>
                <c:pt idx="64">
                  <c:v>17.134762944117366</c:v>
                </c:pt>
                <c:pt idx="65">
                  <c:v>17.287974131733183</c:v>
                </c:pt>
                <c:pt idx="66">
                  <c:v>17.441185319349</c:v>
                </c:pt>
                <c:pt idx="67">
                  <c:v>17.594396506964816</c:v>
                </c:pt>
                <c:pt idx="68">
                  <c:v>17.747607694580633</c:v>
                </c:pt>
                <c:pt idx="69">
                  <c:v>17.90081888219645</c:v>
                </c:pt>
                <c:pt idx="70">
                  <c:v>18.054030069812267</c:v>
                </c:pt>
                <c:pt idx="71">
                  <c:v>18.207241257428084</c:v>
                </c:pt>
                <c:pt idx="72">
                  <c:v>18.360452445043901</c:v>
                </c:pt>
                <c:pt idx="73">
                  <c:v>18.513663632659718</c:v>
                </c:pt>
                <c:pt idx="74">
                  <c:v>18.666874820275535</c:v>
                </c:pt>
                <c:pt idx="75">
                  <c:v>18.820086007891351</c:v>
                </c:pt>
                <c:pt idx="76">
                  <c:v>18.973297195507168</c:v>
                </c:pt>
                <c:pt idx="77">
                  <c:v>19.126508383122985</c:v>
                </c:pt>
                <c:pt idx="78">
                  <c:v>19.279719570738802</c:v>
                </c:pt>
                <c:pt idx="79">
                  <c:v>19.432930758354619</c:v>
                </c:pt>
                <c:pt idx="80">
                  <c:v>19.586141945970436</c:v>
                </c:pt>
                <c:pt idx="81">
                  <c:v>19.739353133586253</c:v>
                </c:pt>
                <c:pt idx="82">
                  <c:v>19.89256432120207</c:v>
                </c:pt>
                <c:pt idx="83">
                  <c:v>20.045775508817886</c:v>
                </c:pt>
                <c:pt idx="84">
                  <c:v>20.198986696433703</c:v>
                </c:pt>
                <c:pt idx="85">
                  <c:v>20.35219788404952</c:v>
                </c:pt>
                <c:pt idx="86">
                  <c:v>20.505409071665337</c:v>
                </c:pt>
                <c:pt idx="87">
                  <c:v>20.658620259281154</c:v>
                </c:pt>
                <c:pt idx="88">
                  <c:v>20.811831446896971</c:v>
                </c:pt>
                <c:pt idx="89">
                  <c:v>20.965042634512788</c:v>
                </c:pt>
                <c:pt idx="90">
                  <c:v>21.118253822128604</c:v>
                </c:pt>
                <c:pt idx="91">
                  <c:v>21.271465009744421</c:v>
                </c:pt>
                <c:pt idx="92">
                  <c:v>21.424676197360238</c:v>
                </c:pt>
                <c:pt idx="93">
                  <c:v>21.577887384976055</c:v>
                </c:pt>
                <c:pt idx="94">
                  <c:v>21.731098572591872</c:v>
                </c:pt>
                <c:pt idx="95">
                  <c:v>21.884309760207689</c:v>
                </c:pt>
                <c:pt idx="96">
                  <c:v>22.037520947823506</c:v>
                </c:pt>
                <c:pt idx="97">
                  <c:v>22.190732135439323</c:v>
                </c:pt>
                <c:pt idx="98">
                  <c:v>22.343943323055139</c:v>
                </c:pt>
                <c:pt idx="99">
                  <c:v>22.497154510670956</c:v>
                </c:pt>
                <c:pt idx="100" formatCode="General">
                  <c:v>22.650365698286826</c:v>
                </c:pt>
              </c:numCache>
            </c:numRef>
          </c:xVal>
          <c:yVal>
            <c:numRef>
              <c:f>'Gusset 16'!$AP$510:$AP$610</c:f>
              <c:numCache>
                <c:formatCode>0.000</c:formatCode>
                <c:ptCount val="101"/>
                <c:pt idx="0">
                  <c:v>20.510001255496064</c:v>
                </c:pt>
                <c:pt idx="1">
                  <c:v>20.538747246335671</c:v>
                </c:pt>
                <c:pt idx="2">
                  <c:v>20.567493237175277</c:v>
                </c:pt>
                <c:pt idx="3">
                  <c:v>20.596239228014884</c:v>
                </c:pt>
                <c:pt idx="4">
                  <c:v>20.624985218854491</c:v>
                </c:pt>
                <c:pt idx="5">
                  <c:v>20.653731209694097</c:v>
                </c:pt>
                <c:pt idx="6">
                  <c:v>20.682477200533704</c:v>
                </c:pt>
                <c:pt idx="7">
                  <c:v>20.71122319137331</c:v>
                </c:pt>
                <c:pt idx="8">
                  <c:v>20.739969182212917</c:v>
                </c:pt>
                <c:pt idx="9">
                  <c:v>20.768715173052524</c:v>
                </c:pt>
                <c:pt idx="10">
                  <c:v>20.79746116389213</c:v>
                </c:pt>
                <c:pt idx="11">
                  <c:v>20.826207154731737</c:v>
                </c:pt>
                <c:pt idx="12">
                  <c:v>20.854953145571343</c:v>
                </c:pt>
                <c:pt idx="13">
                  <c:v>20.88369913641095</c:v>
                </c:pt>
                <c:pt idx="14">
                  <c:v>20.912445127250557</c:v>
                </c:pt>
                <c:pt idx="15">
                  <c:v>20.941191118090163</c:v>
                </c:pt>
                <c:pt idx="16">
                  <c:v>20.96993710892977</c:v>
                </c:pt>
                <c:pt idx="17">
                  <c:v>20.998683099769377</c:v>
                </c:pt>
                <c:pt idx="18">
                  <c:v>21.027429090608983</c:v>
                </c:pt>
                <c:pt idx="19">
                  <c:v>21.05617508144859</c:v>
                </c:pt>
                <c:pt idx="20">
                  <c:v>21.084921072288196</c:v>
                </c:pt>
                <c:pt idx="21">
                  <c:v>21.113667063127803</c:v>
                </c:pt>
                <c:pt idx="22">
                  <c:v>21.14241305396741</c:v>
                </c:pt>
                <c:pt idx="23">
                  <c:v>21.171159044807016</c:v>
                </c:pt>
                <c:pt idx="24">
                  <c:v>21.199905035646623</c:v>
                </c:pt>
                <c:pt idx="25">
                  <c:v>21.228651026486229</c:v>
                </c:pt>
                <c:pt idx="26">
                  <c:v>21.257397017325836</c:v>
                </c:pt>
                <c:pt idx="27">
                  <c:v>21.286143008165443</c:v>
                </c:pt>
                <c:pt idx="28">
                  <c:v>21.314888999005049</c:v>
                </c:pt>
                <c:pt idx="29">
                  <c:v>21.343634989844656</c:v>
                </c:pt>
                <c:pt idx="30">
                  <c:v>21.372380980684262</c:v>
                </c:pt>
                <c:pt idx="31">
                  <c:v>21.401126971523869</c:v>
                </c:pt>
                <c:pt idx="32">
                  <c:v>21.429872962363476</c:v>
                </c:pt>
                <c:pt idx="33">
                  <c:v>21.458618953203082</c:v>
                </c:pt>
                <c:pt idx="34">
                  <c:v>21.487364944042689</c:v>
                </c:pt>
                <c:pt idx="35">
                  <c:v>21.516110934882295</c:v>
                </c:pt>
                <c:pt idx="36">
                  <c:v>21.544856925721902</c:v>
                </c:pt>
                <c:pt idx="37">
                  <c:v>21.573602916561509</c:v>
                </c:pt>
                <c:pt idx="38">
                  <c:v>21.602348907401115</c:v>
                </c:pt>
                <c:pt idx="39">
                  <c:v>21.631094898240722</c:v>
                </c:pt>
                <c:pt idx="40">
                  <c:v>21.659840889080328</c:v>
                </c:pt>
                <c:pt idx="41">
                  <c:v>21.688586879919935</c:v>
                </c:pt>
                <c:pt idx="42">
                  <c:v>21.717332870759542</c:v>
                </c:pt>
                <c:pt idx="43">
                  <c:v>21.746078861599148</c:v>
                </c:pt>
                <c:pt idx="44">
                  <c:v>21.774824852438755</c:v>
                </c:pt>
                <c:pt idx="45">
                  <c:v>21.803570843278361</c:v>
                </c:pt>
                <c:pt idx="46">
                  <c:v>21.832316834117968</c:v>
                </c:pt>
                <c:pt idx="47">
                  <c:v>21.861062824957575</c:v>
                </c:pt>
                <c:pt idx="48">
                  <c:v>21.889808815797181</c:v>
                </c:pt>
                <c:pt idx="49">
                  <c:v>21.918554806636788</c:v>
                </c:pt>
                <c:pt idx="50">
                  <c:v>21.947300797476395</c:v>
                </c:pt>
                <c:pt idx="51">
                  <c:v>21.976046788316001</c:v>
                </c:pt>
                <c:pt idx="52">
                  <c:v>22.004792779155608</c:v>
                </c:pt>
                <c:pt idx="53">
                  <c:v>22.033538769995214</c:v>
                </c:pt>
                <c:pt idx="54">
                  <c:v>22.062284760834821</c:v>
                </c:pt>
                <c:pt idx="55">
                  <c:v>22.091030751674428</c:v>
                </c:pt>
                <c:pt idx="56">
                  <c:v>22.119776742514034</c:v>
                </c:pt>
                <c:pt idx="57">
                  <c:v>22.148522733353641</c:v>
                </c:pt>
                <c:pt idx="58">
                  <c:v>22.177268724193247</c:v>
                </c:pt>
                <c:pt idx="59">
                  <c:v>22.206014715032854</c:v>
                </c:pt>
                <c:pt idx="60">
                  <c:v>22.234760705872461</c:v>
                </c:pt>
                <c:pt idx="61">
                  <c:v>22.263506696712067</c:v>
                </c:pt>
                <c:pt idx="62">
                  <c:v>22.292252687551674</c:v>
                </c:pt>
                <c:pt idx="63">
                  <c:v>22.32099867839128</c:v>
                </c:pt>
                <c:pt idx="64">
                  <c:v>22.349744669230887</c:v>
                </c:pt>
                <c:pt idx="65">
                  <c:v>22.378490660070494</c:v>
                </c:pt>
                <c:pt idx="66">
                  <c:v>22.4072366509101</c:v>
                </c:pt>
                <c:pt idx="67">
                  <c:v>22.435982641749707</c:v>
                </c:pt>
                <c:pt idx="68">
                  <c:v>22.464728632589313</c:v>
                </c:pt>
                <c:pt idx="69">
                  <c:v>22.49347462342892</c:v>
                </c:pt>
                <c:pt idx="70">
                  <c:v>22.522220614268527</c:v>
                </c:pt>
                <c:pt idx="71">
                  <c:v>22.550966605108133</c:v>
                </c:pt>
                <c:pt idx="72">
                  <c:v>22.57971259594774</c:v>
                </c:pt>
                <c:pt idx="73">
                  <c:v>22.608458586787346</c:v>
                </c:pt>
                <c:pt idx="74">
                  <c:v>22.637204577626953</c:v>
                </c:pt>
                <c:pt idx="75">
                  <c:v>22.66595056846656</c:v>
                </c:pt>
                <c:pt idx="76">
                  <c:v>22.694696559306166</c:v>
                </c:pt>
                <c:pt idx="77">
                  <c:v>22.723442550145773</c:v>
                </c:pt>
                <c:pt idx="78">
                  <c:v>22.752188540985379</c:v>
                </c:pt>
                <c:pt idx="79">
                  <c:v>22.780934531824986</c:v>
                </c:pt>
                <c:pt idx="80">
                  <c:v>22.809680522664593</c:v>
                </c:pt>
                <c:pt idx="81">
                  <c:v>22.838426513504199</c:v>
                </c:pt>
                <c:pt idx="82">
                  <c:v>22.867172504343806</c:v>
                </c:pt>
                <c:pt idx="83">
                  <c:v>22.895918495183412</c:v>
                </c:pt>
                <c:pt idx="84">
                  <c:v>22.924664486023019</c:v>
                </c:pt>
                <c:pt idx="85">
                  <c:v>22.953410476862626</c:v>
                </c:pt>
                <c:pt idx="86">
                  <c:v>22.982156467702232</c:v>
                </c:pt>
                <c:pt idx="87">
                  <c:v>23.010902458541839</c:v>
                </c:pt>
                <c:pt idx="88">
                  <c:v>23.039648449381446</c:v>
                </c:pt>
                <c:pt idx="89">
                  <c:v>23.068394440221052</c:v>
                </c:pt>
                <c:pt idx="90">
                  <c:v>23.097140431060659</c:v>
                </c:pt>
                <c:pt idx="91">
                  <c:v>23.125886421900265</c:v>
                </c:pt>
                <c:pt idx="92">
                  <c:v>23.154632412739872</c:v>
                </c:pt>
                <c:pt idx="93">
                  <c:v>23.183378403579479</c:v>
                </c:pt>
                <c:pt idx="94">
                  <c:v>23.212124394419085</c:v>
                </c:pt>
                <c:pt idx="95">
                  <c:v>23.240870385258692</c:v>
                </c:pt>
                <c:pt idx="96">
                  <c:v>23.269616376098298</c:v>
                </c:pt>
                <c:pt idx="97">
                  <c:v>23.298362366937905</c:v>
                </c:pt>
                <c:pt idx="98">
                  <c:v>23.327108357777512</c:v>
                </c:pt>
                <c:pt idx="99">
                  <c:v>23.355854348617118</c:v>
                </c:pt>
                <c:pt idx="100" formatCode="General">
                  <c:v>23.384600339456789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FAE-40E2-989F-DEE6EE2A185E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16'!$AJ$611:$AJ$711</c:f>
              <c:numCache>
                <c:formatCode>General</c:formatCode>
                <c:ptCount val="101"/>
                <c:pt idx="0">
                  <c:v>22.650365698286826</c:v>
                </c:pt>
                <c:pt idx="1">
                  <c:v>22.689433202037648</c:v>
                </c:pt>
                <c:pt idx="2">
                  <c:v>22.72850070578847</c:v>
                </c:pt>
                <c:pt idx="3">
                  <c:v>22.767568209539292</c:v>
                </c:pt>
                <c:pt idx="4">
                  <c:v>22.806635713290113</c:v>
                </c:pt>
                <c:pt idx="5">
                  <c:v>22.845703217040935</c:v>
                </c:pt>
                <c:pt idx="6">
                  <c:v>22.884770720791757</c:v>
                </c:pt>
                <c:pt idx="7">
                  <c:v>22.923838224542578</c:v>
                </c:pt>
                <c:pt idx="8">
                  <c:v>22.9629057282934</c:v>
                </c:pt>
                <c:pt idx="9">
                  <c:v>23.001973232044222</c:v>
                </c:pt>
                <c:pt idx="10">
                  <c:v>23.041040735795043</c:v>
                </c:pt>
                <c:pt idx="11">
                  <c:v>23.080108239545865</c:v>
                </c:pt>
                <c:pt idx="12">
                  <c:v>23.119175743296687</c:v>
                </c:pt>
                <c:pt idx="13">
                  <c:v>23.158243247047508</c:v>
                </c:pt>
                <c:pt idx="14">
                  <c:v>23.19731075079833</c:v>
                </c:pt>
                <c:pt idx="15">
                  <c:v>23.236378254549152</c:v>
                </c:pt>
                <c:pt idx="16">
                  <c:v>23.275445758299973</c:v>
                </c:pt>
                <c:pt idx="17">
                  <c:v>23.314513262050795</c:v>
                </c:pt>
                <c:pt idx="18">
                  <c:v>23.353580765801617</c:v>
                </c:pt>
                <c:pt idx="19">
                  <c:v>23.392648269552438</c:v>
                </c:pt>
                <c:pt idx="20">
                  <c:v>23.43171577330326</c:v>
                </c:pt>
                <c:pt idx="21">
                  <c:v>23.470783277054082</c:v>
                </c:pt>
                <c:pt idx="22">
                  <c:v>23.509850780804904</c:v>
                </c:pt>
                <c:pt idx="23">
                  <c:v>23.548918284555725</c:v>
                </c:pt>
                <c:pt idx="24">
                  <c:v>23.587985788306547</c:v>
                </c:pt>
                <c:pt idx="25">
                  <c:v>23.627053292057369</c:v>
                </c:pt>
                <c:pt idx="26">
                  <c:v>23.66612079580819</c:v>
                </c:pt>
                <c:pt idx="27">
                  <c:v>23.705188299559012</c:v>
                </c:pt>
                <c:pt idx="28">
                  <c:v>23.744255803309834</c:v>
                </c:pt>
                <c:pt idx="29">
                  <c:v>23.783323307060655</c:v>
                </c:pt>
                <c:pt idx="30">
                  <c:v>23.822390810811477</c:v>
                </c:pt>
                <c:pt idx="31">
                  <c:v>23.861458314562299</c:v>
                </c:pt>
                <c:pt idx="32">
                  <c:v>23.90052581831312</c:v>
                </c:pt>
                <c:pt idx="33">
                  <c:v>23.939593322063942</c:v>
                </c:pt>
                <c:pt idx="34">
                  <c:v>23.978660825814764</c:v>
                </c:pt>
                <c:pt idx="35">
                  <c:v>24.017728329565585</c:v>
                </c:pt>
                <c:pt idx="36">
                  <c:v>24.056795833316407</c:v>
                </c:pt>
                <c:pt idx="37">
                  <c:v>24.095863337067229</c:v>
                </c:pt>
                <c:pt idx="38">
                  <c:v>24.134930840818051</c:v>
                </c:pt>
                <c:pt idx="39">
                  <c:v>24.173998344568872</c:v>
                </c:pt>
                <c:pt idx="40">
                  <c:v>24.213065848319694</c:v>
                </c:pt>
                <c:pt idx="41">
                  <c:v>24.252133352070516</c:v>
                </c:pt>
                <c:pt idx="42">
                  <c:v>24.291200855821337</c:v>
                </c:pt>
                <c:pt idx="43">
                  <c:v>24.330268359572159</c:v>
                </c:pt>
                <c:pt idx="44">
                  <c:v>24.369335863322981</c:v>
                </c:pt>
                <c:pt idx="45">
                  <c:v>24.408403367073802</c:v>
                </c:pt>
                <c:pt idx="46">
                  <c:v>24.447470870824624</c:v>
                </c:pt>
                <c:pt idx="47">
                  <c:v>24.486538374575446</c:v>
                </c:pt>
                <c:pt idx="48">
                  <c:v>24.525605878326267</c:v>
                </c:pt>
                <c:pt idx="49">
                  <c:v>24.564673382077089</c:v>
                </c:pt>
                <c:pt idx="50">
                  <c:v>24.603740885827911</c:v>
                </c:pt>
                <c:pt idx="51">
                  <c:v>24.642808389578732</c:v>
                </c:pt>
                <c:pt idx="52">
                  <c:v>24.681875893329554</c:v>
                </c:pt>
                <c:pt idx="53">
                  <c:v>24.720943397080376</c:v>
                </c:pt>
                <c:pt idx="54">
                  <c:v>24.760010900831197</c:v>
                </c:pt>
                <c:pt idx="55">
                  <c:v>24.799078404582019</c:v>
                </c:pt>
                <c:pt idx="56">
                  <c:v>24.838145908332841</c:v>
                </c:pt>
                <c:pt idx="57">
                  <c:v>24.877213412083663</c:v>
                </c:pt>
                <c:pt idx="58">
                  <c:v>24.916280915834484</c:v>
                </c:pt>
                <c:pt idx="59">
                  <c:v>24.955348419585306</c:v>
                </c:pt>
                <c:pt idx="60">
                  <c:v>24.994415923336128</c:v>
                </c:pt>
                <c:pt idx="61">
                  <c:v>25.033483427086949</c:v>
                </c:pt>
                <c:pt idx="62">
                  <c:v>25.072550930837771</c:v>
                </c:pt>
                <c:pt idx="63">
                  <c:v>25.111618434588593</c:v>
                </c:pt>
                <c:pt idx="64">
                  <c:v>25.150685938339414</c:v>
                </c:pt>
                <c:pt idx="65">
                  <c:v>25.189753442090236</c:v>
                </c:pt>
                <c:pt idx="66">
                  <c:v>25.228820945841058</c:v>
                </c:pt>
                <c:pt idx="67">
                  <c:v>25.267888449591879</c:v>
                </c:pt>
                <c:pt idx="68">
                  <c:v>25.306955953342701</c:v>
                </c:pt>
                <c:pt idx="69">
                  <c:v>25.346023457093523</c:v>
                </c:pt>
                <c:pt idx="70">
                  <c:v>25.385090960844344</c:v>
                </c:pt>
                <c:pt idx="71">
                  <c:v>25.424158464595166</c:v>
                </c:pt>
                <c:pt idx="72">
                  <c:v>25.463225968345988</c:v>
                </c:pt>
                <c:pt idx="73">
                  <c:v>25.50229347209681</c:v>
                </c:pt>
                <c:pt idx="74">
                  <c:v>25.541360975847631</c:v>
                </c:pt>
                <c:pt idx="75">
                  <c:v>25.580428479598453</c:v>
                </c:pt>
                <c:pt idx="76">
                  <c:v>25.619495983349275</c:v>
                </c:pt>
                <c:pt idx="77">
                  <c:v>25.658563487100096</c:v>
                </c:pt>
                <c:pt idx="78">
                  <c:v>25.697630990850918</c:v>
                </c:pt>
                <c:pt idx="79">
                  <c:v>25.73669849460174</c:v>
                </c:pt>
                <c:pt idx="80">
                  <c:v>25.775765998352561</c:v>
                </c:pt>
                <c:pt idx="81">
                  <c:v>25.814833502103383</c:v>
                </c:pt>
                <c:pt idx="82">
                  <c:v>25.853901005854205</c:v>
                </c:pt>
                <c:pt idx="83">
                  <c:v>25.892968509605026</c:v>
                </c:pt>
                <c:pt idx="84">
                  <c:v>25.932036013355848</c:v>
                </c:pt>
                <c:pt idx="85">
                  <c:v>25.97110351710667</c:v>
                </c:pt>
                <c:pt idx="86">
                  <c:v>26.010171020857491</c:v>
                </c:pt>
                <c:pt idx="87">
                  <c:v>26.049238524608313</c:v>
                </c:pt>
                <c:pt idx="88">
                  <c:v>26.088306028359135</c:v>
                </c:pt>
                <c:pt idx="89">
                  <c:v>26.127373532109956</c:v>
                </c:pt>
                <c:pt idx="90">
                  <c:v>26.166441035860778</c:v>
                </c:pt>
                <c:pt idx="91">
                  <c:v>26.2055085396116</c:v>
                </c:pt>
                <c:pt idx="92">
                  <c:v>26.244576043362422</c:v>
                </c:pt>
                <c:pt idx="93">
                  <c:v>26.283643547113243</c:v>
                </c:pt>
                <c:pt idx="94">
                  <c:v>26.322711050864065</c:v>
                </c:pt>
                <c:pt idx="95">
                  <c:v>26.361778554614887</c:v>
                </c:pt>
                <c:pt idx="96">
                  <c:v>26.400846058365708</c:v>
                </c:pt>
                <c:pt idx="97">
                  <c:v>26.43991356211653</c:v>
                </c:pt>
                <c:pt idx="98">
                  <c:v>26.478981065867352</c:v>
                </c:pt>
                <c:pt idx="99">
                  <c:v>26.518048569618173</c:v>
                </c:pt>
                <c:pt idx="100">
                  <c:v>26.557116073368885</c:v>
                </c:pt>
              </c:numCache>
            </c:numRef>
          </c:xVal>
          <c:yVal>
            <c:numRef>
              <c:f>'Gusset 16'!$AQ$611:$AQ$711</c:f>
              <c:numCache>
                <c:formatCode>General</c:formatCode>
                <c:ptCount val="101"/>
                <c:pt idx="0">
                  <c:v>23.384600339456789</c:v>
                </c:pt>
                <c:pt idx="1">
                  <c:v>23.339062112101306</c:v>
                </c:pt>
                <c:pt idx="2">
                  <c:v>23.293523884745824</c:v>
                </c:pt>
                <c:pt idx="3">
                  <c:v>23.247985657390341</c:v>
                </c:pt>
                <c:pt idx="4">
                  <c:v>23.202447430034859</c:v>
                </c:pt>
                <c:pt idx="5">
                  <c:v>23.156909202679376</c:v>
                </c:pt>
                <c:pt idx="6">
                  <c:v>23.111370975323894</c:v>
                </c:pt>
                <c:pt idx="7">
                  <c:v>23.065832747968411</c:v>
                </c:pt>
                <c:pt idx="8">
                  <c:v>23.020294520612929</c:v>
                </c:pt>
                <c:pt idx="9">
                  <c:v>22.974756293257446</c:v>
                </c:pt>
                <c:pt idx="10">
                  <c:v>22.929218065901964</c:v>
                </c:pt>
                <c:pt idx="11">
                  <c:v>22.883679838546481</c:v>
                </c:pt>
                <c:pt idx="12">
                  <c:v>22.838141611190999</c:v>
                </c:pt>
                <c:pt idx="13">
                  <c:v>22.792603383835516</c:v>
                </c:pt>
                <c:pt idx="14">
                  <c:v>22.747065156480033</c:v>
                </c:pt>
                <c:pt idx="15">
                  <c:v>22.701526929124551</c:v>
                </c:pt>
                <c:pt idx="16">
                  <c:v>22.655988701769068</c:v>
                </c:pt>
                <c:pt idx="17">
                  <c:v>22.610450474413586</c:v>
                </c:pt>
                <c:pt idx="18">
                  <c:v>22.564912247058103</c:v>
                </c:pt>
                <c:pt idx="19">
                  <c:v>22.519374019702621</c:v>
                </c:pt>
                <c:pt idx="20">
                  <c:v>22.473835792347138</c:v>
                </c:pt>
                <c:pt idx="21">
                  <c:v>22.428297564991656</c:v>
                </c:pt>
                <c:pt idx="22">
                  <c:v>22.382759337636173</c:v>
                </c:pt>
                <c:pt idx="23">
                  <c:v>22.337221110280691</c:v>
                </c:pt>
                <c:pt idx="24">
                  <c:v>22.291682882925208</c:v>
                </c:pt>
                <c:pt idx="25">
                  <c:v>22.246144655569726</c:v>
                </c:pt>
                <c:pt idx="26">
                  <c:v>22.200606428214243</c:v>
                </c:pt>
                <c:pt idx="27">
                  <c:v>22.155068200858761</c:v>
                </c:pt>
                <c:pt idx="28">
                  <c:v>22.109529973503278</c:v>
                </c:pt>
                <c:pt idx="29">
                  <c:v>22.063991746147796</c:v>
                </c:pt>
                <c:pt idx="30">
                  <c:v>22.018453518792313</c:v>
                </c:pt>
                <c:pt idx="31">
                  <c:v>21.972915291436831</c:v>
                </c:pt>
                <c:pt idx="32">
                  <c:v>21.927377064081348</c:v>
                </c:pt>
                <c:pt idx="33">
                  <c:v>21.881838836725866</c:v>
                </c:pt>
                <c:pt idx="34">
                  <c:v>21.836300609370383</c:v>
                </c:pt>
                <c:pt idx="35">
                  <c:v>21.790762382014901</c:v>
                </c:pt>
                <c:pt idx="36">
                  <c:v>21.745224154659418</c:v>
                </c:pt>
                <c:pt idx="37">
                  <c:v>21.699685927303936</c:v>
                </c:pt>
                <c:pt idx="38">
                  <c:v>21.654147699948453</c:v>
                </c:pt>
                <c:pt idx="39">
                  <c:v>21.60860947259297</c:v>
                </c:pt>
                <c:pt idx="40">
                  <c:v>21.563071245237488</c:v>
                </c:pt>
                <c:pt idx="41">
                  <c:v>21.517533017882005</c:v>
                </c:pt>
                <c:pt idx="42">
                  <c:v>21.471994790526523</c:v>
                </c:pt>
                <c:pt idx="43">
                  <c:v>21.42645656317104</c:v>
                </c:pt>
                <c:pt idx="44">
                  <c:v>21.380918335815558</c:v>
                </c:pt>
                <c:pt idx="45">
                  <c:v>21.335380108460075</c:v>
                </c:pt>
                <c:pt idx="46">
                  <c:v>21.289841881104593</c:v>
                </c:pt>
                <c:pt idx="47">
                  <c:v>21.24430365374911</c:v>
                </c:pt>
                <c:pt idx="48">
                  <c:v>21.198765426393628</c:v>
                </c:pt>
                <c:pt idx="49">
                  <c:v>21.153227199038145</c:v>
                </c:pt>
                <c:pt idx="50">
                  <c:v>21.107688971682663</c:v>
                </c:pt>
                <c:pt idx="51">
                  <c:v>21.06215074432718</c:v>
                </c:pt>
                <c:pt idx="52">
                  <c:v>21.016612516971698</c:v>
                </c:pt>
                <c:pt idx="53">
                  <c:v>20.971074289616215</c:v>
                </c:pt>
                <c:pt idx="54">
                  <c:v>20.925536062260733</c:v>
                </c:pt>
                <c:pt idx="55">
                  <c:v>20.87999783490525</c:v>
                </c:pt>
                <c:pt idx="56">
                  <c:v>20.834459607549768</c:v>
                </c:pt>
                <c:pt idx="57">
                  <c:v>20.788921380194285</c:v>
                </c:pt>
                <c:pt idx="58">
                  <c:v>20.743383152838803</c:v>
                </c:pt>
                <c:pt idx="59">
                  <c:v>20.69784492548332</c:v>
                </c:pt>
                <c:pt idx="60">
                  <c:v>20.652306698127838</c:v>
                </c:pt>
                <c:pt idx="61">
                  <c:v>20.606768470772355</c:v>
                </c:pt>
                <c:pt idx="62">
                  <c:v>20.561230243416873</c:v>
                </c:pt>
                <c:pt idx="63">
                  <c:v>20.51569201606139</c:v>
                </c:pt>
                <c:pt idx="64">
                  <c:v>20.470153788705908</c:v>
                </c:pt>
                <c:pt idx="65">
                  <c:v>20.424615561350425</c:v>
                </c:pt>
                <c:pt idx="66">
                  <c:v>20.379077333994942</c:v>
                </c:pt>
                <c:pt idx="67">
                  <c:v>20.33353910663946</c:v>
                </c:pt>
                <c:pt idx="68">
                  <c:v>20.288000879283977</c:v>
                </c:pt>
                <c:pt idx="69">
                  <c:v>20.242462651928495</c:v>
                </c:pt>
                <c:pt idx="70">
                  <c:v>20.196924424573012</c:v>
                </c:pt>
                <c:pt idx="71">
                  <c:v>20.15138619721753</c:v>
                </c:pt>
                <c:pt idx="72">
                  <c:v>20.105847969862047</c:v>
                </c:pt>
                <c:pt idx="73">
                  <c:v>20.060309742506565</c:v>
                </c:pt>
                <c:pt idx="74">
                  <c:v>20.014771515151082</c:v>
                </c:pt>
                <c:pt idx="75">
                  <c:v>19.9692332877956</c:v>
                </c:pt>
                <c:pt idx="76">
                  <c:v>19.923695060440117</c:v>
                </c:pt>
                <c:pt idx="77">
                  <c:v>19.878156833084635</c:v>
                </c:pt>
                <c:pt idx="78">
                  <c:v>19.832618605729152</c:v>
                </c:pt>
                <c:pt idx="79">
                  <c:v>19.78708037837367</c:v>
                </c:pt>
                <c:pt idx="80">
                  <c:v>19.741542151018187</c:v>
                </c:pt>
                <c:pt idx="81">
                  <c:v>19.696003923662705</c:v>
                </c:pt>
                <c:pt idx="82">
                  <c:v>19.650465696307222</c:v>
                </c:pt>
                <c:pt idx="83">
                  <c:v>19.60492746895174</c:v>
                </c:pt>
                <c:pt idx="84">
                  <c:v>19.559389241596257</c:v>
                </c:pt>
                <c:pt idx="85">
                  <c:v>19.513851014240775</c:v>
                </c:pt>
                <c:pt idx="86">
                  <c:v>19.468312786885292</c:v>
                </c:pt>
                <c:pt idx="87">
                  <c:v>19.42277455952981</c:v>
                </c:pt>
                <c:pt idx="88">
                  <c:v>19.377236332174327</c:v>
                </c:pt>
                <c:pt idx="89">
                  <c:v>19.331698104818845</c:v>
                </c:pt>
                <c:pt idx="90">
                  <c:v>19.286159877463362</c:v>
                </c:pt>
                <c:pt idx="91">
                  <c:v>19.24062165010788</c:v>
                </c:pt>
                <c:pt idx="92">
                  <c:v>19.195083422752397</c:v>
                </c:pt>
                <c:pt idx="93">
                  <c:v>19.149545195396914</c:v>
                </c:pt>
                <c:pt idx="94">
                  <c:v>19.104006968041432</c:v>
                </c:pt>
                <c:pt idx="95">
                  <c:v>19.058468740685949</c:v>
                </c:pt>
                <c:pt idx="96">
                  <c:v>19.012930513330467</c:v>
                </c:pt>
                <c:pt idx="97">
                  <c:v>18.967392285974984</c:v>
                </c:pt>
                <c:pt idx="98">
                  <c:v>18.921854058619502</c:v>
                </c:pt>
                <c:pt idx="99">
                  <c:v>18.876315831264019</c:v>
                </c:pt>
                <c:pt idx="100">
                  <c:v>18.83077760390853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FAE-40E2-989F-DEE6EE2A185E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16'!$AJ$712:$AJ$812</c:f>
              <c:numCache>
                <c:formatCode>General</c:formatCode>
                <c:ptCount val="101"/>
                <c:pt idx="0">
                  <c:v>26.557116073368885</c:v>
                </c:pt>
                <c:pt idx="1">
                  <c:v>26.505405237885032</c:v>
                </c:pt>
                <c:pt idx="2">
                  <c:v>26.45369440240118</c:v>
                </c:pt>
                <c:pt idx="3">
                  <c:v>26.401983566917327</c:v>
                </c:pt>
                <c:pt idx="4">
                  <c:v>26.350272731433474</c:v>
                </c:pt>
                <c:pt idx="5">
                  <c:v>26.298561895949621</c:v>
                </c:pt>
                <c:pt idx="6">
                  <c:v>26.246851060465769</c:v>
                </c:pt>
                <c:pt idx="7">
                  <c:v>26.195140224981916</c:v>
                </c:pt>
                <c:pt idx="8">
                  <c:v>26.143429389498063</c:v>
                </c:pt>
                <c:pt idx="9">
                  <c:v>26.091718554014211</c:v>
                </c:pt>
                <c:pt idx="10">
                  <c:v>26.040007718530358</c:v>
                </c:pt>
                <c:pt idx="11">
                  <c:v>25.988296883046505</c:v>
                </c:pt>
                <c:pt idx="12">
                  <c:v>25.936586047562653</c:v>
                </c:pt>
                <c:pt idx="13">
                  <c:v>25.8848752120788</c:v>
                </c:pt>
                <c:pt idx="14">
                  <c:v>25.833164376594947</c:v>
                </c:pt>
                <c:pt idx="15">
                  <c:v>25.781453541111095</c:v>
                </c:pt>
                <c:pt idx="16">
                  <c:v>25.729742705627242</c:v>
                </c:pt>
                <c:pt idx="17">
                  <c:v>25.678031870143389</c:v>
                </c:pt>
                <c:pt idx="18">
                  <c:v>25.626321034659536</c:v>
                </c:pt>
                <c:pt idx="19">
                  <c:v>25.574610199175684</c:v>
                </c:pt>
                <c:pt idx="20">
                  <c:v>25.522899363691831</c:v>
                </c:pt>
                <c:pt idx="21">
                  <c:v>25.471188528207978</c:v>
                </c:pt>
                <c:pt idx="22">
                  <c:v>25.419477692724126</c:v>
                </c:pt>
                <c:pt idx="23">
                  <c:v>25.367766857240273</c:v>
                </c:pt>
                <c:pt idx="24">
                  <c:v>25.31605602175642</c:v>
                </c:pt>
                <c:pt idx="25">
                  <c:v>25.264345186272568</c:v>
                </c:pt>
                <c:pt idx="26">
                  <c:v>25.212634350788715</c:v>
                </c:pt>
                <c:pt idx="27">
                  <c:v>25.160923515304862</c:v>
                </c:pt>
                <c:pt idx="28">
                  <c:v>25.10921267982101</c:v>
                </c:pt>
                <c:pt idx="29">
                  <c:v>25.057501844337157</c:v>
                </c:pt>
                <c:pt idx="30">
                  <c:v>25.005791008853304</c:v>
                </c:pt>
                <c:pt idx="31">
                  <c:v>24.954080173369452</c:v>
                </c:pt>
                <c:pt idx="32">
                  <c:v>24.902369337885599</c:v>
                </c:pt>
                <c:pt idx="33">
                  <c:v>24.850658502401746</c:v>
                </c:pt>
                <c:pt idx="34">
                  <c:v>24.798947666917893</c:v>
                </c:pt>
                <c:pt idx="35">
                  <c:v>24.747236831434041</c:v>
                </c:pt>
                <c:pt idx="36">
                  <c:v>24.695525995950188</c:v>
                </c:pt>
                <c:pt idx="37">
                  <c:v>24.643815160466335</c:v>
                </c:pt>
                <c:pt idx="38">
                  <c:v>24.592104324982483</c:v>
                </c:pt>
                <c:pt idx="39">
                  <c:v>24.54039348949863</c:v>
                </c:pt>
                <c:pt idx="40">
                  <c:v>24.488682654014777</c:v>
                </c:pt>
                <c:pt idx="41">
                  <c:v>24.436971818530925</c:v>
                </c:pt>
                <c:pt idx="42">
                  <c:v>24.385260983047072</c:v>
                </c:pt>
                <c:pt idx="43">
                  <c:v>24.333550147563219</c:v>
                </c:pt>
                <c:pt idx="44">
                  <c:v>24.281839312079367</c:v>
                </c:pt>
                <c:pt idx="45">
                  <c:v>24.230128476595514</c:v>
                </c:pt>
                <c:pt idx="46">
                  <c:v>24.178417641111661</c:v>
                </c:pt>
                <c:pt idx="47">
                  <c:v>24.126706805627808</c:v>
                </c:pt>
                <c:pt idx="48">
                  <c:v>24.074995970143956</c:v>
                </c:pt>
                <c:pt idx="49">
                  <c:v>24.023285134660103</c:v>
                </c:pt>
                <c:pt idx="50">
                  <c:v>23.97157429917625</c:v>
                </c:pt>
                <c:pt idx="51">
                  <c:v>23.919863463692398</c:v>
                </c:pt>
                <c:pt idx="52">
                  <c:v>23.868152628208545</c:v>
                </c:pt>
                <c:pt idx="53">
                  <c:v>23.816441792724692</c:v>
                </c:pt>
                <c:pt idx="54">
                  <c:v>23.76473095724084</c:v>
                </c:pt>
                <c:pt idx="55">
                  <c:v>23.713020121756987</c:v>
                </c:pt>
                <c:pt idx="56">
                  <c:v>23.661309286273134</c:v>
                </c:pt>
                <c:pt idx="57">
                  <c:v>23.609598450789282</c:v>
                </c:pt>
                <c:pt idx="58">
                  <c:v>23.557887615305429</c:v>
                </c:pt>
                <c:pt idx="59">
                  <c:v>23.506176779821576</c:v>
                </c:pt>
                <c:pt idx="60">
                  <c:v>23.454465944337723</c:v>
                </c:pt>
                <c:pt idx="61">
                  <c:v>23.402755108853871</c:v>
                </c:pt>
                <c:pt idx="62">
                  <c:v>23.351044273370018</c:v>
                </c:pt>
                <c:pt idx="63">
                  <c:v>23.299333437886165</c:v>
                </c:pt>
                <c:pt idx="64">
                  <c:v>23.247622602402313</c:v>
                </c:pt>
                <c:pt idx="65">
                  <c:v>23.19591176691846</c:v>
                </c:pt>
                <c:pt idx="66">
                  <c:v>23.144200931434607</c:v>
                </c:pt>
                <c:pt idx="67">
                  <c:v>23.092490095950755</c:v>
                </c:pt>
                <c:pt idx="68">
                  <c:v>23.040779260466902</c:v>
                </c:pt>
                <c:pt idx="69">
                  <c:v>22.989068424983049</c:v>
                </c:pt>
                <c:pt idx="70">
                  <c:v>22.937357589499197</c:v>
                </c:pt>
                <c:pt idx="71">
                  <c:v>22.885646754015344</c:v>
                </c:pt>
                <c:pt idx="72">
                  <c:v>22.833935918531491</c:v>
                </c:pt>
                <c:pt idx="73">
                  <c:v>22.782225083047638</c:v>
                </c:pt>
                <c:pt idx="74">
                  <c:v>22.730514247563786</c:v>
                </c:pt>
                <c:pt idx="75">
                  <c:v>22.678803412079933</c:v>
                </c:pt>
                <c:pt idx="76">
                  <c:v>22.62709257659608</c:v>
                </c:pt>
                <c:pt idx="77">
                  <c:v>22.575381741112228</c:v>
                </c:pt>
                <c:pt idx="78">
                  <c:v>22.523670905628375</c:v>
                </c:pt>
                <c:pt idx="79">
                  <c:v>22.471960070144522</c:v>
                </c:pt>
                <c:pt idx="80">
                  <c:v>22.42024923466067</c:v>
                </c:pt>
                <c:pt idx="81">
                  <c:v>22.368538399176817</c:v>
                </c:pt>
                <c:pt idx="82">
                  <c:v>22.316827563692964</c:v>
                </c:pt>
                <c:pt idx="83">
                  <c:v>22.265116728209112</c:v>
                </c:pt>
                <c:pt idx="84">
                  <c:v>22.213405892725259</c:v>
                </c:pt>
                <c:pt idx="85">
                  <c:v>22.161695057241406</c:v>
                </c:pt>
                <c:pt idx="86">
                  <c:v>22.109984221757554</c:v>
                </c:pt>
                <c:pt idx="87">
                  <c:v>22.058273386273701</c:v>
                </c:pt>
                <c:pt idx="88">
                  <c:v>22.006562550789848</c:v>
                </c:pt>
                <c:pt idx="89">
                  <c:v>21.954851715305995</c:v>
                </c:pt>
                <c:pt idx="90">
                  <c:v>21.903140879822143</c:v>
                </c:pt>
                <c:pt idx="91">
                  <c:v>21.85143004433829</c:v>
                </c:pt>
                <c:pt idx="92">
                  <c:v>21.799719208854437</c:v>
                </c:pt>
                <c:pt idx="93">
                  <c:v>21.748008373370585</c:v>
                </c:pt>
                <c:pt idx="94">
                  <c:v>21.696297537886732</c:v>
                </c:pt>
                <c:pt idx="95">
                  <c:v>21.644586702402879</c:v>
                </c:pt>
                <c:pt idx="96">
                  <c:v>21.592875866919027</c:v>
                </c:pt>
                <c:pt idx="97">
                  <c:v>21.541165031435174</c:v>
                </c:pt>
                <c:pt idx="98">
                  <c:v>21.489454195951321</c:v>
                </c:pt>
                <c:pt idx="99">
                  <c:v>21.437743360467469</c:v>
                </c:pt>
                <c:pt idx="100" formatCode="0.000">
                  <c:v>21.386032524983474</c:v>
                </c:pt>
              </c:numCache>
            </c:numRef>
          </c:xVal>
          <c:yVal>
            <c:numRef>
              <c:f>'Gusset 16'!$AR$712:$AR$812</c:f>
              <c:numCache>
                <c:formatCode>General</c:formatCode>
                <c:ptCount val="101"/>
                <c:pt idx="0">
                  <c:v>18.83077760390853</c:v>
                </c:pt>
                <c:pt idx="1">
                  <c:v>18.683719827869446</c:v>
                </c:pt>
                <c:pt idx="2">
                  <c:v>18.536662051830362</c:v>
                </c:pt>
                <c:pt idx="3">
                  <c:v>18.389604275791278</c:v>
                </c:pt>
                <c:pt idx="4">
                  <c:v>18.242546499752194</c:v>
                </c:pt>
                <c:pt idx="5">
                  <c:v>18.09548872371311</c:v>
                </c:pt>
                <c:pt idx="6">
                  <c:v>17.948430947674026</c:v>
                </c:pt>
                <c:pt idx="7">
                  <c:v>17.801373171634943</c:v>
                </c:pt>
                <c:pt idx="8">
                  <c:v>17.654315395595859</c:v>
                </c:pt>
                <c:pt idx="9">
                  <c:v>17.507257619556775</c:v>
                </c:pt>
                <c:pt idx="10">
                  <c:v>17.360199843517691</c:v>
                </c:pt>
                <c:pt idx="11">
                  <c:v>17.213142067478607</c:v>
                </c:pt>
                <c:pt idx="12">
                  <c:v>17.066084291439523</c:v>
                </c:pt>
                <c:pt idx="13">
                  <c:v>16.919026515400439</c:v>
                </c:pt>
                <c:pt idx="14">
                  <c:v>16.771968739361355</c:v>
                </c:pt>
                <c:pt idx="15">
                  <c:v>16.624910963322272</c:v>
                </c:pt>
                <c:pt idx="16">
                  <c:v>16.477853187283188</c:v>
                </c:pt>
                <c:pt idx="17">
                  <c:v>16.330795411244104</c:v>
                </c:pt>
                <c:pt idx="18">
                  <c:v>16.18373763520502</c:v>
                </c:pt>
                <c:pt idx="19">
                  <c:v>16.036679859165936</c:v>
                </c:pt>
                <c:pt idx="20">
                  <c:v>15.88962208312685</c:v>
                </c:pt>
                <c:pt idx="21">
                  <c:v>15.742564307087765</c:v>
                </c:pt>
                <c:pt idx="22">
                  <c:v>15.595506531048679</c:v>
                </c:pt>
                <c:pt idx="23">
                  <c:v>15.448448755009593</c:v>
                </c:pt>
                <c:pt idx="24">
                  <c:v>15.301390978970508</c:v>
                </c:pt>
                <c:pt idx="25">
                  <c:v>15.154333202931422</c:v>
                </c:pt>
                <c:pt idx="26">
                  <c:v>15.007275426892337</c:v>
                </c:pt>
                <c:pt idx="27">
                  <c:v>14.860217650853251</c:v>
                </c:pt>
                <c:pt idx="28">
                  <c:v>14.713159874814165</c:v>
                </c:pt>
                <c:pt idx="29">
                  <c:v>14.56610209877508</c:v>
                </c:pt>
                <c:pt idx="30">
                  <c:v>14.419044322735994</c:v>
                </c:pt>
                <c:pt idx="31">
                  <c:v>14.271986546696908</c:v>
                </c:pt>
                <c:pt idx="32">
                  <c:v>14.124928770657823</c:v>
                </c:pt>
                <c:pt idx="33">
                  <c:v>13.977870994618737</c:v>
                </c:pt>
                <c:pt idx="34">
                  <c:v>13.830813218579651</c:v>
                </c:pt>
                <c:pt idx="35">
                  <c:v>13.683755442540566</c:v>
                </c:pt>
                <c:pt idx="36">
                  <c:v>13.53669766650148</c:v>
                </c:pt>
                <c:pt idx="37">
                  <c:v>13.389639890462394</c:v>
                </c:pt>
                <c:pt idx="38">
                  <c:v>13.242582114423309</c:v>
                </c:pt>
                <c:pt idx="39">
                  <c:v>13.095524338384223</c:v>
                </c:pt>
                <c:pt idx="40">
                  <c:v>12.948466562345137</c:v>
                </c:pt>
                <c:pt idx="41">
                  <c:v>12.801408786306052</c:v>
                </c:pt>
                <c:pt idx="42">
                  <c:v>12.654351010266966</c:v>
                </c:pt>
                <c:pt idx="43">
                  <c:v>12.50729323422788</c:v>
                </c:pt>
                <c:pt idx="44">
                  <c:v>12.360235458188795</c:v>
                </c:pt>
                <c:pt idx="45">
                  <c:v>12.213177682149709</c:v>
                </c:pt>
                <c:pt idx="46">
                  <c:v>12.066119906110623</c:v>
                </c:pt>
                <c:pt idx="47">
                  <c:v>11.919062130071538</c:v>
                </c:pt>
                <c:pt idx="48">
                  <c:v>11.772004354032452</c:v>
                </c:pt>
                <c:pt idx="49">
                  <c:v>11.624946577993367</c:v>
                </c:pt>
                <c:pt idx="50">
                  <c:v>11.477888801954281</c:v>
                </c:pt>
                <c:pt idx="51">
                  <c:v>11.330831025915195</c:v>
                </c:pt>
                <c:pt idx="52">
                  <c:v>11.18377324987611</c:v>
                </c:pt>
                <c:pt idx="53">
                  <c:v>11.036715473837024</c:v>
                </c:pt>
                <c:pt idx="54">
                  <c:v>10.889657697797938</c:v>
                </c:pt>
                <c:pt idx="55">
                  <c:v>10.742599921758853</c:v>
                </c:pt>
                <c:pt idx="56">
                  <c:v>10.595542145719767</c:v>
                </c:pt>
                <c:pt idx="57">
                  <c:v>10.448484369680681</c:v>
                </c:pt>
                <c:pt idx="58">
                  <c:v>10.301426593641596</c:v>
                </c:pt>
                <c:pt idx="59">
                  <c:v>10.15436881760251</c:v>
                </c:pt>
                <c:pt idx="60">
                  <c:v>10.007311041563424</c:v>
                </c:pt>
                <c:pt idx="61">
                  <c:v>9.8602532655243387</c:v>
                </c:pt>
                <c:pt idx="62">
                  <c:v>9.713195489485253</c:v>
                </c:pt>
                <c:pt idx="63">
                  <c:v>9.5661377134461674</c:v>
                </c:pt>
                <c:pt idx="64">
                  <c:v>9.4190799374070817</c:v>
                </c:pt>
                <c:pt idx="65">
                  <c:v>9.2720221613679961</c:v>
                </c:pt>
                <c:pt idx="66">
                  <c:v>9.1249643853289104</c:v>
                </c:pt>
                <c:pt idx="67">
                  <c:v>8.9779066092898248</c:v>
                </c:pt>
                <c:pt idx="68">
                  <c:v>8.8308488332507391</c:v>
                </c:pt>
                <c:pt idx="69">
                  <c:v>8.6837910572116535</c:v>
                </c:pt>
                <c:pt idx="70">
                  <c:v>8.5367332811725678</c:v>
                </c:pt>
                <c:pt idx="71">
                  <c:v>8.3896755051334821</c:v>
                </c:pt>
                <c:pt idx="72">
                  <c:v>8.2426177290943965</c:v>
                </c:pt>
                <c:pt idx="73">
                  <c:v>8.0955599530553108</c:v>
                </c:pt>
                <c:pt idx="74">
                  <c:v>7.9485021770162252</c:v>
                </c:pt>
                <c:pt idx="75">
                  <c:v>7.8014444009771395</c:v>
                </c:pt>
                <c:pt idx="76">
                  <c:v>7.6543866249380539</c:v>
                </c:pt>
                <c:pt idx="77">
                  <c:v>7.5073288488989682</c:v>
                </c:pt>
                <c:pt idx="78">
                  <c:v>7.3602710728598826</c:v>
                </c:pt>
                <c:pt idx="79">
                  <c:v>7.2132132968207969</c:v>
                </c:pt>
                <c:pt idx="80">
                  <c:v>7.0661555207817113</c:v>
                </c:pt>
                <c:pt idx="81">
                  <c:v>6.9190977447426256</c:v>
                </c:pt>
                <c:pt idx="82">
                  <c:v>6.77203996870354</c:v>
                </c:pt>
                <c:pt idx="83">
                  <c:v>6.6249821926644543</c:v>
                </c:pt>
                <c:pt idx="84">
                  <c:v>6.4779244166253687</c:v>
                </c:pt>
                <c:pt idx="85">
                  <c:v>6.330866640586283</c:v>
                </c:pt>
                <c:pt idx="86">
                  <c:v>6.1838088645471974</c:v>
                </c:pt>
                <c:pt idx="87">
                  <c:v>6.0367510885081117</c:v>
                </c:pt>
                <c:pt idx="88">
                  <c:v>5.8896933124690261</c:v>
                </c:pt>
                <c:pt idx="89">
                  <c:v>5.7426355364299404</c:v>
                </c:pt>
                <c:pt idx="90">
                  <c:v>5.5955777603908547</c:v>
                </c:pt>
                <c:pt idx="91">
                  <c:v>5.4485199843517691</c:v>
                </c:pt>
                <c:pt idx="92">
                  <c:v>5.3014622083126834</c:v>
                </c:pt>
                <c:pt idx="93">
                  <c:v>5.1544044322735978</c:v>
                </c:pt>
                <c:pt idx="94">
                  <c:v>5.0073466562345121</c:v>
                </c:pt>
                <c:pt idx="95">
                  <c:v>4.8602888801954265</c:v>
                </c:pt>
                <c:pt idx="96">
                  <c:v>4.7132311041563408</c:v>
                </c:pt>
                <c:pt idx="97">
                  <c:v>4.5661733281172552</c:v>
                </c:pt>
                <c:pt idx="98">
                  <c:v>4.4191155520781695</c:v>
                </c:pt>
                <c:pt idx="99">
                  <c:v>4.2720577760390839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FAE-40E2-989F-DEE6EE2A185E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16'!$AJ$813:$AJ$913</c:f>
              <c:numCache>
                <c:formatCode>0.000</c:formatCode>
                <c:ptCount val="101"/>
                <c:pt idx="0">
                  <c:v>21.386032524983474</c:v>
                </c:pt>
                <c:pt idx="1">
                  <c:v>21.386032524983474</c:v>
                </c:pt>
                <c:pt idx="2">
                  <c:v>21.386032524983474</c:v>
                </c:pt>
                <c:pt idx="3">
                  <c:v>21.386032524983474</c:v>
                </c:pt>
                <c:pt idx="4">
                  <c:v>21.386032524983474</c:v>
                </c:pt>
                <c:pt idx="5">
                  <c:v>21.386032524983474</c:v>
                </c:pt>
                <c:pt idx="6">
                  <c:v>21.386032524983474</c:v>
                </c:pt>
                <c:pt idx="7">
                  <c:v>21.386032524983474</c:v>
                </c:pt>
                <c:pt idx="8">
                  <c:v>21.386032524983474</c:v>
                </c:pt>
                <c:pt idx="9">
                  <c:v>21.386032524983474</c:v>
                </c:pt>
                <c:pt idx="10">
                  <c:v>21.386032524983474</c:v>
                </c:pt>
                <c:pt idx="11">
                  <c:v>21.386032524983474</c:v>
                </c:pt>
                <c:pt idx="12">
                  <c:v>21.386032524983474</c:v>
                </c:pt>
                <c:pt idx="13">
                  <c:v>21.386032524983474</c:v>
                </c:pt>
                <c:pt idx="14">
                  <c:v>21.386032524983474</c:v>
                </c:pt>
                <c:pt idx="15">
                  <c:v>21.386032524983474</c:v>
                </c:pt>
                <c:pt idx="16">
                  <c:v>21.386032524983474</c:v>
                </c:pt>
                <c:pt idx="17">
                  <c:v>21.386032524983474</c:v>
                </c:pt>
                <c:pt idx="18">
                  <c:v>21.386032524983474</c:v>
                </c:pt>
                <c:pt idx="19">
                  <c:v>21.386032524983474</c:v>
                </c:pt>
                <c:pt idx="20">
                  <c:v>21.386032524983474</c:v>
                </c:pt>
                <c:pt idx="21">
                  <c:v>21.386032524983474</c:v>
                </c:pt>
                <c:pt idx="22">
                  <c:v>21.386032524983474</c:v>
                </c:pt>
                <c:pt idx="23">
                  <c:v>21.386032524983474</c:v>
                </c:pt>
                <c:pt idx="24">
                  <c:v>21.386032524983474</c:v>
                </c:pt>
                <c:pt idx="25">
                  <c:v>21.386032524983474</c:v>
                </c:pt>
                <c:pt idx="26">
                  <c:v>21.386032524983474</c:v>
                </c:pt>
                <c:pt idx="27">
                  <c:v>21.386032524983474</c:v>
                </c:pt>
                <c:pt idx="28">
                  <c:v>21.386032524983474</c:v>
                </c:pt>
                <c:pt idx="29">
                  <c:v>21.386032524983474</c:v>
                </c:pt>
                <c:pt idx="30">
                  <c:v>21.386032524983474</c:v>
                </c:pt>
                <c:pt idx="31">
                  <c:v>21.386032524983474</c:v>
                </c:pt>
                <c:pt idx="32">
                  <c:v>21.386032524983474</c:v>
                </c:pt>
                <c:pt idx="33">
                  <c:v>21.386032524983474</c:v>
                </c:pt>
                <c:pt idx="34">
                  <c:v>21.386032524983474</c:v>
                </c:pt>
                <c:pt idx="35">
                  <c:v>21.386032524983474</c:v>
                </c:pt>
                <c:pt idx="36">
                  <c:v>21.386032524983474</c:v>
                </c:pt>
                <c:pt idx="37">
                  <c:v>21.386032524983474</c:v>
                </c:pt>
                <c:pt idx="38">
                  <c:v>21.386032524983474</c:v>
                </c:pt>
                <c:pt idx="39">
                  <c:v>21.386032524983474</c:v>
                </c:pt>
                <c:pt idx="40">
                  <c:v>21.386032524983474</c:v>
                </c:pt>
                <c:pt idx="41">
                  <c:v>21.386032524983474</c:v>
                </c:pt>
                <c:pt idx="42">
                  <c:v>21.386032524983474</c:v>
                </c:pt>
                <c:pt idx="43">
                  <c:v>21.386032524983474</c:v>
                </c:pt>
                <c:pt idx="44">
                  <c:v>21.386032524983474</c:v>
                </c:pt>
                <c:pt idx="45">
                  <c:v>21.386032524983474</c:v>
                </c:pt>
                <c:pt idx="46">
                  <c:v>21.386032524983474</c:v>
                </c:pt>
                <c:pt idx="47">
                  <c:v>21.386032524983474</c:v>
                </c:pt>
                <c:pt idx="48">
                  <c:v>21.386032524983474</c:v>
                </c:pt>
                <c:pt idx="49">
                  <c:v>21.386032524983474</c:v>
                </c:pt>
                <c:pt idx="50">
                  <c:v>21.386032524983474</c:v>
                </c:pt>
                <c:pt idx="51">
                  <c:v>21.386032524983474</c:v>
                </c:pt>
                <c:pt idx="52">
                  <c:v>21.386032524983474</c:v>
                </c:pt>
                <c:pt idx="53">
                  <c:v>21.386032524983474</c:v>
                </c:pt>
                <c:pt idx="54">
                  <c:v>21.386032524983474</c:v>
                </c:pt>
                <c:pt idx="55">
                  <c:v>21.386032524983474</c:v>
                </c:pt>
                <c:pt idx="56">
                  <c:v>21.386032524983474</c:v>
                </c:pt>
                <c:pt idx="57">
                  <c:v>21.386032524983474</c:v>
                </c:pt>
                <c:pt idx="58">
                  <c:v>21.386032524983474</c:v>
                </c:pt>
                <c:pt idx="59">
                  <c:v>21.386032524983474</c:v>
                </c:pt>
                <c:pt idx="60">
                  <c:v>21.386032524983474</c:v>
                </c:pt>
                <c:pt idx="61">
                  <c:v>21.386032524983474</c:v>
                </c:pt>
                <c:pt idx="62">
                  <c:v>21.386032524983474</c:v>
                </c:pt>
                <c:pt idx="63">
                  <c:v>21.386032524983474</c:v>
                </c:pt>
                <c:pt idx="64">
                  <c:v>21.386032524983474</c:v>
                </c:pt>
                <c:pt idx="65">
                  <c:v>21.386032524983474</c:v>
                </c:pt>
                <c:pt idx="66">
                  <c:v>21.386032524983474</c:v>
                </c:pt>
                <c:pt idx="67">
                  <c:v>21.386032524983474</c:v>
                </c:pt>
                <c:pt idx="68">
                  <c:v>21.386032524983474</c:v>
                </c:pt>
                <c:pt idx="69">
                  <c:v>21.386032524983474</c:v>
                </c:pt>
                <c:pt idx="70">
                  <c:v>21.386032524983474</c:v>
                </c:pt>
                <c:pt idx="71">
                  <c:v>21.386032524983474</c:v>
                </c:pt>
                <c:pt idx="72">
                  <c:v>21.386032524983474</c:v>
                </c:pt>
                <c:pt idx="73">
                  <c:v>21.386032524983474</c:v>
                </c:pt>
                <c:pt idx="74">
                  <c:v>21.386032524983474</c:v>
                </c:pt>
                <c:pt idx="75">
                  <c:v>21.386032524983474</c:v>
                </c:pt>
                <c:pt idx="76">
                  <c:v>21.386032524983474</c:v>
                </c:pt>
                <c:pt idx="77">
                  <c:v>21.386032524983474</c:v>
                </c:pt>
                <c:pt idx="78">
                  <c:v>21.386032524983474</c:v>
                </c:pt>
                <c:pt idx="79">
                  <c:v>21.386032524983474</c:v>
                </c:pt>
                <c:pt idx="80">
                  <c:v>21.386032524983474</c:v>
                </c:pt>
                <c:pt idx="81">
                  <c:v>21.386032524983474</c:v>
                </c:pt>
                <c:pt idx="82">
                  <c:v>21.386032524983474</c:v>
                </c:pt>
                <c:pt idx="83">
                  <c:v>21.386032524983474</c:v>
                </c:pt>
                <c:pt idx="84">
                  <c:v>21.386032524983474</c:v>
                </c:pt>
                <c:pt idx="85">
                  <c:v>21.386032524983474</c:v>
                </c:pt>
                <c:pt idx="86">
                  <c:v>21.386032524983474</c:v>
                </c:pt>
                <c:pt idx="87">
                  <c:v>21.386032524983474</c:v>
                </c:pt>
                <c:pt idx="88">
                  <c:v>21.386032524983474</c:v>
                </c:pt>
                <c:pt idx="89">
                  <c:v>21.386032524983474</c:v>
                </c:pt>
                <c:pt idx="90">
                  <c:v>21.386032524983474</c:v>
                </c:pt>
                <c:pt idx="91">
                  <c:v>21.386032524983474</c:v>
                </c:pt>
                <c:pt idx="92">
                  <c:v>21.386032524983474</c:v>
                </c:pt>
                <c:pt idx="93">
                  <c:v>21.386032524983474</c:v>
                </c:pt>
                <c:pt idx="94">
                  <c:v>21.386032524983474</c:v>
                </c:pt>
                <c:pt idx="95">
                  <c:v>21.386032524983474</c:v>
                </c:pt>
                <c:pt idx="96">
                  <c:v>21.386032524983474</c:v>
                </c:pt>
                <c:pt idx="97">
                  <c:v>21.386032524983474</c:v>
                </c:pt>
                <c:pt idx="98">
                  <c:v>21.386032524983474</c:v>
                </c:pt>
                <c:pt idx="99">
                  <c:v>21.386032524983474</c:v>
                </c:pt>
                <c:pt idx="100">
                  <c:v>21.386032524983474</c:v>
                </c:pt>
              </c:numCache>
            </c:numRef>
          </c:xVal>
          <c:yVal>
            <c:numRef>
              <c:f>'Gusset 16'!$AS$813:$AS$913</c:f>
              <c:numCache>
                <c:formatCode>General</c:formatCode>
                <c:ptCount val="101"/>
                <c:pt idx="0">
                  <c:v>4.125</c:v>
                </c:pt>
                <c:pt idx="1">
                  <c:v>4.125</c:v>
                </c:pt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  <c:pt idx="6">
                  <c:v>4.125</c:v>
                </c:pt>
                <c:pt idx="7">
                  <c:v>4.125</c:v>
                </c:pt>
                <c:pt idx="8">
                  <c:v>4.125</c:v>
                </c:pt>
                <c:pt idx="9">
                  <c:v>4.125</c:v>
                </c:pt>
                <c:pt idx="10">
                  <c:v>4.125</c:v>
                </c:pt>
                <c:pt idx="11">
                  <c:v>4.125</c:v>
                </c:pt>
                <c:pt idx="12">
                  <c:v>4.125</c:v>
                </c:pt>
                <c:pt idx="13">
                  <c:v>4.125</c:v>
                </c:pt>
                <c:pt idx="14">
                  <c:v>4.125</c:v>
                </c:pt>
                <c:pt idx="15">
                  <c:v>4.125</c:v>
                </c:pt>
                <c:pt idx="16">
                  <c:v>4.125</c:v>
                </c:pt>
                <c:pt idx="17">
                  <c:v>4.125</c:v>
                </c:pt>
                <c:pt idx="18">
                  <c:v>4.125</c:v>
                </c:pt>
                <c:pt idx="19">
                  <c:v>4.125</c:v>
                </c:pt>
                <c:pt idx="20">
                  <c:v>4.125</c:v>
                </c:pt>
                <c:pt idx="21">
                  <c:v>4.125</c:v>
                </c:pt>
                <c:pt idx="22">
                  <c:v>4.125</c:v>
                </c:pt>
                <c:pt idx="23">
                  <c:v>4.125</c:v>
                </c:pt>
                <c:pt idx="24">
                  <c:v>4.125</c:v>
                </c:pt>
                <c:pt idx="25">
                  <c:v>4.125</c:v>
                </c:pt>
                <c:pt idx="26">
                  <c:v>4.125</c:v>
                </c:pt>
                <c:pt idx="27">
                  <c:v>4.125</c:v>
                </c:pt>
                <c:pt idx="28">
                  <c:v>4.125</c:v>
                </c:pt>
                <c:pt idx="29">
                  <c:v>4.125</c:v>
                </c:pt>
                <c:pt idx="30">
                  <c:v>4.125</c:v>
                </c:pt>
                <c:pt idx="31">
                  <c:v>4.125</c:v>
                </c:pt>
                <c:pt idx="32">
                  <c:v>4.125</c:v>
                </c:pt>
                <c:pt idx="33">
                  <c:v>4.125</c:v>
                </c:pt>
                <c:pt idx="34">
                  <c:v>4.125</c:v>
                </c:pt>
                <c:pt idx="35">
                  <c:v>4.125</c:v>
                </c:pt>
                <c:pt idx="36">
                  <c:v>4.125</c:v>
                </c:pt>
                <c:pt idx="37">
                  <c:v>4.125</c:v>
                </c:pt>
                <c:pt idx="38">
                  <c:v>4.125</c:v>
                </c:pt>
                <c:pt idx="39">
                  <c:v>4.125</c:v>
                </c:pt>
                <c:pt idx="40">
                  <c:v>4.125</c:v>
                </c:pt>
                <c:pt idx="41">
                  <c:v>4.125</c:v>
                </c:pt>
                <c:pt idx="42">
                  <c:v>4.125</c:v>
                </c:pt>
                <c:pt idx="43">
                  <c:v>4.125</c:v>
                </c:pt>
                <c:pt idx="44">
                  <c:v>4.125</c:v>
                </c:pt>
                <c:pt idx="45">
                  <c:v>4.125</c:v>
                </c:pt>
                <c:pt idx="46">
                  <c:v>4.125</c:v>
                </c:pt>
                <c:pt idx="47">
                  <c:v>4.125</c:v>
                </c:pt>
                <c:pt idx="48">
                  <c:v>4.125</c:v>
                </c:pt>
                <c:pt idx="49">
                  <c:v>4.125</c:v>
                </c:pt>
                <c:pt idx="50">
                  <c:v>4.125</c:v>
                </c:pt>
                <c:pt idx="51">
                  <c:v>4.125</c:v>
                </c:pt>
                <c:pt idx="52">
                  <c:v>4.125</c:v>
                </c:pt>
                <c:pt idx="53">
                  <c:v>4.125</c:v>
                </c:pt>
                <c:pt idx="54">
                  <c:v>4.125</c:v>
                </c:pt>
                <c:pt idx="55">
                  <c:v>4.125</c:v>
                </c:pt>
                <c:pt idx="56">
                  <c:v>4.125</c:v>
                </c:pt>
                <c:pt idx="57">
                  <c:v>4.125</c:v>
                </c:pt>
                <c:pt idx="58">
                  <c:v>4.125</c:v>
                </c:pt>
                <c:pt idx="59">
                  <c:v>4.125</c:v>
                </c:pt>
                <c:pt idx="60">
                  <c:v>4.125</c:v>
                </c:pt>
                <c:pt idx="61">
                  <c:v>4.125</c:v>
                </c:pt>
                <c:pt idx="62">
                  <c:v>4.125</c:v>
                </c:pt>
                <c:pt idx="63">
                  <c:v>4.125</c:v>
                </c:pt>
                <c:pt idx="64">
                  <c:v>4.125</c:v>
                </c:pt>
                <c:pt idx="65">
                  <c:v>4.125</c:v>
                </c:pt>
                <c:pt idx="66">
                  <c:v>4.125</c:v>
                </c:pt>
                <c:pt idx="67">
                  <c:v>4.125</c:v>
                </c:pt>
                <c:pt idx="68">
                  <c:v>4.125</c:v>
                </c:pt>
                <c:pt idx="69">
                  <c:v>4.125</c:v>
                </c:pt>
                <c:pt idx="70">
                  <c:v>4.125</c:v>
                </c:pt>
                <c:pt idx="71">
                  <c:v>4.125</c:v>
                </c:pt>
                <c:pt idx="72">
                  <c:v>4.125</c:v>
                </c:pt>
                <c:pt idx="73">
                  <c:v>4.125</c:v>
                </c:pt>
                <c:pt idx="74">
                  <c:v>4.125</c:v>
                </c:pt>
                <c:pt idx="75">
                  <c:v>4.125</c:v>
                </c:pt>
                <c:pt idx="76">
                  <c:v>4.125</c:v>
                </c:pt>
                <c:pt idx="77">
                  <c:v>4.125</c:v>
                </c:pt>
                <c:pt idx="78">
                  <c:v>4.125</c:v>
                </c:pt>
                <c:pt idx="79">
                  <c:v>4.125</c:v>
                </c:pt>
                <c:pt idx="80">
                  <c:v>4.125</c:v>
                </c:pt>
                <c:pt idx="81">
                  <c:v>4.125</c:v>
                </c:pt>
                <c:pt idx="82">
                  <c:v>4.125</c:v>
                </c:pt>
                <c:pt idx="83">
                  <c:v>4.125</c:v>
                </c:pt>
                <c:pt idx="84">
                  <c:v>4.125</c:v>
                </c:pt>
                <c:pt idx="85">
                  <c:v>4.125</c:v>
                </c:pt>
                <c:pt idx="86">
                  <c:v>4.125</c:v>
                </c:pt>
                <c:pt idx="87">
                  <c:v>4.125</c:v>
                </c:pt>
                <c:pt idx="88">
                  <c:v>4.125</c:v>
                </c:pt>
                <c:pt idx="89">
                  <c:v>4.125</c:v>
                </c:pt>
                <c:pt idx="90">
                  <c:v>4.125</c:v>
                </c:pt>
                <c:pt idx="91">
                  <c:v>4.125</c:v>
                </c:pt>
                <c:pt idx="92">
                  <c:v>4.125</c:v>
                </c:pt>
                <c:pt idx="93">
                  <c:v>4.125</c:v>
                </c:pt>
                <c:pt idx="94">
                  <c:v>4.125</c:v>
                </c:pt>
                <c:pt idx="95">
                  <c:v>4.125</c:v>
                </c:pt>
                <c:pt idx="96">
                  <c:v>4.125</c:v>
                </c:pt>
                <c:pt idx="97">
                  <c:v>4.125</c:v>
                </c:pt>
                <c:pt idx="98">
                  <c:v>4.125</c:v>
                </c:pt>
                <c:pt idx="99">
                  <c:v>4.125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FAE-40E2-989F-DEE6EE2A1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2'!$AJ$4:$AJ$105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0.58741462727309102</c:v>
                </c:pt>
                <c:pt idx="2">
                  <c:v>1.174829254546182</c:v>
                </c:pt>
                <c:pt idx="3">
                  <c:v>1.7622438818192729</c:v>
                </c:pt>
                <c:pt idx="4">
                  <c:v>2.3496585090923641</c:v>
                </c:pt>
                <c:pt idx="5">
                  <c:v>2.9370731363654552</c:v>
                </c:pt>
                <c:pt idx="6">
                  <c:v>3.5244877636385463</c:v>
                </c:pt>
                <c:pt idx="7">
                  <c:v>4.111902390911637</c:v>
                </c:pt>
                <c:pt idx="9">
                  <c:v>4.6993170181847281</c:v>
                </c:pt>
                <c:pt idx="10">
                  <c:v>5.2867316454578193</c:v>
                </c:pt>
                <c:pt idx="11">
                  <c:v>5.8741462727309104</c:v>
                </c:pt>
                <c:pt idx="12">
                  <c:v>6.4615609000040015</c:v>
                </c:pt>
                <c:pt idx="13">
                  <c:v>7.0489755272770926</c:v>
                </c:pt>
                <c:pt idx="14">
                  <c:v>7.6363901545501838</c:v>
                </c:pt>
                <c:pt idx="15">
                  <c:v>8.223804781823274</c:v>
                </c:pt>
                <c:pt idx="16">
                  <c:v>8.8112194090963651</c:v>
                </c:pt>
                <c:pt idx="17">
                  <c:v>9.3986340363694563</c:v>
                </c:pt>
                <c:pt idx="18">
                  <c:v>9.9860486636425474</c:v>
                </c:pt>
                <c:pt idx="19">
                  <c:v>10.573463290915639</c:v>
                </c:pt>
                <c:pt idx="20">
                  <c:v>11.16087791818873</c:v>
                </c:pt>
                <c:pt idx="21">
                  <c:v>11.748292545461821</c:v>
                </c:pt>
                <c:pt idx="22">
                  <c:v>12.335707172734912</c:v>
                </c:pt>
                <c:pt idx="23">
                  <c:v>12.923121800008003</c:v>
                </c:pt>
                <c:pt idx="24">
                  <c:v>13.510536427281094</c:v>
                </c:pt>
                <c:pt idx="25">
                  <c:v>14.097951054554185</c:v>
                </c:pt>
                <c:pt idx="26">
                  <c:v>14.685365681827276</c:v>
                </c:pt>
                <c:pt idx="27">
                  <c:v>15.272780309100368</c:v>
                </c:pt>
                <c:pt idx="28">
                  <c:v>15.860194936373459</c:v>
                </c:pt>
                <c:pt idx="29">
                  <c:v>16.447609563646548</c:v>
                </c:pt>
                <c:pt idx="30">
                  <c:v>17.035024190919639</c:v>
                </c:pt>
                <c:pt idx="31">
                  <c:v>17.62243881819273</c:v>
                </c:pt>
                <c:pt idx="32">
                  <c:v>18.209853445465821</c:v>
                </c:pt>
                <c:pt idx="33">
                  <c:v>18.797268072738913</c:v>
                </c:pt>
                <c:pt idx="34">
                  <c:v>19.384682700012004</c:v>
                </c:pt>
                <c:pt idx="35">
                  <c:v>19.972097327285095</c:v>
                </c:pt>
                <c:pt idx="36">
                  <c:v>20.559511954558186</c:v>
                </c:pt>
                <c:pt idx="37">
                  <c:v>21.146926581831277</c:v>
                </c:pt>
                <c:pt idx="38">
                  <c:v>21.734341209104368</c:v>
                </c:pt>
                <c:pt idx="39">
                  <c:v>22.321755836377459</c:v>
                </c:pt>
                <c:pt idx="40">
                  <c:v>22.90917046365055</c:v>
                </c:pt>
                <c:pt idx="41">
                  <c:v>23.496585090923642</c:v>
                </c:pt>
                <c:pt idx="42">
                  <c:v>24.083999718196733</c:v>
                </c:pt>
                <c:pt idx="43">
                  <c:v>24.671414345469824</c:v>
                </c:pt>
                <c:pt idx="44">
                  <c:v>25.258828972742915</c:v>
                </c:pt>
                <c:pt idx="45">
                  <c:v>25.846243600016006</c:v>
                </c:pt>
                <c:pt idx="46">
                  <c:v>26.433658227289097</c:v>
                </c:pt>
                <c:pt idx="47">
                  <c:v>27.021072854562188</c:v>
                </c:pt>
                <c:pt idx="48">
                  <c:v>27.608487481835279</c:v>
                </c:pt>
                <c:pt idx="49">
                  <c:v>28.195902109108371</c:v>
                </c:pt>
                <c:pt idx="50">
                  <c:v>28.783316736381462</c:v>
                </c:pt>
                <c:pt idx="51">
                  <c:v>29.370731363654553</c:v>
                </c:pt>
                <c:pt idx="52">
                  <c:v>29.958145990927644</c:v>
                </c:pt>
                <c:pt idx="53">
                  <c:v>30.545560618200735</c:v>
                </c:pt>
                <c:pt idx="54">
                  <c:v>31.132975245473826</c:v>
                </c:pt>
                <c:pt idx="55">
                  <c:v>31.720389872746917</c:v>
                </c:pt>
                <c:pt idx="56">
                  <c:v>32.307804500020005</c:v>
                </c:pt>
                <c:pt idx="57">
                  <c:v>32.895219127293096</c:v>
                </c:pt>
                <c:pt idx="58">
                  <c:v>33.482633754566187</c:v>
                </c:pt>
                <c:pt idx="59">
                  <c:v>34.070048381839278</c:v>
                </c:pt>
                <c:pt idx="60">
                  <c:v>34.657463009112369</c:v>
                </c:pt>
                <c:pt idx="61">
                  <c:v>35.244877636385461</c:v>
                </c:pt>
                <c:pt idx="62">
                  <c:v>35.832292263658552</c:v>
                </c:pt>
                <c:pt idx="63">
                  <c:v>36.419706890931643</c:v>
                </c:pt>
                <c:pt idx="64">
                  <c:v>37.007121518204734</c:v>
                </c:pt>
                <c:pt idx="65">
                  <c:v>37.594536145477825</c:v>
                </c:pt>
                <c:pt idx="66">
                  <c:v>38.181950772750916</c:v>
                </c:pt>
                <c:pt idx="67">
                  <c:v>38.769365400024007</c:v>
                </c:pt>
                <c:pt idx="68">
                  <c:v>39.356780027297098</c:v>
                </c:pt>
                <c:pt idx="69">
                  <c:v>39.94419465457019</c:v>
                </c:pt>
                <c:pt idx="70">
                  <c:v>40.531609281843281</c:v>
                </c:pt>
                <c:pt idx="71">
                  <c:v>41.119023909116372</c:v>
                </c:pt>
                <c:pt idx="72">
                  <c:v>41.706438536389463</c:v>
                </c:pt>
                <c:pt idx="73">
                  <c:v>42.293853163662554</c:v>
                </c:pt>
                <c:pt idx="74">
                  <c:v>42.881267790935645</c:v>
                </c:pt>
                <c:pt idx="75">
                  <c:v>43.468682418208736</c:v>
                </c:pt>
                <c:pt idx="76">
                  <c:v>44.056097045481827</c:v>
                </c:pt>
                <c:pt idx="77">
                  <c:v>44.643511672754919</c:v>
                </c:pt>
                <c:pt idx="78">
                  <c:v>45.23092630002801</c:v>
                </c:pt>
                <c:pt idx="79">
                  <c:v>45.818340927301101</c:v>
                </c:pt>
                <c:pt idx="80">
                  <c:v>46.405755554574192</c:v>
                </c:pt>
                <c:pt idx="81">
                  <c:v>46.993170181847283</c:v>
                </c:pt>
                <c:pt idx="82">
                  <c:v>47.580584809120374</c:v>
                </c:pt>
                <c:pt idx="83">
                  <c:v>48.167999436393465</c:v>
                </c:pt>
                <c:pt idx="84">
                  <c:v>48.755414063666557</c:v>
                </c:pt>
                <c:pt idx="85">
                  <c:v>49.342828690939648</c:v>
                </c:pt>
                <c:pt idx="86">
                  <c:v>49.930243318212739</c:v>
                </c:pt>
                <c:pt idx="87">
                  <c:v>50.51765794548583</c:v>
                </c:pt>
                <c:pt idx="88">
                  <c:v>51.105072572758921</c:v>
                </c:pt>
                <c:pt idx="89">
                  <c:v>51.692487200032012</c:v>
                </c:pt>
                <c:pt idx="90">
                  <c:v>52.279901827305103</c:v>
                </c:pt>
                <c:pt idx="91">
                  <c:v>52.867316454578194</c:v>
                </c:pt>
                <c:pt idx="92">
                  <c:v>53.454731081851286</c:v>
                </c:pt>
                <c:pt idx="93">
                  <c:v>54.042145709124377</c:v>
                </c:pt>
                <c:pt idx="94">
                  <c:v>54.629560336397468</c:v>
                </c:pt>
                <c:pt idx="95">
                  <c:v>55.216974963670559</c:v>
                </c:pt>
                <c:pt idx="96">
                  <c:v>55.80438959094365</c:v>
                </c:pt>
                <c:pt idx="97">
                  <c:v>56.391804218216741</c:v>
                </c:pt>
                <c:pt idx="98">
                  <c:v>56.979218845489832</c:v>
                </c:pt>
                <c:pt idx="99">
                  <c:v>57.566633472762923</c:v>
                </c:pt>
                <c:pt idx="100">
                  <c:v>58.154048100036015</c:v>
                </c:pt>
                <c:pt idx="101">
                  <c:v>58.741462727309099</c:v>
                </c:pt>
              </c:numCache>
            </c:numRef>
          </c:xVal>
          <c:yVal>
            <c:numRef>
              <c:f>'Gusset 2'!$AK$4:$AK$105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0.72486110732149511</c:v>
                </c:pt>
                <c:pt idx="2">
                  <c:v>1.4497222146429902</c:v>
                </c:pt>
                <c:pt idx="3">
                  <c:v>2.1745833219644854</c:v>
                </c:pt>
                <c:pt idx="4">
                  <c:v>2.8994444292859805</c:v>
                </c:pt>
                <c:pt idx="5">
                  <c:v>3.6243055366074755</c:v>
                </c:pt>
                <c:pt idx="6">
                  <c:v>4.3491666439289709</c:v>
                </c:pt>
                <c:pt idx="7">
                  <c:v>5.0740277512504663</c:v>
                </c:pt>
                <c:pt idx="9">
                  <c:v>5.7988888585719618</c:v>
                </c:pt>
                <c:pt idx="10">
                  <c:v>6.5237499658934572</c:v>
                </c:pt>
                <c:pt idx="11">
                  <c:v>7.2486110732149527</c:v>
                </c:pt>
                <c:pt idx="12">
                  <c:v>7.9734721805364481</c:v>
                </c:pt>
                <c:pt idx="13">
                  <c:v>8.6983332878579436</c:v>
                </c:pt>
                <c:pt idx="14">
                  <c:v>9.4231943951794381</c:v>
                </c:pt>
                <c:pt idx="15">
                  <c:v>10.148055502500933</c:v>
                </c:pt>
                <c:pt idx="16">
                  <c:v>10.872916609822427</c:v>
                </c:pt>
                <c:pt idx="17">
                  <c:v>11.597777717143922</c:v>
                </c:pt>
                <c:pt idx="18">
                  <c:v>12.322638824465416</c:v>
                </c:pt>
                <c:pt idx="19">
                  <c:v>13.047499931786911</c:v>
                </c:pt>
                <c:pt idx="20">
                  <c:v>13.772361039108405</c:v>
                </c:pt>
                <c:pt idx="21">
                  <c:v>14.4972221464299</c:v>
                </c:pt>
                <c:pt idx="22">
                  <c:v>15.222083253751395</c:v>
                </c:pt>
                <c:pt idx="23">
                  <c:v>15.946944361072889</c:v>
                </c:pt>
                <c:pt idx="24">
                  <c:v>16.671805468394385</c:v>
                </c:pt>
                <c:pt idx="25">
                  <c:v>17.39666657571588</c:v>
                </c:pt>
                <c:pt idx="26">
                  <c:v>18.121527683037375</c:v>
                </c:pt>
                <c:pt idx="27">
                  <c:v>18.846388790358869</c:v>
                </c:pt>
                <c:pt idx="28">
                  <c:v>19.571249897680364</c:v>
                </c:pt>
                <c:pt idx="29">
                  <c:v>20.296111005001858</c:v>
                </c:pt>
                <c:pt idx="30">
                  <c:v>21.020972112323353</c:v>
                </c:pt>
                <c:pt idx="31">
                  <c:v>21.745833219644847</c:v>
                </c:pt>
                <c:pt idx="32">
                  <c:v>22.470694326966342</c:v>
                </c:pt>
                <c:pt idx="33">
                  <c:v>23.195555434287837</c:v>
                </c:pt>
                <c:pt idx="34">
                  <c:v>23.920416541609331</c:v>
                </c:pt>
                <c:pt idx="35">
                  <c:v>24.645277648930826</c:v>
                </c:pt>
                <c:pt idx="36">
                  <c:v>25.37013875625232</c:v>
                </c:pt>
                <c:pt idx="37">
                  <c:v>26.094999863573815</c:v>
                </c:pt>
                <c:pt idx="38">
                  <c:v>26.819860970895309</c:v>
                </c:pt>
                <c:pt idx="39">
                  <c:v>27.544722078216804</c:v>
                </c:pt>
                <c:pt idx="40">
                  <c:v>28.269583185538298</c:v>
                </c:pt>
                <c:pt idx="41">
                  <c:v>28.994444292859793</c:v>
                </c:pt>
                <c:pt idx="42">
                  <c:v>29.719305400181288</c:v>
                </c:pt>
                <c:pt idx="43">
                  <c:v>30.444166507502782</c:v>
                </c:pt>
                <c:pt idx="44">
                  <c:v>31.169027614824277</c:v>
                </c:pt>
                <c:pt idx="45">
                  <c:v>31.893888722145771</c:v>
                </c:pt>
                <c:pt idx="46">
                  <c:v>32.618749829467269</c:v>
                </c:pt>
                <c:pt idx="47">
                  <c:v>33.343610936788764</c:v>
                </c:pt>
                <c:pt idx="48">
                  <c:v>34.068472044110258</c:v>
                </c:pt>
                <c:pt idx="49">
                  <c:v>34.793333151431753</c:v>
                </c:pt>
                <c:pt idx="50">
                  <c:v>35.518194258753248</c:v>
                </c:pt>
                <c:pt idx="51">
                  <c:v>36.243055366074742</c:v>
                </c:pt>
                <c:pt idx="52">
                  <c:v>36.967916473396237</c:v>
                </c:pt>
                <c:pt idx="53">
                  <c:v>37.692777580717731</c:v>
                </c:pt>
                <c:pt idx="54">
                  <c:v>38.417638688039226</c:v>
                </c:pt>
                <c:pt idx="55">
                  <c:v>39.14249979536072</c:v>
                </c:pt>
                <c:pt idx="56">
                  <c:v>39.867360902682215</c:v>
                </c:pt>
                <c:pt idx="57">
                  <c:v>40.592222010003709</c:v>
                </c:pt>
                <c:pt idx="58">
                  <c:v>41.317083117325204</c:v>
                </c:pt>
                <c:pt idx="59">
                  <c:v>42.041944224646699</c:v>
                </c:pt>
                <c:pt idx="60">
                  <c:v>42.766805331968193</c:v>
                </c:pt>
                <c:pt idx="61">
                  <c:v>43.491666439289688</c:v>
                </c:pt>
                <c:pt idx="62">
                  <c:v>44.216527546611182</c:v>
                </c:pt>
                <c:pt idx="63">
                  <c:v>44.941388653932677</c:v>
                </c:pt>
                <c:pt idx="64">
                  <c:v>45.666249761254171</c:v>
                </c:pt>
                <c:pt idx="65">
                  <c:v>46.391110868575666</c:v>
                </c:pt>
                <c:pt idx="66">
                  <c:v>47.11597197589716</c:v>
                </c:pt>
                <c:pt idx="67">
                  <c:v>47.840833083218655</c:v>
                </c:pt>
                <c:pt idx="68">
                  <c:v>48.56569419054015</c:v>
                </c:pt>
                <c:pt idx="69">
                  <c:v>49.290555297861644</c:v>
                </c:pt>
                <c:pt idx="70">
                  <c:v>50.015416405183139</c:v>
                </c:pt>
                <c:pt idx="71">
                  <c:v>50.740277512504633</c:v>
                </c:pt>
                <c:pt idx="72">
                  <c:v>51.465138619826128</c:v>
                </c:pt>
                <c:pt idx="73">
                  <c:v>52.189999727147622</c:v>
                </c:pt>
                <c:pt idx="74">
                  <c:v>52.914860834469117</c:v>
                </c:pt>
                <c:pt idx="75">
                  <c:v>53.639721941790611</c:v>
                </c:pt>
                <c:pt idx="76">
                  <c:v>54.364583049112106</c:v>
                </c:pt>
                <c:pt idx="77">
                  <c:v>55.089444156433601</c:v>
                </c:pt>
                <c:pt idx="78">
                  <c:v>55.814305263755095</c:v>
                </c:pt>
                <c:pt idx="79">
                  <c:v>56.53916637107659</c:v>
                </c:pt>
                <c:pt idx="80">
                  <c:v>57.264027478398084</c:v>
                </c:pt>
                <c:pt idx="81">
                  <c:v>57.988888585719579</c:v>
                </c:pt>
                <c:pt idx="82">
                  <c:v>58.713749693041073</c:v>
                </c:pt>
                <c:pt idx="83">
                  <c:v>59.438610800362568</c:v>
                </c:pt>
                <c:pt idx="84">
                  <c:v>60.163471907684063</c:v>
                </c:pt>
                <c:pt idx="85">
                  <c:v>60.888333015005557</c:v>
                </c:pt>
                <c:pt idx="86">
                  <c:v>61.613194122327052</c:v>
                </c:pt>
                <c:pt idx="87">
                  <c:v>62.338055229648546</c:v>
                </c:pt>
                <c:pt idx="88">
                  <c:v>63.062916336970041</c:v>
                </c:pt>
                <c:pt idx="89">
                  <c:v>63.787777444291535</c:v>
                </c:pt>
                <c:pt idx="90">
                  <c:v>64.512638551613037</c:v>
                </c:pt>
                <c:pt idx="91">
                  <c:v>65.237499658934539</c:v>
                </c:pt>
                <c:pt idx="92">
                  <c:v>65.96236076625604</c:v>
                </c:pt>
                <c:pt idx="93">
                  <c:v>66.687221873577542</c:v>
                </c:pt>
                <c:pt idx="94">
                  <c:v>67.412082980899044</c:v>
                </c:pt>
                <c:pt idx="95">
                  <c:v>68.136944088220545</c:v>
                </c:pt>
                <c:pt idx="96">
                  <c:v>68.861805195542047</c:v>
                </c:pt>
                <c:pt idx="97">
                  <c:v>69.586666302863549</c:v>
                </c:pt>
                <c:pt idx="98">
                  <c:v>70.31152741018505</c:v>
                </c:pt>
                <c:pt idx="99">
                  <c:v>71.036388517506552</c:v>
                </c:pt>
                <c:pt idx="100">
                  <c:v>71.761249624828054</c:v>
                </c:pt>
                <c:pt idx="101">
                  <c:v>72.486110732149513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54-459C-9198-B80CEE62FD9C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2'!$AJ$106:$AJ$206</c:f>
              <c:numCache>
                <c:formatCode>0.000</c:formatCode>
                <c:ptCount val="101"/>
                <c:pt idx="0">
                  <c:v>5.2</c:v>
                </c:pt>
                <c:pt idx="1">
                  <c:v>5.6455062612904525</c:v>
                </c:pt>
                <c:pt idx="2">
                  <c:v>6.0910125225809049</c:v>
                </c:pt>
                <c:pt idx="3">
                  <c:v>6.5365187838713572</c:v>
                </c:pt>
                <c:pt idx="4">
                  <c:v>6.9820250451618096</c:v>
                </c:pt>
                <c:pt idx="5">
                  <c:v>7.4275313064522619</c:v>
                </c:pt>
                <c:pt idx="6">
                  <c:v>7.8730375677427142</c:v>
                </c:pt>
                <c:pt idx="7">
                  <c:v>8.3185438290331675</c:v>
                </c:pt>
                <c:pt idx="8">
                  <c:v>8.7640500903236198</c:v>
                </c:pt>
                <c:pt idx="9">
                  <c:v>9.2095563516140722</c:v>
                </c:pt>
                <c:pt idx="10">
                  <c:v>9.6550626129045245</c:v>
                </c:pt>
                <c:pt idx="11">
                  <c:v>10.100568874194977</c:v>
                </c:pt>
                <c:pt idx="12">
                  <c:v>10.546075135485429</c:v>
                </c:pt>
                <c:pt idx="13">
                  <c:v>10.991581396775882</c:v>
                </c:pt>
                <c:pt idx="14">
                  <c:v>11.437087658066334</c:v>
                </c:pt>
                <c:pt idx="15">
                  <c:v>11.882593919356786</c:v>
                </c:pt>
                <c:pt idx="16">
                  <c:v>12.328100180647239</c:v>
                </c:pt>
                <c:pt idx="17">
                  <c:v>12.773606441937691</c:v>
                </c:pt>
                <c:pt idx="18">
                  <c:v>13.219112703228143</c:v>
                </c:pt>
                <c:pt idx="19">
                  <c:v>13.664618964518596</c:v>
                </c:pt>
                <c:pt idx="20">
                  <c:v>14.110125225809048</c:v>
                </c:pt>
                <c:pt idx="21">
                  <c:v>14.5556314870995</c:v>
                </c:pt>
                <c:pt idx="22">
                  <c:v>15.001137748389953</c:v>
                </c:pt>
                <c:pt idx="23">
                  <c:v>15.446644009680405</c:v>
                </c:pt>
                <c:pt idx="24">
                  <c:v>15.892150270970857</c:v>
                </c:pt>
                <c:pt idx="25">
                  <c:v>16.33765653226131</c:v>
                </c:pt>
                <c:pt idx="26">
                  <c:v>16.783162793551764</c:v>
                </c:pt>
                <c:pt idx="27">
                  <c:v>17.228669054842218</c:v>
                </c:pt>
                <c:pt idx="28">
                  <c:v>17.674175316132672</c:v>
                </c:pt>
                <c:pt idx="29">
                  <c:v>18.119681577423126</c:v>
                </c:pt>
                <c:pt idx="30">
                  <c:v>18.56518783871358</c:v>
                </c:pt>
                <c:pt idx="31">
                  <c:v>19.010694100004034</c:v>
                </c:pt>
                <c:pt idx="32">
                  <c:v>19.456200361294488</c:v>
                </c:pt>
                <c:pt idx="33">
                  <c:v>19.901706622584943</c:v>
                </c:pt>
                <c:pt idx="34">
                  <c:v>20.347212883875397</c:v>
                </c:pt>
                <c:pt idx="35">
                  <c:v>20.792719145165851</c:v>
                </c:pt>
                <c:pt idx="36">
                  <c:v>21.238225406456305</c:v>
                </c:pt>
                <c:pt idx="37">
                  <c:v>21.683731667746759</c:v>
                </c:pt>
                <c:pt idx="38">
                  <c:v>22.129237929037213</c:v>
                </c:pt>
                <c:pt idx="39">
                  <c:v>22.574744190327667</c:v>
                </c:pt>
                <c:pt idx="40">
                  <c:v>23.020250451618121</c:v>
                </c:pt>
                <c:pt idx="41">
                  <c:v>23.465756712908576</c:v>
                </c:pt>
                <c:pt idx="42">
                  <c:v>23.91126297419903</c:v>
                </c:pt>
                <c:pt idx="43">
                  <c:v>24.356769235489484</c:v>
                </c:pt>
                <c:pt idx="44">
                  <c:v>24.802275496779938</c:v>
                </c:pt>
                <c:pt idx="45">
                  <c:v>25.247781758070392</c:v>
                </c:pt>
                <c:pt idx="46">
                  <c:v>25.693288019360846</c:v>
                </c:pt>
                <c:pt idx="47">
                  <c:v>26.1387942806513</c:v>
                </c:pt>
                <c:pt idx="48">
                  <c:v>26.584300541941754</c:v>
                </c:pt>
                <c:pt idx="49">
                  <c:v>27.029806803232209</c:v>
                </c:pt>
                <c:pt idx="50">
                  <c:v>27.475313064522663</c:v>
                </c:pt>
                <c:pt idx="51">
                  <c:v>27.920819325813117</c:v>
                </c:pt>
                <c:pt idx="52">
                  <c:v>28.366325587103571</c:v>
                </c:pt>
                <c:pt idx="53">
                  <c:v>28.811831848394025</c:v>
                </c:pt>
                <c:pt idx="54">
                  <c:v>29.257338109684479</c:v>
                </c:pt>
                <c:pt idx="55">
                  <c:v>29.702844370974933</c:v>
                </c:pt>
                <c:pt idx="56">
                  <c:v>30.148350632265387</c:v>
                </c:pt>
                <c:pt idx="57">
                  <c:v>30.593856893555841</c:v>
                </c:pt>
                <c:pt idx="58">
                  <c:v>31.039363154846296</c:v>
                </c:pt>
                <c:pt idx="59">
                  <c:v>31.48486941613675</c:v>
                </c:pt>
                <c:pt idx="60">
                  <c:v>31.930375677427204</c:v>
                </c:pt>
                <c:pt idx="61">
                  <c:v>32.375881938717654</c:v>
                </c:pt>
                <c:pt idx="62">
                  <c:v>32.821388200008109</c:v>
                </c:pt>
                <c:pt idx="63">
                  <c:v>33.266894461298563</c:v>
                </c:pt>
                <c:pt idx="64">
                  <c:v>33.712400722589017</c:v>
                </c:pt>
                <c:pt idx="65">
                  <c:v>34.157906983879471</c:v>
                </c:pt>
                <c:pt idx="66">
                  <c:v>34.603413245169925</c:v>
                </c:pt>
                <c:pt idx="67">
                  <c:v>35.048919506460379</c:v>
                </c:pt>
                <c:pt idx="68">
                  <c:v>35.494425767750833</c:v>
                </c:pt>
                <c:pt idx="69">
                  <c:v>35.939932029041287</c:v>
                </c:pt>
                <c:pt idx="70">
                  <c:v>36.385438290331741</c:v>
                </c:pt>
                <c:pt idx="71">
                  <c:v>36.830944551622196</c:v>
                </c:pt>
                <c:pt idx="72">
                  <c:v>37.27645081291265</c:v>
                </c:pt>
                <c:pt idx="73">
                  <c:v>37.721957074203104</c:v>
                </c:pt>
                <c:pt idx="74">
                  <c:v>38.167463335493558</c:v>
                </c:pt>
                <c:pt idx="75">
                  <c:v>38.612969596784012</c:v>
                </c:pt>
                <c:pt idx="76">
                  <c:v>39.058475858074466</c:v>
                </c:pt>
                <c:pt idx="77">
                  <c:v>39.50398211936492</c:v>
                </c:pt>
                <c:pt idx="78">
                  <c:v>39.949488380655374</c:v>
                </c:pt>
                <c:pt idx="79">
                  <c:v>40.394994641945829</c:v>
                </c:pt>
                <c:pt idx="80">
                  <c:v>40.840500903236283</c:v>
                </c:pt>
                <c:pt idx="81">
                  <c:v>41.286007164526737</c:v>
                </c:pt>
                <c:pt idx="82">
                  <c:v>41.731513425817191</c:v>
                </c:pt>
                <c:pt idx="83">
                  <c:v>42.177019687107645</c:v>
                </c:pt>
                <c:pt idx="84">
                  <c:v>42.622525948398099</c:v>
                </c:pt>
                <c:pt idx="85">
                  <c:v>43.068032209688553</c:v>
                </c:pt>
                <c:pt idx="86">
                  <c:v>43.513538470979007</c:v>
                </c:pt>
                <c:pt idx="87">
                  <c:v>43.959044732269462</c:v>
                </c:pt>
                <c:pt idx="88">
                  <c:v>44.404550993559916</c:v>
                </c:pt>
                <c:pt idx="89">
                  <c:v>44.85005725485037</c:v>
                </c:pt>
                <c:pt idx="90">
                  <c:v>45.295563516140824</c:v>
                </c:pt>
                <c:pt idx="91">
                  <c:v>45.741069777431278</c:v>
                </c:pt>
                <c:pt idx="92">
                  <c:v>46.186576038721732</c:v>
                </c:pt>
                <c:pt idx="93">
                  <c:v>46.632082300012186</c:v>
                </c:pt>
                <c:pt idx="94">
                  <c:v>47.07758856130264</c:v>
                </c:pt>
                <c:pt idx="95">
                  <c:v>47.523094822593094</c:v>
                </c:pt>
                <c:pt idx="96">
                  <c:v>47.968601083883549</c:v>
                </c:pt>
                <c:pt idx="97">
                  <c:v>48.414107345174003</c:v>
                </c:pt>
                <c:pt idx="98">
                  <c:v>48.859613606464457</c:v>
                </c:pt>
                <c:pt idx="99">
                  <c:v>49.305119867754911</c:v>
                </c:pt>
                <c:pt idx="100">
                  <c:v>49.750626129045258</c:v>
                </c:pt>
              </c:numCache>
            </c:numRef>
          </c:xVal>
          <c:yVal>
            <c:numRef>
              <c:f>'Gusset 2'!$AL$106:$AL$206</c:f>
              <c:numCache>
                <c:formatCode>0.000</c:formatCode>
                <c:ptCount val="101"/>
                <c:pt idx="0">
                  <c:v>51.955656674226418</c:v>
                </c:pt>
                <c:pt idx="1">
                  <c:v>51.594626275739763</c:v>
                </c:pt>
                <c:pt idx="2">
                  <c:v>51.233595877253109</c:v>
                </c:pt>
                <c:pt idx="3">
                  <c:v>50.872565478766454</c:v>
                </c:pt>
                <c:pt idx="4">
                  <c:v>50.511535080279799</c:v>
                </c:pt>
                <c:pt idx="5">
                  <c:v>50.150504681793144</c:v>
                </c:pt>
                <c:pt idx="6">
                  <c:v>49.78947428330649</c:v>
                </c:pt>
                <c:pt idx="7">
                  <c:v>49.428443884819835</c:v>
                </c:pt>
                <c:pt idx="8">
                  <c:v>49.06741348633318</c:v>
                </c:pt>
                <c:pt idx="9">
                  <c:v>48.706383087846525</c:v>
                </c:pt>
                <c:pt idx="10">
                  <c:v>48.345352689359871</c:v>
                </c:pt>
                <c:pt idx="11">
                  <c:v>47.984322290873216</c:v>
                </c:pt>
                <c:pt idx="12">
                  <c:v>47.623291892386561</c:v>
                </c:pt>
                <c:pt idx="13">
                  <c:v>47.262261493899906</c:v>
                </c:pt>
                <c:pt idx="14">
                  <c:v>46.901231095413252</c:v>
                </c:pt>
                <c:pt idx="15">
                  <c:v>46.540200696926597</c:v>
                </c:pt>
                <c:pt idx="16">
                  <c:v>46.179170298439942</c:v>
                </c:pt>
                <c:pt idx="17">
                  <c:v>45.818139899953287</c:v>
                </c:pt>
                <c:pt idx="18">
                  <c:v>45.457109501466633</c:v>
                </c:pt>
                <c:pt idx="19">
                  <c:v>45.096079102979978</c:v>
                </c:pt>
                <c:pt idx="20">
                  <c:v>44.735048704493323</c:v>
                </c:pt>
                <c:pt idx="21">
                  <c:v>44.374018306006668</c:v>
                </c:pt>
                <c:pt idx="22">
                  <c:v>44.012987907520014</c:v>
                </c:pt>
                <c:pt idx="23">
                  <c:v>43.651957509033359</c:v>
                </c:pt>
                <c:pt idx="24">
                  <c:v>43.290927110546704</c:v>
                </c:pt>
                <c:pt idx="25">
                  <c:v>42.929896712060049</c:v>
                </c:pt>
                <c:pt idx="26">
                  <c:v>42.568866313573395</c:v>
                </c:pt>
                <c:pt idx="27">
                  <c:v>42.20783591508674</c:v>
                </c:pt>
                <c:pt idx="28">
                  <c:v>41.846805516600085</c:v>
                </c:pt>
                <c:pt idx="29">
                  <c:v>41.48577511811343</c:v>
                </c:pt>
                <c:pt idx="30">
                  <c:v>41.124744719626776</c:v>
                </c:pt>
                <c:pt idx="31">
                  <c:v>40.763714321140121</c:v>
                </c:pt>
                <c:pt idx="32">
                  <c:v>40.402683922653466</c:v>
                </c:pt>
                <c:pt idx="33">
                  <c:v>40.041653524166811</c:v>
                </c:pt>
                <c:pt idx="34">
                  <c:v>39.680623125680157</c:v>
                </c:pt>
                <c:pt idx="35">
                  <c:v>39.319592727193502</c:v>
                </c:pt>
                <c:pt idx="36">
                  <c:v>38.958562328706847</c:v>
                </c:pt>
                <c:pt idx="37">
                  <c:v>38.597531930220192</c:v>
                </c:pt>
                <c:pt idx="38">
                  <c:v>38.236501531733538</c:v>
                </c:pt>
                <c:pt idx="39">
                  <c:v>37.875471133246883</c:v>
                </c:pt>
                <c:pt idx="40">
                  <c:v>37.514440734760228</c:v>
                </c:pt>
                <c:pt idx="41">
                  <c:v>37.153410336273573</c:v>
                </c:pt>
                <c:pt idx="42">
                  <c:v>36.792379937786919</c:v>
                </c:pt>
                <c:pt idx="43">
                  <c:v>36.431349539300264</c:v>
                </c:pt>
                <c:pt idx="44">
                  <c:v>36.070319140813609</c:v>
                </c:pt>
                <c:pt idx="45">
                  <c:v>35.709288742326954</c:v>
                </c:pt>
                <c:pt idx="46">
                  <c:v>35.3482583438403</c:v>
                </c:pt>
                <c:pt idx="47">
                  <c:v>34.987227945353645</c:v>
                </c:pt>
                <c:pt idx="48">
                  <c:v>34.62619754686699</c:v>
                </c:pt>
                <c:pt idx="49">
                  <c:v>34.265167148380336</c:v>
                </c:pt>
                <c:pt idx="50">
                  <c:v>33.904136749893681</c:v>
                </c:pt>
                <c:pt idx="51">
                  <c:v>33.543106351407026</c:v>
                </c:pt>
                <c:pt idx="52">
                  <c:v>33.182075952920371</c:v>
                </c:pt>
                <c:pt idx="53">
                  <c:v>32.821045554433717</c:v>
                </c:pt>
                <c:pt idx="54">
                  <c:v>32.460015155947062</c:v>
                </c:pt>
                <c:pt idx="55">
                  <c:v>32.098984757460407</c:v>
                </c:pt>
                <c:pt idx="56">
                  <c:v>31.737954358973749</c:v>
                </c:pt>
                <c:pt idx="57">
                  <c:v>31.37692396048709</c:v>
                </c:pt>
                <c:pt idx="58">
                  <c:v>31.015893562000432</c:v>
                </c:pt>
                <c:pt idx="59">
                  <c:v>30.654863163513774</c:v>
                </c:pt>
                <c:pt idx="60">
                  <c:v>30.293832765027116</c:v>
                </c:pt>
                <c:pt idx="61">
                  <c:v>29.932802366540457</c:v>
                </c:pt>
                <c:pt idx="62">
                  <c:v>29.571771968053799</c:v>
                </c:pt>
                <c:pt idx="63">
                  <c:v>29.210741569567141</c:v>
                </c:pt>
                <c:pt idx="64">
                  <c:v>28.849711171080482</c:v>
                </c:pt>
                <c:pt idx="65">
                  <c:v>28.488680772593824</c:v>
                </c:pt>
                <c:pt idx="66">
                  <c:v>28.127650374107166</c:v>
                </c:pt>
                <c:pt idx="67">
                  <c:v>27.766619975620507</c:v>
                </c:pt>
                <c:pt idx="68">
                  <c:v>27.405589577133849</c:v>
                </c:pt>
                <c:pt idx="69">
                  <c:v>27.044559178647191</c:v>
                </c:pt>
                <c:pt idx="70">
                  <c:v>26.683528780160533</c:v>
                </c:pt>
                <c:pt idx="71">
                  <c:v>26.322498381673874</c:v>
                </c:pt>
                <c:pt idx="72">
                  <c:v>25.961467983187216</c:v>
                </c:pt>
                <c:pt idx="73">
                  <c:v>25.600437584700558</c:v>
                </c:pt>
                <c:pt idx="74">
                  <c:v>25.239407186213899</c:v>
                </c:pt>
                <c:pt idx="75">
                  <c:v>24.878376787727241</c:v>
                </c:pt>
                <c:pt idx="76">
                  <c:v>24.517346389240583</c:v>
                </c:pt>
                <c:pt idx="77">
                  <c:v>24.156315990753924</c:v>
                </c:pt>
                <c:pt idx="78">
                  <c:v>23.795285592267266</c:v>
                </c:pt>
                <c:pt idx="79">
                  <c:v>23.434255193780608</c:v>
                </c:pt>
                <c:pt idx="80">
                  <c:v>23.07322479529395</c:v>
                </c:pt>
                <c:pt idx="81">
                  <c:v>22.712194396807291</c:v>
                </c:pt>
                <c:pt idx="82">
                  <c:v>22.351163998320633</c:v>
                </c:pt>
                <c:pt idx="83">
                  <c:v>21.990133599833975</c:v>
                </c:pt>
                <c:pt idx="84">
                  <c:v>21.629103201347316</c:v>
                </c:pt>
                <c:pt idx="85">
                  <c:v>21.268072802860658</c:v>
                </c:pt>
                <c:pt idx="86">
                  <c:v>20.907042404374</c:v>
                </c:pt>
                <c:pt idx="87">
                  <c:v>20.546012005887341</c:v>
                </c:pt>
                <c:pt idx="88">
                  <c:v>20.184981607400683</c:v>
                </c:pt>
                <c:pt idx="89">
                  <c:v>19.823951208914025</c:v>
                </c:pt>
                <c:pt idx="90">
                  <c:v>19.462920810427367</c:v>
                </c:pt>
                <c:pt idx="91">
                  <c:v>19.101890411940708</c:v>
                </c:pt>
                <c:pt idx="92">
                  <c:v>18.74086001345405</c:v>
                </c:pt>
                <c:pt idx="93">
                  <c:v>18.379829614967392</c:v>
                </c:pt>
                <c:pt idx="94">
                  <c:v>18.018799216480733</c:v>
                </c:pt>
                <c:pt idx="95">
                  <c:v>17.657768817994075</c:v>
                </c:pt>
                <c:pt idx="96">
                  <c:v>17.296738419507417</c:v>
                </c:pt>
                <c:pt idx="97">
                  <c:v>16.935708021020758</c:v>
                </c:pt>
                <c:pt idx="98">
                  <c:v>16.5746776225341</c:v>
                </c:pt>
                <c:pt idx="99">
                  <c:v>16.213647224047442</c:v>
                </c:pt>
                <c:pt idx="100" formatCode="General">
                  <c:v>15.852616825560631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54-459C-9198-B80CEE62FD9C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2'!$AJ$207:$AJ$307</c:f>
              <c:numCache>
                <c:formatCode>General</c:formatCode>
                <c:ptCount val="101"/>
                <c:pt idx="0">
                  <c:v>5.2</c:v>
                </c:pt>
                <c:pt idx="1">
                  <c:v>5.2</c:v>
                </c:pt>
                <c:pt idx="2">
                  <c:v>5.2</c:v>
                </c:pt>
                <c:pt idx="3">
                  <c:v>5.2</c:v>
                </c:pt>
                <c:pt idx="4">
                  <c:v>5.2</c:v>
                </c:pt>
                <c:pt idx="5">
                  <c:v>5.2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5.2</c:v>
                </c:pt>
                <c:pt idx="13">
                  <c:v>5.2</c:v>
                </c:pt>
                <c:pt idx="14">
                  <c:v>5.2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5.2</c:v>
                </c:pt>
                <c:pt idx="20">
                  <c:v>5.2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5.2</c:v>
                </c:pt>
                <c:pt idx="27">
                  <c:v>5.2</c:v>
                </c:pt>
                <c:pt idx="28">
                  <c:v>5.2</c:v>
                </c:pt>
                <c:pt idx="29">
                  <c:v>5.2</c:v>
                </c:pt>
                <c:pt idx="30">
                  <c:v>5.2</c:v>
                </c:pt>
                <c:pt idx="31">
                  <c:v>5.2</c:v>
                </c:pt>
                <c:pt idx="32">
                  <c:v>5.2</c:v>
                </c:pt>
                <c:pt idx="33">
                  <c:v>5.2</c:v>
                </c:pt>
                <c:pt idx="34">
                  <c:v>5.2</c:v>
                </c:pt>
                <c:pt idx="35">
                  <c:v>5.2</c:v>
                </c:pt>
                <c:pt idx="36">
                  <c:v>5.2</c:v>
                </c:pt>
                <c:pt idx="37">
                  <c:v>5.2</c:v>
                </c:pt>
                <c:pt idx="38">
                  <c:v>5.2</c:v>
                </c:pt>
                <c:pt idx="39">
                  <c:v>5.2</c:v>
                </c:pt>
                <c:pt idx="40">
                  <c:v>5.2</c:v>
                </c:pt>
                <c:pt idx="41">
                  <c:v>5.2</c:v>
                </c:pt>
                <c:pt idx="42">
                  <c:v>5.2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5.2</c:v>
                </c:pt>
                <c:pt idx="47">
                  <c:v>5.2</c:v>
                </c:pt>
                <c:pt idx="48">
                  <c:v>5.2</c:v>
                </c:pt>
                <c:pt idx="49">
                  <c:v>5.2</c:v>
                </c:pt>
                <c:pt idx="50">
                  <c:v>5.2</c:v>
                </c:pt>
                <c:pt idx="51">
                  <c:v>5.2</c:v>
                </c:pt>
                <c:pt idx="52">
                  <c:v>5.2</c:v>
                </c:pt>
                <c:pt idx="53">
                  <c:v>5.2</c:v>
                </c:pt>
                <c:pt idx="54">
                  <c:v>5.2</c:v>
                </c:pt>
                <c:pt idx="55">
                  <c:v>5.2</c:v>
                </c:pt>
                <c:pt idx="56">
                  <c:v>5.2</c:v>
                </c:pt>
                <c:pt idx="57">
                  <c:v>5.2</c:v>
                </c:pt>
                <c:pt idx="58">
                  <c:v>5.2</c:v>
                </c:pt>
                <c:pt idx="59">
                  <c:v>5.2</c:v>
                </c:pt>
                <c:pt idx="60">
                  <c:v>5.2</c:v>
                </c:pt>
                <c:pt idx="61">
                  <c:v>5.2</c:v>
                </c:pt>
                <c:pt idx="62">
                  <c:v>5.2</c:v>
                </c:pt>
                <c:pt idx="63">
                  <c:v>5.2</c:v>
                </c:pt>
                <c:pt idx="64">
                  <c:v>5.2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5.2</c:v>
                </c:pt>
                <c:pt idx="70">
                  <c:v>5.2</c:v>
                </c:pt>
                <c:pt idx="71">
                  <c:v>5.2</c:v>
                </c:pt>
                <c:pt idx="72">
                  <c:v>5.2</c:v>
                </c:pt>
                <c:pt idx="73">
                  <c:v>5.2</c:v>
                </c:pt>
                <c:pt idx="74">
                  <c:v>5.2</c:v>
                </c:pt>
                <c:pt idx="75">
                  <c:v>5.2</c:v>
                </c:pt>
                <c:pt idx="76">
                  <c:v>5.2</c:v>
                </c:pt>
                <c:pt idx="77">
                  <c:v>5.2</c:v>
                </c:pt>
                <c:pt idx="78">
                  <c:v>5.2</c:v>
                </c:pt>
                <c:pt idx="79">
                  <c:v>5.2</c:v>
                </c:pt>
                <c:pt idx="80">
                  <c:v>5.2</c:v>
                </c:pt>
                <c:pt idx="81">
                  <c:v>5.2</c:v>
                </c:pt>
                <c:pt idx="82">
                  <c:v>5.2</c:v>
                </c:pt>
                <c:pt idx="83">
                  <c:v>5.2</c:v>
                </c:pt>
                <c:pt idx="84">
                  <c:v>5.2</c:v>
                </c:pt>
                <c:pt idx="85">
                  <c:v>5.2</c:v>
                </c:pt>
                <c:pt idx="86">
                  <c:v>5.2</c:v>
                </c:pt>
                <c:pt idx="87">
                  <c:v>5.2</c:v>
                </c:pt>
                <c:pt idx="88">
                  <c:v>5.2</c:v>
                </c:pt>
                <c:pt idx="89">
                  <c:v>5.2</c:v>
                </c:pt>
                <c:pt idx="90">
                  <c:v>5.2</c:v>
                </c:pt>
                <c:pt idx="91">
                  <c:v>5.2</c:v>
                </c:pt>
                <c:pt idx="92">
                  <c:v>5.2</c:v>
                </c:pt>
                <c:pt idx="93">
                  <c:v>5.2</c:v>
                </c:pt>
                <c:pt idx="94">
                  <c:v>5.2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</c:v>
                </c:pt>
                <c:pt idx="99">
                  <c:v>5.2</c:v>
                </c:pt>
                <c:pt idx="100">
                  <c:v>5.2</c:v>
                </c:pt>
              </c:numCache>
            </c:numRef>
          </c:xVal>
          <c:yVal>
            <c:numRef>
              <c:f>'Gusset 2'!$AM$207:$AM$307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0.72486110732149511</c:v>
                </c:pt>
                <c:pt idx="2">
                  <c:v>1.4497222146429902</c:v>
                </c:pt>
                <c:pt idx="3">
                  <c:v>2.1745833219644854</c:v>
                </c:pt>
                <c:pt idx="4">
                  <c:v>2.8994444292859805</c:v>
                </c:pt>
                <c:pt idx="5">
                  <c:v>3.6243055366074755</c:v>
                </c:pt>
                <c:pt idx="6">
                  <c:v>4.3491666439289709</c:v>
                </c:pt>
                <c:pt idx="7">
                  <c:v>5.0740277512504663</c:v>
                </c:pt>
                <c:pt idx="8">
                  <c:v>5.7988888585719618</c:v>
                </c:pt>
                <c:pt idx="9">
                  <c:v>6.5237499658934572</c:v>
                </c:pt>
                <c:pt idx="10">
                  <c:v>7.2486110732149527</c:v>
                </c:pt>
                <c:pt idx="11">
                  <c:v>7.9734721805364481</c:v>
                </c:pt>
                <c:pt idx="12">
                  <c:v>8.6983332878579436</c:v>
                </c:pt>
                <c:pt idx="13">
                  <c:v>9.4231943951794381</c:v>
                </c:pt>
                <c:pt idx="14">
                  <c:v>10.148055502500933</c:v>
                </c:pt>
                <c:pt idx="15">
                  <c:v>10.872916609822427</c:v>
                </c:pt>
                <c:pt idx="16">
                  <c:v>11.597777717143922</c:v>
                </c:pt>
                <c:pt idx="17">
                  <c:v>12.322638824465416</c:v>
                </c:pt>
                <c:pt idx="18">
                  <c:v>13.047499931786911</c:v>
                </c:pt>
                <c:pt idx="19">
                  <c:v>13.772361039108405</c:v>
                </c:pt>
                <c:pt idx="20">
                  <c:v>14.4972221464299</c:v>
                </c:pt>
                <c:pt idx="21">
                  <c:v>15.222083253751395</c:v>
                </c:pt>
                <c:pt idx="22">
                  <c:v>15.946944361072889</c:v>
                </c:pt>
                <c:pt idx="23">
                  <c:v>16.671805468394385</c:v>
                </c:pt>
                <c:pt idx="24">
                  <c:v>17.39666657571588</c:v>
                </c:pt>
                <c:pt idx="25">
                  <c:v>18.121527683037375</c:v>
                </c:pt>
                <c:pt idx="26">
                  <c:v>18.846388790358869</c:v>
                </c:pt>
                <c:pt idx="27">
                  <c:v>19.571249897680364</c:v>
                </c:pt>
                <c:pt idx="28">
                  <c:v>20.296111005001858</c:v>
                </c:pt>
                <c:pt idx="29">
                  <c:v>21.020972112323353</c:v>
                </c:pt>
                <c:pt idx="30">
                  <c:v>21.745833219644847</c:v>
                </c:pt>
                <c:pt idx="31">
                  <c:v>22.470694326966342</c:v>
                </c:pt>
                <c:pt idx="32">
                  <c:v>23.195555434287837</c:v>
                </c:pt>
                <c:pt idx="33">
                  <c:v>23.920416541609331</c:v>
                </c:pt>
                <c:pt idx="34">
                  <c:v>24.645277648930826</c:v>
                </c:pt>
                <c:pt idx="35">
                  <c:v>25.37013875625232</c:v>
                </c:pt>
                <c:pt idx="36">
                  <c:v>26.094999863573815</c:v>
                </c:pt>
                <c:pt idx="37">
                  <c:v>26.819860970895309</c:v>
                </c:pt>
                <c:pt idx="38">
                  <c:v>27.544722078216804</c:v>
                </c:pt>
                <c:pt idx="39">
                  <c:v>28.269583185538298</c:v>
                </c:pt>
                <c:pt idx="40">
                  <c:v>28.994444292859793</c:v>
                </c:pt>
                <c:pt idx="41">
                  <c:v>29.719305400181288</c:v>
                </c:pt>
                <c:pt idx="42">
                  <c:v>30.444166507502782</c:v>
                </c:pt>
                <c:pt idx="43">
                  <c:v>31.169027614824277</c:v>
                </c:pt>
                <c:pt idx="44">
                  <c:v>31.893888722145771</c:v>
                </c:pt>
                <c:pt idx="45">
                  <c:v>32.618749829467269</c:v>
                </c:pt>
                <c:pt idx="46">
                  <c:v>33.343610936788764</c:v>
                </c:pt>
                <c:pt idx="47">
                  <c:v>34.068472044110258</c:v>
                </c:pt>
                <c:pt idx="48">
                  <c:v>34.793333151431753</c:v>
                </c:pt>
                <c:pt idx="49">
                  <c:v>35.518194258753248</c:v>
                </c:pt>
                <c:pt idx="50">
                  <c:v>36.243055366074742</c:v>
                </c:pt>
                <c:pt idx="51">
                  <c:v>36.967916473396237</c:v>
                </c:pt>
                <c:pt idx="52">
                  <c:v>37.692777580717731</c:v>
                </c:pt>
                <c:pt idx="53">
                  <c:v>38.417638688039226</c:v>
                </c:pt>
                <c:pt idx="54">
                  <c:v>39.14249979536072</c:v>
                </c:pt>
                <c:pt idx="55">
                  <c:v>39.867360902682215</c:v>
                </c:pt>
                <c:pt idx="56">
                  <c:v>40.592222010003709</c:v>
                </c:pt>
                <c:pt idx="57">
                  <c:v>41.317083117325204</c:v>
                </c:pt>
                <c:pt idx="58">
                  <c:v>42.041944224646699</c:v>
                </c:pt>
                <c:pt idx="59">
                  <c:v>42.766805331968193</c:v>
                </c:pt>
                <c:pt idx="60">
                  <c:v>43.491666439289688</c:v>
                </c:pt>
                <c:pt idx="61">
                  <c:v>44.216527546611182</c:v>
                </c:pt>
                <c:pt idx="62">
                  <c:v>44.941388653932677</c:v>
                </c:pt>
                <c:pt idx="63">
                  <c:v>45.666249761254171</c:v>
                </c:pt>
                <c:pt idx="64">
                  <c:v>46.391110868575666</c:v>
                </c:pt>
                <c:pt idx="65">
                  <c:v>47.11597197589716</c:v>
                </c:pt>
                <c:pt idx="66">
                  <c:v>47.840833083218655</c:v>
                </c:pt>
                <c:pt idx="67">
                  <c:v>48.56569419054015</c:v>
                </c:pt>
                <c:pt idx="68">
                  <c:v>49.290555297861644</c:v>
                </c:pt>
                <c:pt idx="69">
                  <c:v>50.015416405183139</c:v>
                </c:pt>
                <c:pt idx="70">
                  <c:v>50.740277512504633</c:v>
                </c:pt>
                <c:pt idx="71">
                  <c:v>51.465138619826128</c:v>
                </c:pt>
                <c:pt idx="72">
                  <c:v>52.189999727147622</c:v>
                </c:pt>
                <c:pt idx="73">
                  <c:v>52.914860834469117</c:v>
                </c:pt>
                <c:pt idx="74">
                  <c:v>53.639721941790611</c:v>
                </c:pt>
                <c:pt idx="75">
                  <c:v>54.364583049112106</c:v>
                </c:pt>
                <c:pt idx="76">
                  <c:v>55.089444156433601</c:v>
                </c:pt>
                <c:pt idx="77">
                  <c:v>55.814305263755095</c:v>
                </c:pt>
                <c:pt idx="78">
                  <c:v>56.53916637107659</c:v>
                </c:pt>
                <c:pt idx="79">
                  <c:v>57.264027478398084</c:v>
                </c:pt>
                <c:pt idx="80">
                  <c:v>57.988888585719579</c:v>
                </c:pt>
                <c:pt idx="81">
                  <c:v>58.713749693041073</c:v>
                </c:pt>
                <c:pt idx="82">
                  <c:v>59.438610800362568</c:v>
                </c:pt>
                <c:pt idx="83">
                  <c:v>60.163471907684063</c:v>
                </c:pt>
                <c:pt idx="84">
                  <c:v>60.888333015005557</c:v>
                </c:pt>
                <c:pt idx="85">
                  <c:v>61.613194122327052</c:v>
                </c:pt>
                <c:pt idx="86">
                  <c:v>62.338055229648546</c:v>
                </c:pt>
                <c:pt idx="87">
                  <c:v>63.062916336970041</c:v>
                </c:pt>
                <c:pt idx="88">
                  <c:v>63.787777444291535</c:v>
                </c:pt>
                <c:pt idx="89">
                  <c:v>64.512638551613037</c:v>
                </c:pt>
                <c:pt idx="90">
                  <c:v>65.237499658934539</c:v>
                </c:pt>
                <c:pt idx="91">
                  <c:v>65.96236076625604</c:v>
                </c:pt>
                <c:pt idx="92">
                  <c:v>66.687221873577542</c:v>
                </c:pt>
                <c:pt idx="93">
                  <c:v>67.412082980899044</c:v>
                </c:pt>
                <c:pt idx="94">
                  <c:v>68.136944088220545</c:v>
                </c:pt>
                <c:pt idx="95">
                  <c:v>68.861805195542047</c:v>
                </c:pt>
                <c:pt idx="96">
                  <c:v>69.586666302863549</c:v>
                </c:pt>
                <c:pt idx="97">
                  <c:v>70.31152741018505</c:v>
                </c:pt>
                <c:pt idx="98">
                  <c:v>71.036388517506552</c:v>
                </c:pt>
                <c:pt idx="99">
                  <c:v>71.761249624828054</c:v>
                </c:pt>
                <c:pt idx="100">
                  <c:v>72.486110732149513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54-459C-9198-B80CEE62FD9C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2'!$AJ$308:$AJ$408</c:f>
              <c:numCache>
                <c:formatCode>General</c:formatCode>
                <c:ptCount val="101"/>
                <c:pt idx="0">
                  <c:v>5.2</c:v>
                </c:pt>
                <c:pt idx="1">
                  <c:v>5.8728611073214951</c:v>
                </c:pt>
                <c:pt idx="2">
                  <c:v>6.5457222146429901</c:v>
                </c:pt>
                <c:pt idx="3">
                  <c:v>7.218583321964485</c:v>
                </c:pt>
                <c:pt idx="4">
                  <c:v>7.89144442928598</c:v>
                </c:pt>
                <c:pt idx="5">
                  <c:v>8.5643055366074758</c:v>
                </c:pt>
                <c:pt idx="6">
                  <c:v>9.2371666439289708</c:v>
                </c:pt>
                <c:pt idx="7">
                  <c:v>9.9100277512504658</c:v>
                </c:pt>
                <c:pt idx="8">
                  <c:v>10.582888858571961</c:v>
                </c:pt>
                <c:pt idx="9">
                  <c:v>11.255749965893456</c:v>
                </c:pt>
                <c:pt idx="10">
                  <c:v>11.928611073214951</c:v>
                </c:pt>
                <c:pt idx="11">
                  <c:v>12.601472180536446</c:v>
                </c:pt>
                <c:pt idx="12">
                  <c:v>13.274333287857941</c:v>
                </c:pt>
                <c:pt idx="13">
                  <c:v>13.947194395179435</c:v>
                </c:pt>
                <c:pt idx="14">
                  <c:v>14.62005550250093</c:v>
                </c:pt>
                <c:pt idx="15">
                  <c:v>15.292916609822425</c:v>
                </c:pt>
                <c:pt idx="16">
                  <c:v>15.96577771714392</c:v>
                </c:pt>
                <c:pt idx="17">
                  <c:v>16.638638824465417</c:v>
                </c:pt>
                <c:pt idx="18">
                  <c:v>17.311499931786912</c:v>
                </c:pt>
                <c:pt idx="19">
                  <c:v>17.984361039108407</c:v>
                </c:pt>
                <c:pt idx="20">
                  <c:v>18.657222146429902</c:v>
                </c:pt>
                <c:pt idx="21">
                  <c:v>19.330083253751397</c:v>
                </c:pt>
                <c:pt idx="22">
                  <c:v>20.002944361072892</c:v>
                </c:pt>
                <c:pt idx="23">
                  <c:v>20.675805468394387</c:v>
                </c:pt>
                <c:pt idx="24">
                  <c:v>21.348666575715882</c:v>
                </c:pt>
                <c:pt idx="25">
                  <c:v>22.021527683037377</c:v>
                </c:pt>
                <c:pt idx="26">
                  <c:v>22.694388790358872</c:v>
                </c:pt>
                <c:pt idx="27">
                  <c:v>23.367249897680367</c:v>
                </c:pt>
                <c:pt idx="28">
                  <c:v>24.040111005001862</c:v>
                </c:pt>
                <c:pt idx="29">
                  <c:v>24.712972112323357</c:v>
                </c:pt>
                <c:pt idx="30">
                  <c:v>25.385833219644852</c:v>
                </c:pt>
                <c:pt idx="31">
                  <c:v>26.058694326966346</c:v>
                </c:pt>
                <c:pt idx="32">
                  <c:v>26.731555434287841</c:v>
                </c:pt>
                <c:pt idx="33">
                  <c:v>27.404416541609336</c:v>
                </c:pt>
                <c:pt idx="34">
                  <c:v>28.077277648930831</c:v>
                </c:pt>
                <c:pt idx="35">
                  <c:v>28.750138756252326</c:v>
                </c:pt>
                <c:pt idx="36">
                  <c:v>29.422999863573821</c:v>
                </c:pt>
                <c:pt idx="37">
                  <c:v>30.095860970895316</c:v>
                </c:pt>
                <c:pt idx="38">
                  <c:v>30.768722078216811</c:v>
                </c:pt>
                <c:pt idx="39">
                  <c:v>31.441583185538306</c:v>
                </c:pt>
                <c:pt idx="40">
                  <c:v>32.114444292859801</c:v>
                </c:pt>
                <c:pt idx="41">
                  <c:v>32.787305400181296</c:v>
                </c:pt>
                <c:pt idx="42">
                  <c:v>33.460166507502791</c:v>
                </c:pt>
                <c:pt idx="43">
                  <c:v>34.133027614824286</c:v>
                </c:pt>
                <c:pt idx="44">
                  <c:v>34.805888722145781</c:v>
                </c:pt>
                <c:pt idx="45">
                  <c:v>35.478749829467276</c:v>
                </c:pt>
                <c:pt idx="46">
                  <c:v>36.151610936788771</c:v>
                </c:pt>
                <c:pt idx="47">
                  <c:v>36.824472044110266</c:v>
                </c:pt>
                <c:pt idx="48">
                  <c:v>37.497333151431761</c:v>
                </c:pt>
                <c:pt idx="49">
                  <c:v>38.170194258753256</c:v>
                </c:pt>
                <c:pt idx="50">
                  <c:v>38.843055366074751</c:v>
                </c:pt>
                <c:pt idx="51">
                  <c:v>39.515916473396246</c:v>
                </c:pt>
                <c:pt idx="52">
                  <c:v>40.188777580717741</c:v>
                </c:pt>
                <c:pt idx="53">
                  <c:v>40.861638688039235</c:v>
                </c:pt>
                <c:pt idx="54">
                  <c:v>41.53449979536073</c:v>
                </c:pt>
                <c:pt idx="55">
                  <c:v>42.207360902682225</c:v>
                </c:pt>
                <c:pt idx="56">
                  <c:v>42.88022201000372</c:v>
                </c:pt>
                <c:pt idx="57">
                  <c:v>43.553083117325215</c:v>
                </c:pt>
                <c:pt idx="58">
                  <c:v>44.22594422464671</c:v>
                </c:pt>
                <c:pt idx="59">
                  <c:v>44.898805331968205</c:v>
                </c:pt>
                <c:pt idx="60">
                  <c:v>45.5716664392897</c:v>
                </c:pt>
                <c:pt idx="61">
                  <c:v>46.244527546611195</c:v>
                </c:pt>
                <c:pt idx="62">
                  <c:v>46.91738865393269</c:v>
                </c:pt>
                <c:pt idx="63">
                  <c:v>47.590249761254185</c:v>
                </c:pt>
                <c:pt idx="64">
                  <c:v>48.26311086857568</c:v>
                </c:pt>
                <c:pt idx="65">
                  <c:v>48.935971975897175</c:v>
                </c:pt>
                <c:pt idx="66">
                  <c:v>49.60883308321867</c:v>
                </c:pt>
                <c:pt idx="67">
                  <c:v>50.281694190540165</c:v>
                </c:pt>
                <c:pt idx="68">
                  <c:v>50.95455529786166</c:v>
                </c:pt>
                <c:pt idx="69">
                  <c:v>51.627416405183155</c:v>
                </c:pt>
                <c:pt idx="70">
                  <c:v>52.30027751250465</c:v>
                </c:pt>
                <c:pt idx="71">
                  <c:v>52.973138619826145</c:v>
                </c:pt>
                <c:pt idx="72">
                  <c:v>53.64599972714764</c:v>
                </c:pt>
                <c:pt idx="73">
                  <c:v>54.318860834469135</c:v>
                </c:pt>
                <c:pt idx="74">
                  <c:v>54.99172194179063</c:v>
                </c:pt>
                <c:pt idx="75">
                  <c:v>55.664583049112125</c:v>
                </c:pt>
                <c:pt idx="76">
                  <c:v>56.337444156433619</c:v>
                </c:pt>
                <c:pt idx="77">
                  <c:v>57.010305263755114</c:v>
                </c:pt>
                <c:pt idx="78">
                  <c:v>57.683166371076609</c:v>
                </c:pt>
                <c:pt idx="79">
                  <c:v>58.356027478398104</c:v>
                </c:pt>
                <c:pt idx="80">
                  <c:v>59.028888585719599</c:v>
                </c:pt>
                <c:pt idx="81">
                  <c:v>59.701749693041094</c:v>
                </c:pt>
                <c:pt idx="82">
                  <c:v>60.374610800362589</c:v>
                </c:pt>
                <c:pt idx="83">
                  <c:v>61.047471907684084</c:v>
                </c:pt>
                <c:pt idx="84">
                  <c:v>61.720333015005579</c:v>
                </c:pt>
                <c:pt idx="85">
                  <c:v>62.393194122327074</c:v>
                </c:pt>
                <c:pt idx="86">
                  <c:v>63.066055229648569</c:v>
                </c:pt>
                <c:pt idx="87">
                  <c:v>63.738916336970064</c:v>
                </c:pt>
                <c:pt idx="88">
                  <c:v>64.411777444291559</c:v>
                </c:pt>
                <c:pt idx="89">
                  <c:v>65.084638551613054</c:v>
                </c:pt>
                <c:pt idx="90">
                  <c:v>65.757499658934549</c:v>
                </c:pt>
                <c:pt idx="91">
                  <c:v>66.430360766256044</c:v>
                </c:pt>
                <c:pt idx="92">
                  <c:v>67.103221873577539</c:v>
                </c:pt>
                <c:pt idx="93">
                  <c:v>67.776082980899034</c:v>
                </c:pt>
                <c:pt idx="94">
                  <c:v>68.448944088220529</c:v>
                </c:pt>
                <c:pt idx="95">
                  <c:v>69.121805195542024</c:v>
                </c:pt>
                <c:pt idx="96">
                  <c:v>69.794666302863519</c:v>
                </c:pt>
                <c:pt idx="97">
                  <c:v>70.467527410185014</c:v>
                </c:pt>
                <c:pt idx="98">
                  <c:v>71.140388517506508</c:v>
                </c:pt>
                <c:pt idx="99">
                  <c:v>71.813249624828003</c:v>
                </c:pt>
                <c:pt idx="100">
                  <c:v>72.486110732149513</c:v>
                </c:pt>
              </c:numCache>
            </c:numRef>
          </c:xVal>
          <c:yVal>
            <c:numRef>
              <c:f>'Gusset 2'!$AN$308:$AN$408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54-459C-9198-B80CEE62FD9C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2'!$AJ$409:$AJ$509</c:f>
              <c:numCache>
                <c:formatCode>General</c:formatCode>
                <c:ptCount val="101"/>
                <c:pt idx="0">
                  <c:v>5.2</c:v>
                </c:pt>
                <c:pt idx="1">
                  <c:v>5.2</c:v>
                </c:pt>
                <c:pt idx="2">
                  <c:v>5.2</c:v>
                </c:pt>
                <c:pt idx="3">
                  <c:v>5.2</c:v>
                </c:pt>
                <c:pt idx="4">
                  <c:v>5.2</c:v>
                </c:pt>
                <c:pt idx="5">
                  <c:v>5.2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5.2</c:v>
                </c:pt>
                <c:pt idx="13">
                  <c:v>5.2</c:v>
                </c:pt>
                <c:pt idx="14">
                  <c:v>5.2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5.2</c:v>
                </c:pt>
                <c:pt idx="20">
                  <c:v>5.2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5.2</c:v>
                </c:pt>
                <c:pt idx="27">
                  <c:v>5.2</c:v>
                </c:pt>
                <c:pt idx="28">
                  <c:v>5.2</c:v>
                </c:pt>
                <c:pt idx="29">
                  <c:v>5.2</c:v>
                </c:pt>
                <c:pt idx="30">
                  <c:v>5.2</c:v>
                </c:pt>
                <c:pt idx="31">
                  <c:v>5.2</c:v>
                </c:pt>
                <c:pt idx="32">
                  <c:v>5.2</c:v>
                </c:pt>
                <c:pt idx="33">
                  <c:v>5.2</c:v>
                </c:pt>
                <c:pt idx="34">
                  <c:v>5.2</c:v>
                </c:pt>
                <c:pt idx="35">
                  <c:v>5.2</c:v>
                </c:pt>
                <c:pt idx="36">
                  <c:v>5.2</c:v>
                </c:pt>
                <c:pt idx="37">
                  <c:v>5.2</c:v>
                </c:pt>
                <c:pt idx="38">
                  <c:v>5.2</c:v>
                </c:pt>
                <c:pt idx="39">
                  <c:v>5.2</c:v>
                </c:pt>
                <c:pt idx="40">
                  <c:v>5.2</c:v>
                </c:pt>
                <c:pt idx="41">
                  <c:v>5.2</c:v>
                </c:pt>
                <c:pt idx="42">
                  <c:v>5.2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5.2</c:v>
                </c:pt>
                <c:pt idx="47">
                  <c:v>5.2</c:v>
                </c:pt>
                <c:pt idx="48">
                  <c:v>5.2</c:v>
                </c:pt>
                <c:pt idx="49">
                  <c:v>5.2</c:v>
                </c:pt>
                <c:pt idx="50">
                  <c:v>5.2</c:v>
                </c:pt>
                <c:pt idx="51">
                  <c:v>5.2</c:v>
                </c:pt>
                <c:pt idx="52">
                  <c:v>5.2</c:v>
                </c:pt>
                <c:pt idx="53">
                  <c:v>5.2</c:v>
                </c:pt>
                <c:pt idx="54">
                  <c:v>5.2</c:v>
                </c:pt>
                <c:pt idx="55">
                  <c:v>5.2</c:v>
                </c:pt>
                <c:pt idx="56">
                  <c:v>5.2</c:v>
                </c:pt>
                <c:pt idx="57">
                  <c:v>5.2</c:v>
                </c:pt>
                <c:pt idx="58">
                  <c:v>5.2</c:v>
                </c:pt>
                <c:pt idx="59">
                  <c:v>5.2</c:v>
                </c:pt>
                <c:pt idx="60">
                  <c:v>5.2</c:v>
                </c:pt>
                <c:pt idx="61">
                  <c:v>5.2</c:v>
                </c:pt>
                <c:pt idx="62">
                  <c:v>5.2</c:v>
                </c:pt>
                <c:pt idx="63">
                  <c:v>5.2</c:v>
                </c:pt>
                <c:pt idx="64">
                  <c:v>5.2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5.2</c:v>
                </c:pt>
                <c:pt idx="70">
                  <c:v>5.2</c:v>
                </c:pt>
                <c:pt idx="71">
                  <c:v>5.2</c:v>
                </c:pt>
                <c:pt idx="72">
                  <c:v>5.2</c:v>
                </c:pt>
                <c:pt idx="73">
                  <c:v>5.2</c:v>
                </c:pt>
                <c:pt idx="74">
                  <c:v>5.2</c:v>
                </c:pt>
                <c:pt idx="75">
                  <c:v>5.2</c:v>
                </c:pt>
                <c:pt idx="76">
                  <c:v>5.2</c:v>
                </c:pt>
                <c:pt idx="77">
                  <c:v>5.2</c:v>
                </c:pt>
                <c:pt idx="78">
                  <c:v>5.2</c:v>
                </c:pt>
                <c:pt idx="79">
                  <c:v>5.2</c:v>
                </c:pt>
                <c:pt idx="80">
                  <c:v>5.2</c:v>
                </c:pt>
                <c:pt idx="81">
                  <c:v>5.2</c:v>
                </c:pt>
                <c:pt idx="82">
                  <c:v>5.2</c:v>
                </c:pt>
                <c:pt idx="83">
                  <c:v>5.2</c:v>
                </c:pt>
                <c:pt idx="84">
                  <c:v>5.2</c:v>
                </c:pt>
                <c:pt idx="85">
                  <c:v>5.2</c:v>
                </c:pt>
                <c:pt idx="86">
                  <c:v>5.2</c:v>
                </c:pt>
                <c:pt idx="87">
                  <c:v>5.2</c:v>
                </c:pt>
                <c:pt idx="88">
                  <c:v>5.2</c:v>
                </c:pt>
                <c:pt idx="89">
                  <c:v>5.2</c:v>
                </c:pt>
                <c:pt idx="90">
                  <c:v>5.2</c:v>
                </c:pt>
                <c:pt idx="91">
                  <c:v>5.2</c:v>
                </c:pt>
                <c:pt idx="92">
                  <c:v>5.2</c:v>
                </c:pt>
                <c:pt idx="93">
                  <c:v>5.2</c:v>
                </c:pt>
                <c:pt idx="94">
                  <c:v>5.2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</c:v>
                </c:pt>
                <c:pt idx="99">
                  <c:v>5.2</c:v>
                </c:pt>
                <c:pt idx="100" formatCode="0.000">
                  <c:v>5.2</c:v>
                </c:pt>
              </c:numCache>
            </c:numRef>
          </c:xVal>
          <c:yVal>
            <c:numRef>
              <c:f>'Gusset 2'!$AO$409:$AO$509</c:f>
              <c:numCache>
                <c:formatCode>0.000</c:formatCode>
                <c:ptCount val="101"/>
                <c:pt idx="0">
                  <c:v>51.955656674226418</c:v>
                </c:pt>
                <c:pt idx="1">
                  <c:v>51.955656674226418</c:v>
                </c:pt>
                <c:pt idx="2">
                  <c:v>51.955656674226418</c:v>
                </c:pt>
                <c:pt idx="3">
                  <c:v>51.955656674226418</c:v>
                </c:pt>
                <c:pt idx="4">
                  <c:v>51.955656674226418</c:v>
                </c:pt>
                <c:pt idx="5">
                  <c:v>51.955656674226418</c:v>
                </c:pt>
                <c:pt idx="6">
                  <c:v>51.955656674226418</c:v>
                </c:pt>
                <c:pt idx="7">
                  <c:v>51.955656674226418</c:v>
                </c:pt>
                <c:pt idx="8">
                  <c:v>51.955656674226418</c:v>
                </c:pt>
                <c:pt idx="9">
                  <c:v>51.955656674226418</c:v>
                </c:pt>
                <c:pt idx="10">
                  <c:v>51.955656674226418</c:v>
                </c:pt>
                <c:pt idx="11">
                  <c:v>51.955656674226418</c:v>
                </c:pt>
                <c:pt idx="12">
                  <c:v>51.955656674226418</c:v>
                </c:pt>
                <c:pt idx="13">
                  <c:v>51.955656674226418</c:v>
                </c:pt>
                <c:pt idx="14">
                  <c:v>51.955656674226418</c:v>
                </c:pt>
                <c:pt idx="15">
                  <c:v>51.955656674226418</c:v>
                </c:pt>
                <c:pt idx="16">
                  <c:v>51.955656674226418</c:v>
                </c:pt>
                <c:pt idx="17">
                  <c:v>51.955656674226418</c:v>
                </c:pt>
                <c:pt idx="18">
                  <c:v>51.955656674226418</c:v>
                </c:pt>
                <c:pt idx="19">
                  <c:v>51.955656674226418</c:v>
                </c:pt>
                <c:pt idx="20">
                  <c:v>51.955656674226418</c:v>
                </c:pt>
                <c:pt idx="21">
                  <c:v>51.955656674226418</c:v>
                </c:pt>
                <c:pt idx="22">
                  <c:v>51.955656674226418</c:v>
                </c:pt>
                <c:pt idx="23">
                  <c:v>51.955656674226418</c:v>
                </c:pt>
                <c:pt idx="24">
                  <c:v>51.955656674226418</c:v>
                </c:pt>
                <c:pt idx="25">
                  <c:v>51.955656674226418</c:v>
                </c:pt>
                <c:pt idx="26">
                  <c:v>51.955656674226418</c:v>
                </c:pt>
                <c:pt idx="27">
                  <c:v>51.955656674226418</c:v>
                </c:pt>
                <c:pt idx="28">
                  <c:v>51.955656674226418</c:v>
                </c:pt>
                <c:pt idx="29">
                  <c:v>51.955656674226418</c:v>
                </c:pt>
                <c:pt idx="30">
                  <c:v>51.955656674226418</c:v>
                </c:pt>
                <c:pt idx="31">
                  <c:v>51.955656674226418</c:v>
                </c:pt>
                <c:pt idx="32">
                  <c:v>51.955656674226418</c:v>
                </c:pt>
                <c:pt idx="33">
                  <c:v>51.955656674226418</c:v>
                </c:pt>
                <c:pt idx="34">
                  <c:v>51.955656674226418</c:v>
                </c:pt>
                <c:pt idx="35">
                  <c:v>51.955656674226418</c:v>
                </c:pt>
                <c:pt idx="36">
                  <c:v>51.955656674226418</c:v>
                </c:pt>
                <c:pt idx="37">
                  <c:v>51.955656674226418</c:v>
                </c:pt>
                <c:pt idx="38">
                  <c:v>51.955656674226418</c:v>
                </c:pt>
                <c:pt idx="39">
                  <c:v>51.955656674226418</c:v>
                </c:pt>
                <c:pt idx="40">
                  <c:v>51.955656674226418</c:v>
                </c:pt>
                <c:pt idx="41">
                  <c:v>51.955656674226418</c:v>
                </c:pt>
                <c:pt idx="42">
                  <c:v>51.955656674226418</c:v>
                </c:pt>
                <c:pt idx="43">
                  <c:v>51.955656674226418</c:v>
                </c:pt>
                <c:pt idx="44">
                  <c:v>51.955656674226418</c:v>
                </c:pt>
                <c:pt idx="45">
                  <c:v>51.955656674226418</c:v>
                </c:pt>
                <c:pt idx="46">
                  <c:v>51.955656674226418</c:v>
                </c:pt>
                <c:pt idx="47">
                  <c:v>51.955656674226418</c:v>
                </c:pt>
                <c:pt idx="48">
                  <c:v>51.955656674226418</c:v>
                </c:pt>
                <c:pt idx="49">
                  <c:v>51.955656674226418</c:v>
                </c:pt>
                <c:pt idx="50">
                  <c:v>51.955656674226418</c:v>
                </c:pt>
                <c:pt idx="51">
                  <c:v>51.955656674226418</c:v>
                </c:pt>
                <c:pt idx="52">
                  <c:v>51.955656674226418</c:v>
                </c:pt>
                <c:pt idx="53">
                  <c:v>51.955656674226418</c:v>
                </c:pt>
                <c:pt idx="54">
                  <c:v>51.955656674226418</c:v>
                </c:pt>
                <c:pt idx="55">
                  <c:v>51.955656674226418</c:v>
                </c:pt>
                <c:pt idx="56">
                  <c:v>51.955656674226418</c:v>
                </c:pt>
                <c:pt idx="57">
                  <c:v>51.955656674226418</c:v>
                </c:pt>
                <c:pt idx="58">
                  <c:v>51.955656674226418</c:v>
                </c:pt>
                <c:pt idx="59">
                  <c:v>51.955656674226418</c:v>
                </c:pt>
                <c:pt idx="60">
                  <c:v>51.955656674226418</c:v>
                </c:pt>
                <c:pt idx="61">
                  <c:v>51.955656674226418</c:v>
                </c:pt>
                <c:pt idx="62">
                  <c:v>51.955656674226418</c:v>
                </c:pt>
                <c:pt idx="63">
                  <c:v>51.955656674226418</c:v>
                </c:pt>
                <c:pt idx="64">
                  <c:v>51.955656674226418</c:v>
                </c:pt>
                <c:pt idx="65">
                  <c:v>51.955656674226418</c:v>
                </c:pt>
                <c:pt idx="66">
                  <c:v>51.955656674226418</c:v>
                </c:pt>
                <c:pt idx="67">
                  <c:v>51.955656674226418</c:v>
                </c:pt>
                <c:pt idx="68">
                  <c:v>51.955656674226418</c:v>
                </c:pt>
                <c:pt idx="69">
                  <c:v>51.955656674226418</c:v>
                </c:pt>
                <c:pt idx="70">
                  <c:v>51.955656674226418</c:v>
                </c:pt>
                <c:pt idx="71">
                  <c:v>51.955656674226418</c:v>
                </c:pt>
                <c:pt idx="72">
                  <c:v>51.955656674226418</c:v>
                </c:pt>
                <c:pt idx="73">
                  <c:v>51.955656674226418</c:v>
                </c:pt>
                <c:pt idx="74">
                  <c:v>51.955656674226418</c:v>
                </c:pt>
                <c:pt idx="75">
                  <c:v>51.955656674226418</c:v>
                </c:pt>
                <c:pt idx="76">
                  <c:v>51.955656674226418</c:v>
                </c:pt>
                <c:pt idx="77">
                  <c:v>51.955656674226418</c:v>
                </c:pt>
                <c:pt idx="78">
                  <c:v>51.955656674226418</c:v>
                </c:pt>
                <c:pt idx="79">
                  <c:v>51.955656674226418</c:v>
                </c:pt>
                <c:pt idx="80">
                  <c:v>51.955656674226418</c:v>
                </c:pt>
                <c:pt idx="81">
                  <c:v>51.955656674226418</c:v>
                </c:pt>
                <c:pt idx="82">
                  <c:v>51.955656674226418</c:v>
                </c:pt>
                <c:pt idx="83">
                  <c:v>51.955656674226418</c:v>
                </c:pt>
                <c:pt idx="84">
                  <c:v>51.955656674226418</c:v>
                </c:pt>
                <c:pt idx="85">
                  <c:v>51.955656674226418</c:v>
                </c:pt>
                <c:pt idx="86">
                  <c:v>51.955656674226418</c:v>
                </c:pt>
                <c:pt idx="87">
                  <c:v>51.955656674226418</c:v>
                </c:pt>
                <c:pt idx="88">
                  <c:v>51.955656674226418</c:v>
                </c:pt>
                <c:pt idx="89">
                  <c:v>51.955656674226418</c:v>
                </c:pt>
                <c:pt idx="90">
                  <c:v>51.955656674226418</c:v>
                </c:pt>
                <c:pt idx="91">
                  <c:v>51.955656674226418</c:v>
                </c:pt>
                <c:pt idx="92">
                  <c:v>51.955656674226418</c:v>
                </c:pt>
                <c:pt idx="93">
                  <c:v>51.955656674226418</c:v>
                </c:pt>
                <c:pt idx="94">
                  <c:v>51.955656674226418</c:v>
                </c:pt>
                <c:pt idx="95">
                  <c:v>51.955656674226418</c:v>
                </c:pt>
                <c:pt idx="96">
                  <c:v>51.955656674226418</c:v>
                </c:pt>
                <c:pt idx="97">
                  <c:v>51.955656674226418</c:v>
                </c:pt>
                <c:pt idx="98">
                  <c:v>51.955656674226418</c:v>
                </c:pt>
                <c:pt idx="99">
                  <c:v>51.955656674226418</c:v>
                </c:pt>
                <c:pt idx="100">
                  <c:v>51.955656674226418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A54-459C-9198-B80CEE62FD9C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2'!$AJ$510:$AJ$610</c:f>
              <c:numCache>
                <c:formatCode>0.000</c:formatCode>
                <c:ptCount val="101"/>
                <c:pt idx="0">
                  <c:v>5.2</c:v>
                </c:pt>
                <c:pt idx="1">
                  <c:v>5.6420436452352387</c:v>
                </c:pt>
                <c:pt idx="2">
                  <c:v>6.0840872904704781</c:v>
                </c:pt>
                <c:pt idx="3">
                  <c:v>6.5261309357057176</c:v>
                </c:pt>
                <c:pt idx="4">
                  <c:v>6.968174580940957</c:v>
                </c:pt>
                <c:pt idx="5">
                  <c:v>7.4102182261761964</c:v>
                </c:pt>
                <c:pt idx="6">
                  <c:v>7.8522618714114358</c:v>
                </c:pt>
                <c:pt idx="7">
                  <c:v>8.2943055166466753</c:v>
                </c:pt>
                <c:pt idx="8">
                  <c:v>8.7363491618819147</c:v>
                </c:pt>
                <c:pt idx="9">
                  <c:v>9.1783928071171541</c:v>
                </c:pt>
                <c:pt idx="10">
                  <c:v>9.6204364523523935</c:v>
                </c:pt>
                <c:pt idx="11">
                  <c:v>10.062480097587633</c:v>
                </c:pt>
                <c:pt idx="12">
                  <c:v>10.504523742822872</c:v>
                </c:pt>
                <c:pt idx="13">
                  <c:v>10.946567388058112</c:v>
                </c:pt>
                <c:pt idx="14">
                  <c:v>11.388611033293351</c:v>
                </c:pt>
                <c:pt idx="15">
                  <c:v>11.830654678528591</c:v>
                </c:pt>
                <c:pt idx="16">
                  <c:v>12.27269832376383</c:v>
                </c:pt>
                <c:pt idx="17">
                  <c:v>12.714741968999069</c:v>
                </c:pt>
                <c:pt idx="18">
                  <c:v>13.156785614234309</c:v>
                </c:pt>
                <c:pt idx="19">
                  <c:v>13.598829259469548</c:v>
                </c:pt>
                <c:pt idx="20">
                  <c:v>14.040872904704788</c:v>
                </c:pt>
                <c:pt idx="21">
                  <c:v>14.482916549940027</c:v>
                </c:pt>
                <c:pt idx="22">
                  <c:v>14.924960195175267</c:v>
                </c:pt>
                <c:pt idx="23">
                  <c:v>15.367003840410506</c:v>
                </c:pt>
                <c:pt idx="24">
                  <c:v>15.809047485645745</c:v>
                </c:pt>
                <c:pt idx="25">
                  <c:v>16.251091130880983</c:v>
                </c:pt>
                <c:pt idx="26">
                  <c:v>16.693134776116221</c:v>
                </c:pt>
                <c:pt idx="27">
                  <c:v>17.135178421351458</c:v>
                </c:pt>
                <c:pt idx="28">
                  <c:v>17.577222066586696</c:v>
                </c:pt>
                <c:pt idx="29">
                  <c:v>18.019265711821934</c:v>
                </c:pt>
                <c:pt idx="30">
                  <c:v>18.461309357057171</c:v>
                </c:pt>
                <c:pt idx="31">
                  <c:v>18.903353002292409</c:v>
                </c:pt>
                <c:pt idx="32">
                  <c:v>19.345396647527647</c:v>
                </c:pt>
                <c:pt idx="33">
                  <c:v>19.787440292762884</c:v>
                </c:pt>
                <c:pt idx="34">
                  <c:v>20.229483937998122</c:v>
                </c:pt>
                <c:pt idx="35">
                  <c:v>20.67152758323336</c:v>
                </c:pt>
                <c:pt idx="36">
                  <c:v>21.113571228468597</c:v>
                </c:pt>
                <c:pt idx="37">
                  <c:v>21.555614873703835</c:v>
                </c:pt>
                <c:pt idx="38">
                  <c:v>21.997658518939073</c:v>
                </c:pt>
                <c:pt idx="39">
                  <c:v>22.43970216417431</c:v>
                </c:pt>
                <c:pt idx="40">
                  <c:v>22.881745809409548</c:v>
                </c:pt>
                <c:pt idx="41">
                  <c:v>23.323789454644785</c:v>
                </c:pt>
                <c:pt idx="42">
                  <c:v>23.765833099880023</c:v>
                </c:pt>
                <c:pt idx="43">
                  <c:v>24.207876745115261</c:v>
                </c:pt>
                <c:pt idx="44">
                  <c:v>24.649920390350498</c:v>
                </c:pt>
                <c:pt idx="45">
                  <c:v>25.091964035585736</c:v>
                </c:pt>
                <c:pt idx="46">
                  <c:v>25.534007680820974</c:v>
                </c:pt>
                <c:pt idx="47">
                  <c:v>25.976051326056211</c:v>
                </c:pt>
                <c:pt idx="48">
                  <c:v>26.418094971291449</c:v>
                </c:pt>
                <c:pt idx="49">
                  <c:v>26.860138616526687</c:v>
                </c:pt>
                <c:pt idx="50">
                  <c:v>27.302182261761924</c:v>
                </c:pt>
                <c:pt idx="51">
                  <c:v>27.744225906997162</c:v>
                </c:pt>
                <c:pt idx="52">
                  <c:v>28.1862695522324</c:v>
                </c:pt>
                <c:pt idx="53">
                  <c:v>28.628313197467637</c:v>
                </c:pt>
                <c:pt idx="54">
                  <c:v>29.070356842702875</c:v>
                </c:pt>
                <c:pt idx="55">
                  <c:v>29.512400487938113</c:v>
                </c:pt>
                <c:pt idx="56">
                  <c:v>29.95444413317335</c:v>
                </c:pt>
                <c:pt idx="57">
                  <c:v>30.396487778408588</c:v>
                </c:pt>
                <c:pt idx="58">
                  <c:v>30.838531423643825</c:v>
                </c:pt>
                <c:pt idx="59">
                  <c:v>31.280575068879063</c:v>
                </c:pt>
                <c:pt idx="60">
                  <c:v>31.722618714114301</c:v>
                </c:pt>
                <c:pt idx="61">
                  <c:v>32.164662359349542</c:v>
                </c:pt>
                <c:pt idx="62">
                  <c:v>32.60670600458478</c:v>
                </c:pt>
                <c:pt idx="63">
                  <c:v>33.048749649820017</c:v>
                </c:pt>
                <c:pt idx="64">
                  <c:v>33.490793295055255</c:v>
                </c:pt>
                <c:pt idx="65">
                  <c:v>33.932836940290493</c:v>
                </c:pt>
                <c:pt idx="66">
                  <c:v>34.37488058552573</c:v>
                </c:pt>
                <c:pt idx="67">
                  <c:v>34.816924230760968</c:v>
                </c:pt>
                <c:pt idx="68">
                  <c:v>35.258967875996206</c:v>
                </c:pt>
                <c:pt idx="69">
                  <c:v>35.701011521231443</c:v>
                </c:pt>
                <c:pt idx="70">
                  <c:v>36.143055166466681</c:v>
                </c:pt>
                <c:pt idx="71">
                  <c:v>36.585098811701918</c:v>
                </c:pt>
                <c:pt idx="72">
                  <c:v>37.027142456937156</c:v>
                </c:pt>
                <c:pt idx="73">
                  <c:v>37.469186102172394</c:v>
                </c:pt>
                <c:pt idx="74">
                  <c:v>37.911229747407631</c:v>
                </c:pt>
                <c:pt idx="75">
                  <c:v>38.353273392642869</c:v>
                </c:pt>
                <c:pt idx="76">
                  <c:v>38.795317037878107</c:v>
                </c:pt>
                <c:pt idx="77">
                  <c:v>39.237360683113344</c:v>
                </c:pt>
                <c:pt idx="78">
                  <c:v>39.679404328348582</c:v>
                </c:pt>
                <c:pt idx="79">
                  <c:v>40.12144797358382</c:v>
                </c:pt>
                <c:pt idx="80">
                  <c:v>40.563491618819057</c:v>
                </c:pt>
                <c:pt idx="81">
                  <c:v>41.005535264054295</c:v>
                </c:pt>
                <c:pt idx="82">
                  <c:v>41.447578909289533</c:v>
                </c:pt>
                <c:pt idx="83">
                  <c:v>41.88962255452477</c:v>
                </c:pt>
                <c:pt idx="84">
                  <c:v>42.331666199760008</c:v>
                </c:pt>
                <c:pt idx="85">
                  <c:v>42.773709844995246</c:v>
                </c:pt>
                <c:pt idx="86">
                  <c:v>43.215753490230483</c:v>
                </c:pt>
                <c:pt idx="87">
                  <c:v>43.657797135465721</c:v>
                </c:pt>
                <c:pt idx="88">
                  <c:v>44.099840780700958</c:v>
                </c:pt>
                <c:pt idx="89">
                  <c:v>44.541884425936196</c:v>
                </c:pt>
                <c:pt idx="90">
                  <c:v>44.983928071171434</c:v>
                </c:pt>
                <c:pt idx="91">
                  <c:v>45.425971716406671</c:v>
                </c:pt>
                <c:pt idx="92">
                  <c:v>45.868015361641909</c:v>
                </c:pt>
                <c:pt idx="93">
                  <c:v>46.310059006877147</c:v>
                </c:pt>
                <c:pt idx="94">
                  <c:v>46.752102652112384</c:v>
                </c:pt>
                <c:pt idx="95">
                  <c:v>47.194146297347622</c:v>
                </c:pt>
                <c:pt idx="96">
                  <c:v>47.63618994258286</c:v>
                </c:pt>
                <c:pt idx="97">
                  <c:v>48.078233587818097</c:v>
                </c:pt>
                <c:pt idx="98">
                  <c:v>48.520277233053335</c:v>
                </c:pt>
                <c:pt idx="99">
                  <c:v>48.962320878288573</c:v>
                </c:pt>
                <c:pt idx="100" formatCode="General">
                  <c:v>49.404364523523903</c:v>
                </c:pt>
              </c:numCache>
            </c:numRef>
          </c:xVal>
          <c:yVal>
            <c:numRef>
              <c:f>'Gusset 2'!$AP$510:$AP$610</c:f>
              <c:numCache>
                <c:formatCode>0.000</c:formatCode>
                <c:ptCount val="101"/>
                <c:pt idx="0">
                  <c:v>51.955656674226418</c:v>
                </c:pt>
                <c:pt idx="1">
                  <c:v>52.125158146315826</c:v>
                </c:pt>
                <c:pt idx="2">
                  <c:v>52.294659618405234</c:v>
                </c:pt>
                <c:pt idx="3">
                  <c:v>52.464161090494642</c:v>
                </c:pt>
                <c:pt idx="4">
                  <c:v>52.63366256258405</c:v>
                </c:pt>
                <c:pt idx="5">
                  <c:v>52.803164034673458</c:v>
                </c:pt>
                <c:pt idx="6">
                  <c:v>52.972665506762866</c:v>
                </c:pt>
                <c:pt idx="7">
                  <c:v>53.142166978852273</c:v>
                </c:pt>
                <c:pt idx="8">
                  <c:v>53.311668450941681</c:v>
                </c:pt>
                <c:pt idx="9">
                  <c:v>53.481169923031089</c:v>
                </c:pt>
                <c:pt idx="10">
                  <c:v>53.650671395120497</c:v>
                </c:pt>
                <c:pt idx="11">
                  <c:v>53.820172867209905</c:v>
                </c:pt>
                <c:pt idx="12">
                  <c:v>53.989674339299313</c:v>
                </c:pt>
                <c:pt idx="13">
                  <c:v>54.159175811388721</c:v>
                </c:pt>
                <c:pt idx="14">
                  <c:v>54.328677283478129</c:v>
                </c:pt>
                <c:pt idx="15">
                  <c:v>54.498178755567537</c:v>
                </c:pt>
                <c:pt idx="16">
                  <c:v>54.667680227656945</c:v>
                </c:pt>
                <c:pt idx="17">
                  <c:v>54.837181699746353</c:v>
                </c:pt>
                <c:pt idx="18">
                  <c:v>55.006683171835761</c:v>
                </c:pt>
                <c:pt idx="19">
                  <c:v>55.176184643925168</c:v>
                </c:pt>
                <c:pt idx="20">
                  <c:v>55.345686116014576</c:v>
                </c:pt>
                <c:pt idx="21">
                  <c:v>55.515187588103984</c:v>
                </c:pt>
                <c:pt idx="22">
                  <c:v>55.684689060193392</c:v>
                </c:pt>
                <c:pt idx="23">
                  <c:v>55.8541905322828</c:v>
                </c:pt>
                <c:pt idx="24">
                  <c:v>56.023692004372208</c:v>
                </c:pt>
                <c:pt idx="25">
                  <c:v>56.193193476461616</c:v>
                </c:pt>
                <c:pt idx="26">
                  <c:v>56.362694948551024</c:v>
                </c:pt>
                <c:pt idx="27">
                  <c:v>56.532196420640432</c:v>
                </c:pt>
                <c:pt idx="28">
                  <c:v>56.70169789272984</c:v>
                </c:pt>
                <c:pt idx="29">
                  <c:v>56.871199364819248</c:v>
                </c:pt>
                <c:pt idx="30">
                  <c:v>57.040700836908655</c:v>
                </c:pt>
                <c:pt idx="31">
                  <c:v>57.210202308998063</c:v>
                </c:pt>
                <c:pt idx="32">
                  <c:v>57.379703781087471</c:v>
                </c:pt>
                <c:pt idx="33">
                  <c:v>57.549205253176879</c:v>
                </c:pt>
                <c:pt idx="34">
                  <c:v>57.718706725266287</c:v>
                </c:pt>
                <c:pt idx="35">
                  <c:v>57.888208197355695</c:v>
                </c:pt>
                <c:pt idx="36">
                  <c:v>58.057709669445103</c:v>
                </c:pt>
                <c:pt idx="37">
                  <c:v>58.227211141534511</c:v>
                </c:pt>
                <c:pt idx="38">
                  <c:v>58.396712613623919</c:v>
                </c:pt>
                <c:pt idx="39">
                  <c:v>58.566214085713327</c:v>
                </c:pt>
                <c:pt idx="40">
                  <c:v>58.735715557802735</c:v>
                </c:pt>
                <c:pt idx="41">
                  <c:v>58.905217029892142</c:v>
                </c:pt>
                <c:pt idx="42">
                  <c:v>59.07471850198155</c:v>
                </c:pt>
                <c:pt idx="43">
                  <c:v>59.244219974070958</c:v>
                </c:pt>
                <c:pt idx="44">
                  <c:v>59.413721446160366</c:v>
                </c:pt>
                <c:pt idx="45">
                  <c:v>59.583222918249774</c:v>
                </c:pt>
                <c:pt idx="46">
                  <c:v>59.752724390339182</c:v>
                </c:pt>
                <c:pt idx="47">
                  <c:v>59.92222586242859</c:v>
                </c:pt>
                <c:pt idx="48">
                  <c:v>60.091727334517998</c:v>
                </c:pt>
                <c:pt idx="49">
                  <c:v>60.261228806607406</c:v>
                </c:pt>
                <c:pt idx="50">
                  <c:v>60.430730278696814</c:v>
                </c:pt>
                <c:pt idx="51">
                  <c:v>60.600231750786222</c:v>
                </c:pt>
                <c:pt idx="52">
                  <c:v>60.76973322287563</c:v>
                </c:pt>
                <c:pt idx="53">
                  <c:v>60.939234694965037</c:v>
                </c:pt>
                <c:pt idx="54">
                  <c:v>61.108736167054445</c:v>
                </c:pt>
                <c:pt idx="55">
                  <c:v>61.278237639143853</c:v>
                </c:pt>
                <c:pt idx="56">
                  <c:v>61.447739111233261</c:v>
                </c:pt>
                <c:pt idx="57">
                  <c:v>61.617240583322669</c:v>
                </c:pt>
                <c:pt idx="58">
                  <c:v>61.786742055412077</c:v>
                </c:pt>
                <c:pt idx="59">
                  <c:v>61.956243527501485</c:v>
                </c:pt>
                <c:pt idx="60">
                  <c:v>62.125744999590893</c:v>
                </c:pt>
                <c:pt idx="61">
                  <c:v>62.295246471680301</c:v>
                </c:pt>
                <c:pt idx="62">
                  <c:v>62.464747943769709</c:v>
                </c:pt>
                <c:pt idx="63">
                  <c:v>62.634249415859117</c:v>
                </c:pt>
                <c:pt idx="64">
                  <c:v>62.803750887948524</c:v>
                </c:pt>
                <c:pt idx="65">
                  <c:v>62.973252360037932</c:v>
                </c:pt>
                <c:pt idx="66">
                  <c:v>63.14275383212734</c:v>
                </c:pt>
                <c:pt idx="67">
                  <c:v>63.312255304216748</c:v>
                </c:pt>
                <c:pt idx="68">
                  <c:v>63.481756776306156</c:v>
                </c:pt>
                <c:pt idx="69">
                  <c:v>63.651258248395564</c:v>
                </c:pt>
                <c:pt idx="70">
                  <c:v>63.820759720484972</c:v>
                </c:pt>
                <c:pt idx="71">
                  <c:v>63.99026119257438</c:v>
                </c:pt>
                <c:pt idx="72">
                  <c:v>64.159762664663788</c:v>
                </c:pt>
                <c:pt idx="73">
                  <c:v>64.329264136753196</c:v>
                </c:pt>
                <c:pt idx="74">
                  <c:v>64.498765608842604</c:v>
                </c:pt>
                <c:pt idx="75">
                  <c:v>64.668267080932011</c:v>
                </c:pt>
                <c:pt idx="76">
                  <c:v>64.837768553021419</c:v>
                </c:pt>
                <c:pt idx="77">
                  <c:v>65.007270025110827</c:v>
                </c:pt>
                <c:pt idx="78">
                  <c:v>65.176771497200235</c:v>
                </c:pt>
                <c:pt idx="79">
                  <c:v>65.346272969289643</c:v>
                </c:pt>
                <c:pt idx="80">
                  <c:v>65.515774441379051</c:v>
                </c:pt>
                <c:pt idx="81">
                  <c:v>65.685275913468459</c:v>
                </c:pt>
                <c:pt idx="82">
                  <c:v>65.854777385557867</c:v>
                </c:pt>
                <c:pt idx="83">
                  <c:v>66.024278857647275</c:v>
                </c:pt>
                <c:pt idx="84">
                  <c:v>66.193780329736683</c:v>
                </c:pt>
                <c:pt idx="85">
                  <c:v>66.363281801826091</c:v>
                </c:pt>
                <c:pt idx="86">
                  <c:v>66.532783273915499</c:v>
                </c:pt>
                <c:pt idx="87">
                  <c:v>66.702284746004906</c:v>
                </c:pt>
                <c:pt idx="88">
                  <c:v>66.871786218094314</c:v>
                </c:pt>
                <c:pt idx="89">
                  <c:v>67.041287690183722</c:v>
                </c:pt>
                <c:pt idx="90">
                  <c:v>67.21078916227313</c:v>
                </c:pt>
                <c:pt idx="91">
                  <c:v>67.380290634362538</c:v>
                </c:pt>
                <c:pt idx="92">
                  <c:v>67.549792106451946</c:v>
                </c:pt>
                <c:pt idx="93">
                  <c:v>67.719293578541354</c:v>
                </c:pt>
                <c:pt idx="94">
                  <c:v>67.888795050630762</c:v>
                </c:pt>
                <c:pt idx="95">
                  <c:v>68.05829652272017</c:v>
                </c:pt>
                <c:pt idx="96">
                  <c:v>68.227797994809578</c:v>
                </c:pt>
                <c:pt idx="97">
                  <c:v>68.397299466898986</c:v>
                </c:pt>
                <c:pt idx="98">
                  <c:v>68.566800938988393</c:v>
                </c:pt>
                <c:pt idx="99">
                  <c:v>68.736302411077801</c:v>
                </c:pt>
                <c:pt idx="100" formatCode="General">
                  <c:v>68.905803883166968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A54-459C-9198-B80CEE62FD9C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2'!$AJ$611:$AJ$711</c:f>
              <c:numCache>
                <c:formatCode>General</c:formatCode>
                <c:ptCount val="101"/>
                <c:pt idx="0">
                  <c:v>49.404364523523903</c:v>
                </c:pt>
                <c:pt idx="1">
                  <c:v>49.482056381388453</c:v>
                </c:pt>
                <c:pt idx="2">
                  <c:v>49.559748239253004</c:v>
                </c:pt>
                <c:pt idx="3">
                  <c:v>49.637440097117555</c:v>
                </c:pt>
                <c:pt idx="4">
                  <c:v>49.715131954982105</c:v>
                </c:pt>
                <c:pt idx="5">
                  <c:v>49.792823812846656</c:v>
                </c:pt>
                <c:pt idx="6">
                  <c:v>49.870515670711207</c:v>
                </c:pt>
                <c:pt idx="7">
                  <c:v>49.948207528575757</c:v>
                </c:pt>
                <c:pt idx="8">
                  <c:v>50.025899386440308</c:v>
                </c:pt>
                <c:pt idx="9">
                  <c:v>50.103591244304859</c:v>
                </c:pt>
                <c:pt idx="10">
                  <c:v>50.181283102169409</c:v>
                </c:pt>
                <c:pt idx="11">
                  <c:v>50.25897496003396</c:v>
                </c:pt>
                <c:pt idx="12">
                  <c:v>50.336666817898511</c:v>
                </c:pt>
                <c:pt idx="13">
                  <c:v>50.414358675763062</c:v>
                </c:pt>
                <c:pt idx="14">
                  <c:v>50.492050533627612</c:v>
                </c:pt>
                <c:pt idx="15">
                  <c:v>50.569742391492163</c:v>
                </c:pt>
                <c:pt idx="16">
                  <c:v>50.647434249356714</c:v>
                </c:pt>
                <c:pt idx="17">
                  <c:v>50.725126107221264</c:v>
                </c:pt>
                <c:pt idx="18">
                  <c:v>50.802817965085815</c:v>
                </c:pt>
                <c:pt idx="19">
                  <c:v>50.880509822950366</c:v>
                </c:pt>
                <c:pt idx="20">
                  <c:v>50.958201680814916</c:v>
                </c:pt>
                <c:pt idx="21">
                  <c:v>51.035893538679467</c:v>
                </c:pt>
                <c:pt idx="22">
                  <c:v>51.113585396544018</c:v>
                </c:pt>
                <c:pt idx="23">
                  <c:v>51.191277254408568</c:v>
                </c:pt>
                <c:pt idx="24">
                  <c:v>51.268969112273119</c:v>
                </c:pt>
                <c:pt idx="25">
                  <c:v>51.34666097013767</c:v>
                </c:pt>
                <c:pt idx="26">
                  <c:v>51.42435282800222</c:v>
                </c:pt>
                <c:pt idx="27">
                  <c:v>51.502044685866771</c:v>
                </c:pt>
                <c:pt idx="28">
                  <c:v>51.579736543731322</c:v>
                </c:pt>
                <c:pt idx="29">
                  <c:v>51.657428401595872</c:v>
                </c:pt>
                <c:pt idx="30">
                  <c:v>51.735120259460423</c:v>
                </c:pt>
                <c:pt idx="31">
                  <c:v>51.812812117324974</c:v>
                </c:pt>
                <c:pt idx="32">
                  <c:v>51.890503975189525</c:v>
                </c:pt>
                <c:pt idx="33">
                  <c:v>51.968195833054075</c:v>
                </c:pt>
                <c:pt idx="34">
                  <c:v>52.045887690918626</c:v>
                </c:pt>
                <c:pt idx="35">
                  <c:v>52.123579548783177</c:v>
                </c:pt>
                <c:pt idx="36">
                  <c:v>52.201271406647727</c:v>
                </c:pt>
                <c:pt idx="37">
                  <c:v>52.278963264512278</c:v>
                </c:pt>
                <c:pt idx="38">
                  <c:v>52.356655122376829</c:v>
                </c:pt>
                <c:pt idx="39">
                  <c:v>52.434346980241379</c:v>
                </c:pt>
                <c:pt idx="40">
                  <c:v>52.51203883810593</c:v>
                </c:pt>
                <c:pt idx="41">
                  <c:v>52.589730695970481</c:v>
                </c:pt>
                <c:pt idx="42">
                  <c:v>52.667422553835031</c:v>
                </c:pt>
                <c:pt idx="43">
                  <c:v>52.745114411699582</c:v>
                </c:pt>
                <c:pt idx="44">
                  <c:v>52.822806269564133</c:v>
                </c:pt>
                <c:pt idx="45">
                  <c:v>52.900498127428683</c:v>
                </c:pt>
                <c:pt idx="46">
                  <c:v>52.978189985293234</c:v>
                </c:pt>
                <c:pt idx="47">
                  <c:v>53.055881843157785</c:v>
                </c:pt>
                <c:pt idx="48">
                  <c:v>53.133573701022335</c:v>
                </c:pt>
                <c:pt idx="49">
                  <c:v>53.211265558886886</c:v>
                </c:pt>
                <c:pt idx="50">
                  <c:v>53.288957416751437</c:v>
                </c:pt>
                <c:pt idx="51">
                  <c:v>53.366649274615988</c:v>
                </c:pt>
                <c:pt idx="52">
                  <c:v>53.444341132480538</c:v>
                </c:pt>
                <c:pt idx="53">
                  <c:v>53.522032990345089</c:v>
                </c:pt>
                <c:pt idx="54">
                  <c:v>53.59972484820964</c:v>
                </c:pt>
                <c:pt idx="55">
                  <c:v>53.67741670607419</c:v>
                </c:pt>
                <c:pt idx="56">
                  <c:v>53.755108563938741</c:v>
                </c:pt>
                <c:pt idx="57">
                  <c:v>53.832800421803292</c:v>
                </c:pt>
                <c:pt idx="58">
                  <c:v>53.910492279667842</c:v>
                </c:pt>
                <c:pt idx="59">
                  <c:v>53.988184137532393</c:v>
                </c:pt>
                <c:pt idx="60">
                  <c:v>54.065875995396944</c:v>
                </c:pt>
                <c:pt idx="61">
                  <c:v>54.143567853261494</c:v>
                </c:pt>
                <c:pt idx="62">
                  <c:v>54.221259711126045</c:v>
                </c:pt>
                <c:pt idx="63">
                  <c:v>54.298951568990596</c:v>
                </c:pt>
                <c:pt idx="64">
                  <c:v>54.376643426855146</c:v>
                </c:pt>
                <c:pt idx="65">
                  <c:v>54.454335284719697</c:v>
                </c:pt>
                <c:pt idx="66">
                  <c:v>54.532027142584248</c:v>
                </c:pt>
                <c:pt idx="67">
                  <c:v>54.609719000448798</c:v>
                </c:pt>
                <c:pt idx="68">
                  <c:v>54.687410858313349</c:v>
                </c:pt>
                <c:pt idx="69">
                  <c:v>54.7651027161779</c:v>
                </c:pt>
                <c:pt idx="70">
                  <c:v>54.842794574042451</c:v>
                </c:pt>
                <c:pt idx="71">
                  <c:v>54.920486431907001</c:v>
                </c:pt>
                <c:pt idx="72">
                  <c:v>54.998178289771552</c:v>
                </c:pt>
                <c:pt idx="73">
                  <c:v>55.075870147636103</c:v>
                </c:pt>
                <c:pt idx="74">
                  <c:v>55.153562005500653</c:v>
                </c:pt>
                <c:pt idx="75">
                  <c:v>55.231253863365204</c:v>
                </c:pt>
                <c:pt idx="76">
                  <c:v>55.308945721229755</c:v>
                </c:pt>
                <c:pt idx="77">
                  <c:v>55.386637579094305</c:v>
                </c:pt>
                <c:pt idx="78">
                  <c:v>55.464329436958856</c:v>
                </c:pt>
                <c:pt idx="79">
                  <c:v>55.542021294823407</c:v>
                </c:pt>
                <c:pt idx="80">
                  <c:v>55.619713152687957</c:v>
                </c:pt>
                <c:pt idx="81">
                  <c:v>55.697405010552508</c:v>
                </c:pt>
                <c:pt idx="82">
                  <c:v>55.775096868417059</c:v>
                </c:pt>
                <c:pt idx="83">
                  <c:v>55.852788726281609</c:v>
                </c:pt>
                <c:pt idx="84">
                  <c:v>55.93048058414616</c:v>
                </c:pt>
                <c:pt idx="85">
                  <c:v>56.008172442010711</c:v>
                </c:pt>
                <c:pt idx="86">
                  <c:v>56.085864299875261</c:v>
                </c:pt>
                <c:pt idx="87">
                  <c:v>56.163556157739812</c:v>
                </c:pt>
                <c:pt idx="88">
                  <c:v>56.241248015604363</c:v>
                </c:pt>
                <c:pt idx="89">
                  <c:v>56.318939873468914</c:v>
                </c:pt>
                <c:pt idx="90">
                  <c:v>56.396631731333464</c:v>
                </c:pt>
                <c:pt idx="91">
                  <c:v>56.474323589198015</c:v>
                </c:pt>
                <c:pt idx="92">
                  <c:v>56.552015447062566</c:v>
                </c:pt>
                <c:pt idx="93">
                  <c:v>56.629707304927116</c:v>
                </c:pt>
                <c:pt idx="94">
                  <c:v>56.707399162791667</c:v>
                </c:pt>
                <c:pt idx="95">
                  <c:v>56.785091020656218</c:v>
                </c:pt>
                <c:pt idx="96">
                  <c:v>56.862782878520768</c:v>
                </c:pt>
                <c:pt idx="97">
                  <c:v>56.940474736385319</c:v>
                </c:pt>
                <c:pt idx="98">
                  <c:v>57.01816659424987</c:v>
                </c:pt>
                <c:pt idx="99">
                  <c:v>57.09585845211442</c:v>
                </c:pt>
                <c:pt idx="100">
                  <c:v>57.173550309978793</c:v>
                </c:pt>
              </c:numCache>
            </c:numRef>
          </c:xVal>
          <c:yVal>
            <c:numRef>
              <c:f>'Gusset 2'!$AQ$611:$AQ$711</c:f>
              <c:numCache>
                <c:formatCode>General</c:formatCode>
                <c:ptCount val="101"/>
                <c:pt idx="0">
                  <c:v>68.905803883166968</c:v>
                </c:pt>
                <c:pt idx="1">
                  <c:v>68.842843774990797</c:v>
                </c:pt>
                <c:pt idx="2">
                  <c:v>68.779883666814627</c:v>
                </c:pt>
                <c:pt idx="3">
                  <c:v>68.716923558638456</c:v>
                </c:pt>
                <c:pt idx="4">
                  <c:v>68.653963450462285</c:v>
                </c:pt>
                <c:pt idx="5">
                  <c:v>68.591003342286115</c:v>
                </c:pt>
                <c:pt idx="6">
                  <c:v>68.528043234109944</c:v>
                </c:pt>
                <c:pt idx="7">
                  <c:v>68.465083125933774</c:v>
                </c:pt>
                <c:pt idx="8">
                  <c:v>68.402123017757603</c:v>
                </c:pt>
                <c:pt idx="9">
                  <c:v>68.339162909581432</c:v>
                </c:pt>
                <c:pt idx="10">
                  <c:v>68.276202801405262</c:v>
                </c:pt>
                <c:pt idx="11">
                  <c:v>68.213242693229091</c:v>
                </c:pt>
                <c:pt idx="12">
                  <c:v>68.150282585052921</c:v>
                </c:pt>
                <c:pt idx="13">
                  <c:v>68.08732247687675</c:v>
                </c:pt>
                <c:pt idx="14">
                  <c:v>68.024362368700579</c:v>
                </c:pt>
                <c:pt idx="15">
                  <c:v>67.961402260524409</c:v>
                </c:pt>
                <c:pt idx="16">
                  <c:v>67.898442152348238</c:v>
                </c:pt>
                <c:pt idx="17">
                  <c:v>67.835482044172068</c:v>
                </c:pt>
                <c:pt idx="18">
                  <c:v>67.772521935995897</c:v>
                </c:pt>
                <c:pt idx="19">
                  <c:v>67.709561827819726</c:v>
                </c:pt>
                <c:pt idx="20">
                  <c:v>67.646601719643556</c:v>
                </c:pt>
                <c:pt idx="21">
                  <c:v>67.583641611467385</c:v>
                </c:pt>
                <c:pt idx="22">
                  <c:v>67.520681503291215</c:v>
                </c:pt>
                <c:pt idx="23">
                  <c:v>67.457721395115044</c:v>
                </c:pt>
                <c:pt idx="24">
                  <c:v>67.394761286938873</c:v>
                </c:pt>
                <c:pt idx="25">
                  <c:v>67.331801178762703</c:v>
                </c:pt>
                <c:pt idx="26">
                  <c:v>67.268841070586532</c:v>
                </c:pt>
                <c:pt idx="27">
                  <c:v>67.205880962410362</c:v>
                </c:pt>
                <c:pt idx="28">
                  <c:v>67.142920854234191</c:v>
                </c:pt>
                <c:pt idx="29">
                  <c:v>67.079960746058021</c:v>
                </c:pt>
                <c:pt idx="30">
                  <c:v>67.01700063788185</c:v>
                </c:pt>
                <c:pt idx="31">
                  <c:v>66.954040529705679</c:v>
                </c:pt>
                <c:pt idx="32">
                  <c:v>66.891080421529509</c:v>
                </c:pt>
                <c:pt idx="33">
                  <c:v>66.828120313353338</c:v>
                </c:pt>
                <c:pt idx="34">
                  <c:v>66.765160205177168</c:v>
                </c:pt>
                <c:pt idx="35">
                  <c:v>66.702200097000997</c:v>
                </c:pt>
                <c:pt idx="36">
                  <c:v>66.639239988824826</c:v>
                </c:pt>
                <c:pt idx="37">
                  <c:v>66.576279880648656</c:v>
                </c:pt>
                <c:pt idx="38">
                  <c:v>66.513319772472485</c:v>
                </c:pt>
                <c:pt idx="39">
                  <c:v>66.450359664296315</c:v>
                </c:pt>
                <c:pt idx="40">
                  <c:v>66.387399556120144</c:v>
                </c:pt>
                <c:pt idx="41">
                  <c:v>66.324439447943973</c:v>
                </c:pt>
                <c:pt idx="42">
                  <c:v>66.261479339767803</c:v>
                </c:pt>
                <c:pt idx="43">
                  <c:v>66.198519231591632</c:v>
                </c:pt>
                <c:pt idx="44">
                  <c:v>66.135559123415462</c:v>
                </c:pt>
                <c:pt idx="45">
                  <c:v>66.072599015239291</c:v>
                </c:pt>
                <c:pt idx="46">
                  <c:v>66.00963890706312</c:v>
                </c:pt>
                <c:pt idx="47">
                  <c:v>65.94667879888695</c:v>
                </c:pt>
                <c:pt idx="48">
                  <c:v>65.883718690710779</c:v>
                </c:pt>
                <c:pt idx="49">
                  <c:v>65.820758582534609</c:v>
                </c:pt>
                <c:pt idx="50">
                  <c:v>65.757798474358438</c:v>
                </c:pt>
                <c:pt idx="51">
                  <c:v>65.694838366182267</c:v>
                </c:pt>
                <c:pt idx="52">
                  <c:v>65.631878258006097</c:v>
                </c:pt>
                <c:pt idx="53">
                  <c:v>65.568918149829926</c:v>
                </c:pt>
                <c:pt idx="54">
                  <c:v>65.505958041653756</c:v>
                </c:pt>
                <c:pt idx="55">
                  <c:v>65.442997933477585</c:v>
                </c:pt>
                <c:pt idx="56">
                  <c:v>65.380037825301415</c:v>
                </c:pt>
                <c:pt idx="57">
                  <c:v>65.317077717125244</c:v>
                </c:pt>
                <c:pt idx="58">
                  <c:v>65.254117608949073</c:v>
                </c:pt>
                <c:pt idx="59">
                  <c:v>65.191157500772903</c:v>
                </c:pt>
                <c:pt idx="60">
                  <c:v>65.128197392596732</c:v>
                </c:pt>
                <c:pt idx="61">
                  <c:v>65.065237284420562</c:v>
                </c:pt>
                <c:pt idx="62">
                  <c:v>65.002277176244391</c:v>
                </c:pt>
                <c:pt idx="63">
                  <c:v>64.93931706806822</c:v>
                </c:pt>
                <c:pt idx="64">
                  <c:v>64.87635695989205</c:v>
                </c:pt>
                <c:pt idx="65">
                  <c:v>64.813396851715879</c:v>
                </c:pt>
                <c:pt idx="66">
                  <c:v>64.750436743539709</c:v>
                </c:pt>
                <c:pt idx="67">
                  <c:v>64.687476635363538</c:v>
                </c:pt>
                <c:pt idx="68">
                  <c:v>64.624516527187367</c:v>
                </c:pt>
                <c:pt idx="69">
                  <c:v>64.561556419011197</c:v>
                </c:pt>
                <c:pt idx="70">
                  <c:v>64.498596310835026</c:v>
                </c:pt>
                <c:pt idx="71">
                  <c:v>64.435636202658856</c:v>
                </c:pt>
                <c:pt idx="72">
                  <c:v>64.372676094482685</c:v>
                </c:pt>
                <c:pt idx="73">
                  <c:v>64.309715986306514</c:v>
                </c:pt>
                <c:pt idx="74">
                  <c:v>64.246755878130344</c:v>
                </c:pt>
                <c:pt idx="75">
                  <c:v>64.183795769954173</c:v>
                </c:pt>
                <c:pt idx="76">
                  <c:v>64.120835661778003</c:v>
                </c:pt>
                <c:pt idx="77">
                  <c:v>64.057875553601832</c:v>
                </c:pt>
                <c:pt idx="78">
                  <c:v>63.994915445425661</c:v>
                </c:pt>
                <c:pt idx="79">
                  <c:v>63.931955337249491</c:v>
                </c:pt>
                <c:pt idx="80">
                  <c:v>63.86899522907332</c:v>
                </c:pt>
                <c:pt idx="81">
                  <c:v>63.80603512089715</c:v>
                </c:pt>
                <c:pt idx="82">
                  <c:v>63.743075012720979</c:v>
                </c:pt>
                <c:pt idx="83">
                  <c:v>63.680114904544808</c:v>
                </c:pt>
                <c:pt idx="84">
                  <c:v>63.617154796368638</c:v>
                </c:pt>
                <c:pt idx="85">
                  <c:v>63.554194688192467</c:v>
                </c:pt>
                <c:pt idx="86">
                  <c:v>63.491234580016297</c:v>
                </c:pt>
                <c:pt idx="87">
                  <c:v>63.428274471840126</c:v>
                </c:pt>
                <c:pt idx="88">
                  <c:v>63.365314363663956</c:v>
                </c:pt>
                <c:pt idx="89">
                  <c:v>63.302354255487785</c:v>
                </c:pt>
                <c:pt idx="90">
                  <c:v>63.239394147311614</c:v>
                </c:pt>
                <c:pt idx="91">
                  <c:v>63.176434039135444</c:v>
                </c:pt>
                <c:pt idx="92">
                  <c:v>63.113473930959273</c:v>
                </c:pt>
                <c:pt idx="93">
                  <c:v>63.050513822783103</c:v>
                </c:pt>
                <c:pt idx="94">
                  <c:v>62.987553714606932</c:v>
                </c:pt>
                <c:pt idx="95">
                  <c:v>62.924593606430761</c:v>
                </c:pt>
                <c:pt idx="96">
                  <c:v>62.861633498254591</c:v>
                </c:pt>
                <c:pt idx="97">
                  <c:v>62.79867339007842</c:v>
                </c:pt>
                <c:pt idx="98">
                  <c:v>62.73571328190225</c:v>
                </c:pt>
                <c:pt idx="99">
                  <c:v>62.672753173726079</c:v>
                </c:pt>
                <c:pt idx="100">
                  <c:v>62.609793065550214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A54-459C-9198-B80CEE62FD9C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2'!$AJ$712:$AJ$812</c:f>
              <c:numCache>
                <c:formatCode>General</c:formatCode>
                <c:ptCount val="101"/>
                <c:pt idx="0">
                  <c:v>57.173550309978793</c:v>
                </c:pt>
                <c:pt idx="1">
                  <c:v>57.099321068169459</c:v>
                </c:pt>
                <c:pt idx="2">
                  <c:v>57.025091826360125</c:v>
                </c:pt>
                <c:pt idx="3">
                  <c:v>56.950862584550791</c:v>
                </c:pt>
                <c:pt idx="4">
                  <c:v>56.876633342741457</c:v>
                </c:pt>
                <c:pt idx="5">
                  <c:v>56.802404100932122</c:v>
                </c:pt>
                <c:pt idx="6">
                  <c:v>56.728174859122788</c:v>
                </c:pt>
                <c:pt idx="7">
                  <c:v>56.653945617313454</c:v>
                </c:pt>
                <c:pt idx="8">
                  <c:v>56.57971637550412</c:v>
                </c:pt>
                <c:pt idx="9">
                  <c:v>56.505487133694785</c:v>
                </c:pt>
                <c:pt idx="10">
                  <c:v>56.431257891885451</c:v>
                </c:pt>
                <c:pt idx="11">
                  <c:v>56.357028650076117</c:v>
                </c:pt>
                <c:pt idx="12">
                  <c:v>56.282799408266783</c:v>
                </c:pt>
                <c:pt idx="13">
                  <c:v>56.208570166457449</c:v>
                </c:pt>
                <c:pt idx="14">
                  <c:v>56.134340924648114</c:v>
                </c:pt>
                <c:pt idx="15">
                  <c:v>56.06011168283878</c:v>
                </c:pt>
                <c:pt idx="16">
                  <c:v>55.985882441029446</c:v>
                </c:pt>
                <c:pt idx="17">
                  <c:v>55.911653199220112</c:v>
                </c:pt>
                <c:pt idx="18">
                  <c:v>55.837423957410778</c:v>
                </c:pt>
                <c:pt idx="19">
                  <c:v>55.763194715601443</c:v>
                </c:pt>
                <c:pt idx="20">
                  <c:v>55.688965473792109</c:v>
                </c:pt>
                <c:pt idx="21">
                  <c:v>55.614736231982775</c:v>
                </c:pt>
                <c:pt idx="22">
                  <c:v>55.540506990173441</c:v>
                </c:pt>
                <c:pt idx="23">
                  <c:v>55.466277748364107</c:v>
                </c:pt>
                <c:pt idx="24">
                  <c:v>55.392048506554772</c:v>
                </c:pt>
                <c:pt idx="25">
                  <c:v>55.317819264745438</c:v>
                </c:pt>
                <c:pt idx="26">
                  <c:v>55.243590022936104</c:v>
                </c:pt>
                <c:pt idx="27">
                  <c:v>55.16936078112677</c:v>
                </c:pt>
                <c:pt idx="28">
                  <c:v>55.095131539317435</c:v>
                </c:pt>
                <c:pt idx="29">
                  <c:v>55.020902297508101</c:v>
                </c:pt>
                <c:pt idx="30">
                  <c:v>54.946673055698767</c:v>
                </c:pt>
                <c:pt idx="31">
                  <c:v>54.872443813889433</c:v>
                </c:pt>
                <c:pt idx="32">
                  <c:v>54.798214572080099</c:v>
                </c:pt>
                <c:pt idx="33">
                  <c:v>54.723985330270764</c:v>
                </c:pt>
                <c:pt idx="34">
                  <c:v>54.64975608846143</c:v>
                </c:pt>
                <c:pt idx="35">
                  <c:v>54.575526846652096</c:v>
                </c:pt>
                <c:pt idx="36">
                  <c:v>54.501297604842762</c:v>
                </c:pt>
                <c:pt idx="37">
                  <c:v>54.427068363033428</c:v>
                </c:pt>
                <c:pt idx="38">
                  <c:v>54.352839121224093</c:v>
                </c:pt>
                <c:pt idx="39">
                  <c:v>54.278609879414759</c:v>
                </c:pt>
                <c:pt idx="40">
                  <c:v>54.204380637605425</c:v>
                </c:pt>
                <c:pt idx="41">
                  <c:v>54.130151395796091</c:v>
                </c:pt>
                <c:pt idx="42">
                  <c:v>54.055922153986756</c:v>
                </c:pt>
                <c:pt idx="43">
                  <c:v>53.981692912177422</c:v>
                </c:pt>
                <c:pt idx="44">
                  <c:v>53.907463670368088</c:v>
                </c:pt>
                <c:pt idx="45">
                  <c:v>53.833234428558754</c:v>
                </c:pt>
                <c:pt idx="46">
                  <c:v>53.75900518674942</c:v>
                </c:pt>
                <c:pt idx="47">
                  <c:v>53.684775944940085</c:v>
                </c:pt>
                <c:pt idx="48">
                  <c:v>53.610546703130751</c:v>
                </c:pt>
                <c:pt idx="49">
                  <c:v>53.536317461321417</c:v>
                </c:pt>
                <c:pt idx="50">
                  <c:v>53.462088219512083</c:v>
                </c:pt>
                <c:pt idx="51">
                  <c:v>53.387858977702749</c:v>
                </c:pt>
                <c:pt idx="52">
                  <c:v>53.313629735893414</c:v>
                </c:pt>
                <c:pt idx="53">
                  <c:v>53.23940049408408</c:v>
                </c:pt>
                <c:pt idx="54">
                  <c:v>53.165171252274746</c:v>
                </c:pt>
                <c:pt idx="55">
                  <c:v>53.090942010465412</c:v>
                </c:pt>
                <c:pt idx="56">
                  <c:v>53.016712768656078</c:v>
                </c:pt>
                <c:pt idx="57">
                  <c:v>52.942483526846743</c:v>
                </c:pt>
                <c:pt idx="58">
                  <c:v>52.868254285037409</c:v>
                </c:pt>
                <c:pt idx="59">
                  <c:v>52.794025043228075</c:v>
                </c:pt>
                <c:pt idx="60">
                  <c:v>52.719795801418741</c:v>
                </c:pt>
                <c:pt idx="61">
                  <c:v>52.645566559609406</c:v>
                </c:pt>
                <c:pt idx="62">
                  <c:v>52.571337317800072</c:v>
                </c:pt>
                <c:pt idx="63">
                  <c:v>52.497108075990738</c:v>
                </c:pt>
                <c:pt idx="64">
                  <c:v>52.422878834181404</c:v>
                </c:pt>
                <c:pt idx="65">
                  <c:v>52.34864959237207</c:v>
                </c:pt>
                <c:pt idx="66">
                  <c:v>52.274420350562735</c:v>
                </c:pt>
                <c:pt idx="67">
                  <c:v>52.200191108753401</c:v>
                </c:pt>
                <c:pt idx="68">
                  <c:v>52.125961866944067</c:v>
                </c:pt>
                <c:pt idx="69">
                  <c:v>52.051732625134733</c:v>
                </c:pt>
                <c:pt idx="70">
                  <c:v>51.977503383325399</c:v>
                </c:pt>
                <c:pt idx="71">
                  <c:v>51.903274141516064</c:v>
                </c:pt>
                <c:pt idx="72">
                  <c:v>51.82904489970673</c:v>
                </c:pt>
                <c:pt idx="73">
                  <c:v>51.754815657897396</c:v>
                </c:pt>
                <c:pt idx="74">
                  <c:v>51.680586416088062</c:v>
                </c:pt>
                <c:pt idx="75">
                  <c:v>51.606357174278727</c:v>
                </c:pt>
                <c:pt idx="76">
                  <c:v>51.532127932469393</c:v>
                </c:pt>
                <c:pt idx="77">
                  <c:v>51.457898690660059</c:v>
                </c:pt>
                <c:pt idx="78">
                  <c:v>51.383669448850725</c:v>
                </c:pt>
                <c:pt idx="79">
                  <c:v>51.309440207041391</c:v>
                </c:pt>
                <c:pt idx="80">
                  <c:v>51.235210965232056</c:v>
                </c:pt>
                <c:pt idx="81">
                  <c:v>51.160981723422722</c:v>
                </c:pt>
                <c:pt idx="82">
                  <c:v>51.086752481613388</c:v>
                </c:pt>
                <c:pt idx="83">
                  <c:v>51.012523239804054</c:v>
                </c:pt>
                <c:pt idx="84">
                  <c:v>50.93829399799472</c:v>
                </c:pt>
                <c:pt idx="85">
                  <c:v>50.864064756185385</c:v>
                </c:pt>
                <c:pt idx="86">
                  <c:v>50.789835514376051</c:v>
                </c:pt>
                <c:pt idx="87">
                  <c:v>50.715606272566717</c:v>
                </c:pt>
                <c:pt idx="88">
                  <c:v>50.641377030757383</c:v>
                </c:pt>
                <c:pt idx="89">
                  <c:v>50.567147788948049</c:v>
                </c:pt>
                <c:pt idx="90">
                  <c:v>50.492918547138714</c:v>
                </c:pt>
                <c:pt idx="91">
                  <c:v>50.41868930532938</c:v>
                </c:pt>
                <c:pt idx="92">
                  <c:v>50.344460063520046</c:v>
                </c:pt>
                <c:pt idx="93">
                  <c:v>50.270230821710712</c:v>
                </c:pt>
                <c:pt idx="94">
                  <c:v>50.196001579901377</c:v>
                </c:pt>
                <c:pt idx="95">
                  <c:v>50.121772338092043</c:v>
                </c:pt>
                <c:pt idx="96">
                  <c:v>50.047543096282709</c:v>
                </c:pt>
                <c:pt idx="97">
                  <c:v>49.973313854473375</c:v>
                </c:pt>
                <c:pt idx="98">
                  <c:v>49.899084612664041</c:v>
                </c:pt>
                <c:pt idx="99">
                  <c:v>49.824855370854706</c:v>
                </c:pt>
                <c:pt idx="100" formatCode="0.000">
                  <c:v>49.750626129045258</c:v>
                </c:pt>
              </c:numCache>
            </c:numRef>
          </c:xVal>
          <c:yVal>
            <c:numRef>
              <c:f>'Gusset 2'!$AR$712:$AR$812</c:f>
              <c:numCache>
                <c:formatCode>General</c:formatCode>
                <c:ptCount val="101"/>
                <c:pt idx="0">
                  <c:v>62.609793065550214</c:v>
                </c:pt>
                <c:pt idx="1">
                  <c:v>62.142221303150315</c:v>
                </c:pt>
                <c:pt idx="2">
                  <c:v>61.674649540750416</c:v>
                </c:pt>
                <c:pt idx="3">
                  <c:v>61.207077778350516</c:v>
                </c:pt>
                <c:pt idx="4">
                  <c:v>60.739506015950617</c:v>
                </c:pt>
                <c:pt idx="5">
                  <c:v>60.271934253550718</c:v>
                </c:pt>
                <c:pt idx="6">
                  <c:v>59.804362491150819</c:v>
                </c:pt>
                <c:pt idx="7">
                  <c:v>59.33679072875092</c:v>
                </c:pt>
                <c:pt idx="8">
                  <c:v>58.869218966351021</c:v>
                </c:pt>
                <c:pt idx="9">
                  <c:v>58.401647203951121</c:v>
                </c:pt>
                <c:pt idx="10">
                  <c:v>57.934075441551222</c:v>
                </c:pt>
                <c:pt idx="11">
                  <c:v>57.466503679151323</c:v>
                </c:pt>
                <c:pt idx="12">
                  <c:v>56.998931916751424</c:v>
                </c:pt>
                <c:pt idx="13">
                  <c:v>56.531360154351525</c:v>
                </c:pt>
                <c:pt idx="14">
                  <c:v>56.063788391951626</c:v>
                </c:pt>
                <c:pt idx="15">
                  <c:v>55.596216629551726</c:v>
                </c:pt>
                <c:pt idx="16">
                  <c:v>55.128644867151827</c:v>
                </c:pt>
                <c:pt idx="17">
                  <c:v>54.661073104751928</c:v>
                </c:pt>
                <c:pt idx="18">
                  <c:v>54.193501342352029</c:v>
                </c:pt>
                <c:pt idx="19">
                  <c:v>53.72592957995213</c:v>
                </c:pt>
                <c:pt idx="20">
                  <c:v>53.258357817552231</c:v>
                </c:pt>
                <c:pt idx="21">
                  <c:v>52.790786055152331</c:v>
                </c:pt>
                <c:pt idx="22">
                  <c:v>52.323214292752432</c:v>
                </c:pt>
                <c:pt idx="23">
                  <c:v>51.855642530352533</c:v>
                </c:pt>
                <c:pt idx="24">
                  <c:v>51.388070767952634</c:v>
                </c:pt>
                <c:pt idx="25">
                  <c:v>50.920499005552735</c:v>
                </c:pt>
                <c:pt idx="26">
                  <c:v>50.452927243152836</c:v>
                </c:pt>
                <c:pt idx="27">
                  <c:v>49.985355480752936</c:v>
                </c:pt>
                <c:pt idx="28">
                  <c:v>49.517783718353037</c:v>
                </c:pt>
                <c:pt idx="29">
                  <c:v>49.050211955953138</c:v>
                </c:pt>
                <c:pt idx="30">
                  <c:v>48.582640193553239</c:v>
                </c:pt>
                <c:pt idx="31">
                  <c:v>48.11506843115334</c:v>
                </c:pt>
                <c:pt idx="32">
                  <c:v>47.64749666875344</c:v>
                </c:pt>
                <c:pt idx="33">
                  <c:v>47.179924906353541</c:v>
                </c:pt>
                <c:pt idx="34">
                  <c:v>46.712353143953642</c:v>
                </c:pt>
                <c:pt idx="35">
                  <c:v>46.244781381553743</c:v>
                </c:pt>
                <c:pt idx="36">
                  <c:v>45.777209619153844</c:v>
                </c:pt>
                <c:pt idx="37">
                  <c:v>45.309637856753945</c:v>
                </c:pt>
                <c:pt idx="38">
                  <c:v>44.842066094354045</c:v>
                </c:pt>
                <c:pt idx="39">
                  <c:v>44.374494331954146</c:v>
                </c:pt>
                <c:pt idx="40">
                  <c:v>43.906922569554247</c:v>
                </c:pt>
                <c:pt idx="41">
                  <c:v>43.439350807154348</c:v>
                </c:pt>
                <c:pt idx="42">
                  <c:v>42.971779044754449</c:v>
                </c:pt>
                <c:pt idx="43">
                  <c:v>42.50420728235455</c:v>
                </c:pt>
                <c:pt idx="44">
                  <c:v>42.03663551995465</c:v>
                </c:pt>
                <c:pt idx="45">
                  <c:v>41.569063757554751</c:v>
                </c:pt>
                <c:pt idx="46">
                  <c:v>41.101491995154852</c:v>
                </c:pt>
                <c:pt idx="47">
                  <c:v>40.633920232754953</c:v>
                </c:pt>
                <c:pt idx="48">
                  <c:v>40.166348470355054</c:v>
                </c:pt>
                <c:pt idx="49">
                  <c:v>39.698776707955155</c:v>
                </c:pt>
                <c:pt idx="50">
                  <c:v>39.231204945555255</c:v>
                </c:pt>
                <c:pt idx="51">
                  <c:v>38.763633183155356</c:v>
                </c:pt>
                <c:pt idx="52">
                  <c:v>38.296061420755457</c:v>
                </c:pt>
                <c:pt idx="53">
                  <c:v>37.828489658355558</c:v>
                </c:pt>
                <c:pt idx="54">
                  <c:v>37.360917895955659</c:v>
                </c:pt>
                <c:pt idx="55">
                  <c:v>36.89334613355576</c:v>
                </c:pt>
                <c:pt idx="56">
                  <c:v>36.42577437115586</c:v>
                </c:pt>
                <c:pt idx="57">
                  <c:v>35.958202608755961</c:v>
                </c:pt>
                <c:pt idx="58">
                  <c:v>35.490630846356062</c:v>
                </c:pt>
                <c:pt idx="59">
                  <c:v>35.023059083956163</c:v>
                </c:pt>
                <c:pt idx="60">
                  <c:v>34.555487321556264</c:v>
                </c:pt>
                <c:pt idx="61">
                  <c:v>34.087915559156365</c:v>
                </c:pt>
                <c:pt idx="62">
                  <c:v>33.620343796756465</c:v>
                </c:pt>
                <c:pt idx="63">
                  <c:v>33.152772034356566</c:v>
                </c:pt>
                <c:pt idx="64">
                  <c:v>32.685200271956667</c:v>
                </c:pt>
                <c:pt idx="65">
                  <c:v>32.217628509556768</c:v>
                </c:pt>
                <c:pt idx="66">
                  <c:v>31.750056747156872</c:v>
                </c:pt>
                <c:pt idx="67">
                  <c:v>31.282484984756977</c:v>
                </c:pt>
                <c:pt idx="68">
                  <c:v>30.814913222357081</c:v>
                </c:pt>
                <c:pt idx="69">
                  <c:v>30.347341459957185</c:v>
                </c:pt>
                <c:pt idx="70">
                  <c:v>29.87976969755729</c:v>
                </c:pt>
                <c:pt idx="71">
                  <c:v>29.412197935157394</c:v>
                </c:pt>
                <c:pt idx="72">
                  <c:v>28.944626172757498</c:v>
                </c:pt>
                <c:pt idx="73">
                  <c:v>28.477054410357603</c:v>
                </c:pt>
                <c:pt idx="74">
                  <c:v>28.009482647957707</c:v>
                </c:pt>
                <c:pt idx="75">
                  <c:v>27.541910885557812</c:v>
                </c:pt>
                <c:pt idx="76">
                  <c:v>27.074339123157916</c:v>
                </c:pt>
                <c:pt idx="77">
                  <c:v>26.60676736075802</c:v>
                </c:pt>
                <c:pt idx="78">
                  <c:v>26.139195598358125</c:v>
                </c:pt>
                <c:pt idx="79">
                  <c:v>25.671623835958229</c:v>
                </c:pt>
                <c:pt idx="80">
                  <c:v>25.204052073558334</c:v>
                </c:pt>
                <c:pt idx="81">
                  <c:v>24.736480311158438</c:v>
                </c:pt>
                <c:pt idx="82">
                  <c:v>24.268908548758542</c:v>
                </c:pt>
                <c:pt idx="83">
                  <c:v>23.801336786358647</c:v>
                </c:pt>
                <c:pt idx="84">
                  <c:v>23.333765023958751</c:v>
                </c:pt>
                <c:pt idx="85">
                  <c:v>22.866193261558855</c:v>
                </c:pt>
                <c:pt idx="86">
                  <c:v>22.39862149915896</c:v>
                </c:pt>
                <c:pt idx="87">
                  <c:v>21.931049736759064</c:v>
                </c:pt>
                <c:pt idx="88">
                  <c:v>21.463477974359169</c:v>
                </c:pt>
                <c:pt idx="89">
                  <c:v>20.995906211959273</c:v>
                </c:pt>
                <c:pt idx="90">
                  <c:v>20.528334449559377</c:v>
                </c:pt>
                <c:pt idx="91">
                  <c:v>20.060762687159482</c:v>
                </c:pt>
                <c:pt idx="92">
                  <c:v>19.593190924759586</c:v>
                </c:pt>
                <c:pt idx="93">
                  <c:v>19.125619162359691</c:v>
                </c:pt>
                <c:pt idx="94">
                  <c:v>18.658047399959795</c:v>
                </c:pt>
                <c:pt idx="95">
                  <c:v>18.190475637559899</c:v>
                </c:pt>
                <c:pt idx="96">
                  <c:v>17.722903875160004</c:v>
                </c:pt>
                <c:pt idx="97">
                  <c:v>17.255332112760108</c:v>
                </c:pt>
                <c:pt idx="98">
                  <c:v>16.787760350360212</c:v>
                </c:pt>
                <c:pt idx="99">
                  <c:v>16.320188587960317</c:v>
                </c:pt>
                <c:pt idx="100">
                  <c:v>15.852616825560631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A54-459C-9198-B80CEE62FD9C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2'!$AJ$813:$AJ$913</c:f>
              <c:numCache>
                <c:formatCode>0.000</c:formatCode>
                <c:ptCount val="101"/>
                <c:pt idx="0">
                  <c:v>49.750626129045258</c:v>
                </c:pt>
                <c:pt idx="1">
                  <c:v>49.622159324717742</c:v>
                </c:pt>
                <c:pt idx="2">
                  <c:v>49.493692520390226</c:v>
                </c:pt>
                <c:pt idx="3">
                  <c:v>49.36522571606271</c:v>
                </c:pt>
                <c:pt idx="4">
                  <c:v>49.236758911735194</c:v>
                </c:pt>
                <c:pt idx="5">
                  <c:v>49.108292107407678</c:v>
                </c:pt>
                <c:pt idx="6">
                  <c:v>48.979825303080162</c:v>
                </c:pt>
                <c:pt idx="7">
                  <c:v>48.851358498752646</c:v>
                </c:pt>
                <c:pt idx="8">
                  <c:v>48.72289169442513</c:v>
                </c:pt>
                <c:pt idx="9">
                  <c:v>48.594424890097613</c:v>
                </c:pt>
                <c:pt idx="10">
                  <c:v>48.465958085770097</c:v>
                </c:pt>
                <c:pt idx="11">
                  <c:v>48.337491281442581</c:v>
                </c:pt>
                <c:pt idx="12">
                  <c:v>48.209024477115065</c:v>
                </c:pt>
                <c:pt idx="13">
                  <c:v>48.080557672787549</c:v>
                </c:pt>
                <c:pt idx="14">
                  <c:v>47.952090868460033</c:v>
                </c:pt>
                <c:pt idx="15">
                  <c:v>47.823624064132517</c:v>
                </c:pt>
                <c:pt idx="16">
                  <c:v>47.695157259805001</c:v>
                </c:pt>
                <c:pt idx="17">
                  <c:v>47.566690455477485</c:v>
                </c:pt>
                <c:pt idx="18">
                  <c:v>47.438223651149968</c:v>
                </c:pt>
                <c:pt idx="19">
                  <c:v>47.309756846822452</c:v>
                </c:pt>
                <c:pt idx="20">
                  <c:v>47.181290042494936</c:v>
                </c:pt>
                <c:pt idx="21">
                  <c:v>47.05282323816742</c:v>
                </c:pt>
                <c:pt idx="22">
                  <c:v>46.924356433839904</c:v>
                </c:pt>
                <c:pt idx="23">
                  <c:v>46.795889629512388</c:v>
                </c:pt>
                <c:pt idx="24">
                  <c:v>46.667422825184872</c:v>
                </c:pt>
                <c:pt idx="25">
                  <c:v>46.538956020857356</c:v>
                </c:pt>
                <c:pt idx="26">
                  <c:v>46.410489216529839</c:v>
                </c:pt>
                <c:pt idx="27">
                  <c:v>46.282022412202323</c:v>
                </c:pt>
                <c:pt idx="28">
                  <c:v>46.153555607874807</c:v>
                </c:pt>
                <c:pt idx="29">
                  <c:v>46.025088803547291</c:v>
                </c:pt>
                <c:pt idx="30">
                  <c:v>45.896621999219775</c:v>
                </c:pt>
                <c:pt idx="31">
                  <c:v>45.768155194892259</c:v>
                </c:pt>
                <c:pt idx="32">
                  <c:v>45.639688390564743</c:v>
                </c:pt>
                <c:pt idx="33">
                  <c:v>45.511221586237227</c:v>
                </c:pt>
                <c:pt idx="34">
                  <c:v>45.382754781909711</c:v>
                </c:pt>
                <c:pt idx="35">
                  <c:v>45.254287977582194</c:v>
                </c:pt>
                <c:pt idx="36">
                  <c:v>45.125821173254678</c:v>
                </c:pt>
                <c:pt idx="37">
                  <c:v>44.997354368927162</c:v>
                </c:pt>
                <c:pt idx="38">
                  <c:v>44.868887564599646</c:v>
                </c:pt>
                <c:pt idx="39">
                  <c:v>44.74042076027213</c:v>
                </c:pt>
                <c:pt idx="40">
                  <c:v>44.611953955944614</c:v>
                </c:pt>
                <c:pt idx="41">
                  <c:v>44.483487151617098</c:v>
                </c:pt>
                <c:pt idx="42">
                  <c:v>44.355020347289582</c:v>
                </c:pt>
                <c:pt idx="43">
                  <c:v>44.226553542962066</c:v>
                </c:pt>
                <c:pt idx="44">
                  <c:v>44.098086738634549</c:v>
                </c:pt>
                <c:pt idx="45">
                  <c:v>43.969619934307033</c:v>
                </c:pt>
                <c:pt idx="46">
                  <c:v>43.841153129979517</c:v>
                </c:pt>
                <c:pt idx="47">
                  <c:v>43.712686325652001</c:v>
                </c:pt>
                <c:pt idx="48">
                  <c:v>43.584219521324485</c:v>
                </c:pt>
                <c:pt idx="49">
                  <c:v>43.455752716996969</c:v>
                </c:pt>
                <c:pt idx="50">
                  <c:v>43.327285912669453</c:v>
                </c:pt>
                <c:pt idx="51">
                  <c:v>43.198819108341937</c:v>
                </c:pt>
                <c:pt idx="52">
                  <c:v>43.07035230401442</c:v>
                </c:pt>
                <c:pt idx="53">
                  <c:v>42.941885499686904</c:v>
                </c:pt>
                <c:pt idx="54">
                  <c:v>42.813418695359388</c:v>
                </c:pt>
                <c:pt idx="55">
                  <c:v>42.684951891031872</c:v>
                </c:pt>
                <c:pt idx="56">
                  <c:v>42.556485086704356</c:v>
                </c:pt>
                <c:pt idx="57">
                  <c:v>42.42801828237684</c:v>
                </c:pt>
                <c:pt idx="58">
                  <c:v>42.299551478049324</c:v>
                </c:pt>
                <c:pt idx="59">
                  <c:v>42.171084673721808</c:v>
                </c:pt>
                <c:pt idx="60">
                  <c:v>42.042617869394292</c:v>
                </c:pt>
                <c:pt idx="61">
                  <c:v>41.914151065066775</c:v>
                </c:pt>
                <c:pt idx="62">
                  <c:v>41.785684260739259</c:v>
                </c:pt>
                <c:pt idx="63">
                  <c:v>41.657217456411743</c:v>
                </c:pt>
                <c:pt idx="64">
                  <c:v>41.528750652084227</c:v>
                </c:pt>
                <c:pt idx="65">
                  <c:v>41.400283847756711</c:v>
                </c:pt>
                <c:pt idx="66">
                  <c:v>41.271817043429195</c:v>
                </c:pt>
                <c:pt idx="67">
                  <c:v>41.143350239101679</c:v>
                </c:pt>
                <c:pt idx="68">
                  <c:v>41.014883434774163</c:v>
                </c:pt>
                <c:pt idx="69">
                  <c:v>40.886416630446647</c:v>
                </c:pt>
                <c:pt idx="70">
                  <c:v>40.75794982611913</c:v>
                </c:pt>
                <c:pt idx="71">
                  <c:v>40.629483021791614</c:v>
                </c:pt>
                <c:pt idx="72">
                  <c:v>40.501016217464098</c:v>
                </c:pt>
                <c:pt idx="73">
                  <c:v>40.372549413136582</c:v>
                </c:pt>
                <c:pt idx="74">
                  <c:v>40.244082608809066</c:v>
                </c:pt>
                <c:pt idx="75">
                  <c:v>40.11561580448155</c:v>
                </c:pt>
                <c:pt idx="76">
                  <c:v>39.987149000154034</c:v>
                </c:pt>
                <c:pt idx="77">
                  <c:v>39.858682195826518</c:v>
                </c:pt>
                <c:pt idx="78">
                  <c:v>39.730215391499001</c:v>
                </c:pt>
                <c:pt idx="79">
                  <c:v>39.601748587171485</c:v>
                </c:pt>
                <c:pt idx="80">
                  <c:v>39.473281782843969</c:v>
                </c:pt>
                <c:pt idx="81">
                  <c:v>39.344814978516453</c:v>
                </c:pt>
                <c:pt idx="82">
                  <c:v>39.216348174188937</c:v>
                </c:pt>
                <c:pt idx="83">
                  <c:v>39.087881369861421</c:v>
                </c:pt>
                <c:pt idx="84">
                  <c:v>38.959414565533905</c:v>
                </c:pt>
                <c:pt idx="85">
                  <c:v>38.830947761206389</c:v>
                </c:pt>
                <c:pt idx="86">
                  <c:v>38.702480956878873</c:v>
                </c:pt>
                <c:pt idx="87">
                  <c:v>38.574014152551356</c:v>
                </c:pt>
                <c:pt idx="88">
                  <c:v>38.44554734822384</c:v>
                </c:pt>
                <c:pt idx="89">
                  <c:v>38.317080543896324</c:v>
                </c:pt>
                <c:pt idx="90">
                  <c:v>38.188613739568808</c:v>
                </c:pt>
                <c:pt idx="91">
                  <c:v>38.060146935241292</c:v>
                </c:pt>
                <c:pt idx="92">
                  <c:v>37.931680130913776</c:v>
                </c:pt>
                <c:pt idx="93">
                  <c:v>37.80321332658626</c:v>
                </c:pt>
                <c:pt idx="94">
                  <c:v>37.674746522258744</c:v>
                </c:pt>
                <c:pt idx="95">
                  <c:v>37.546279717931228</c:v>
                </c:pt>
                <c:pt idx="96">
                  <c:v>37.417812913603711</c:v>
                </c:pt>
                <c:pt idx="97">
                  <c:v>37.289346109276195</c:v>
                </c:pt>
                <c:pt idx="98">
                  <c:v>37.160879304948679</c:v>
                </c:pt>
                <c:pt idx="99">
                  <c:v>37.032412500621163</c:v>
                </c:pt>
                <c:pt idx="100">
                  <c:v>36.903945696293491</c:v>
                </c:pt>
              </c:numCache>
            </c:numRef>
          </c:xVal>
          <c:yVal>
            <c:numRef>
              <c:f>'Gusset 2'!$AS$813:$AS$913</c:f>
              <c:numCache>
                <c:formatCode>General</c:formatCode>
                <c:ptCount val="101"/>
                <c:pt idx="0">
                  <c:v>15.852616825560631</c:v>
                </c:pt>
                <c:pt idx="1">
                  <c:v>15.694090657305024</c:v>
                </c:pt>
                <c:pt idx="2">
                  <c:v>15.535564489049417</c:v>
                </c:pt>
                <c:pt idx="3">
                  <c:v>15.37703832079381</c:v>
                </c:pt>
                <c:pt idx="4">
                  <c:v>15.218512152538203</c:v>
                </c:pt>
                <c:pt idx="5">
                  <c:v>15.059985984282596</c:v>
                </c:pt>
                <c:pt idx="6">
                  <c:v>14.901459816026989</c:v>
                </c:pt>
                <c:pt idx="7">
                  <c:v>14.742933647771382</c:v>
                </c:pt>
                <c:pt idx="8">
                  <c:v>14.584407479515775</c:v>
                </c:pt>
                <c:pt idx="9">
                  <c:v>14.425881311260168</c:v>
                </c:pt>
                <c:pt idx="10">
                  <c:v>14.267355143004561</c:v>
                </c:pt>
                <c:pt idx="11">
                  <c:v>14.108828974748954</c:v>
                </c:pt>
                <c:pt idx="12">
                  <c:v>13.950302806493347</c:v>
                </c:pt>
                <c:pt idx="13">
                  <c:v>13.79177663823774</c:v>
                </c:pt>
                <c:pt idx="14">
                  <c:v>13.633250469982134</c:v>
                </c:pt>
                <c:pt idx="15">
                  <c:v>13.474724301726527</c:v>
                </c:pt>
                <c:pt idx="16">
                  <c:v>13.31619813347092</c:v>
                </c:pt>
                <c:pt idx="17">
                  <c:v>13.157671965215313</c:v>
                </c:pt>
                <c:pt idx="18">
                  <c:v>12.999145796959706</c:v>
                </c:pt>
                <c:pt idx="19">
                  <c:v>12.840619628704099</c:v>
                </c:pt>
                <c:pt idx="20">
                  <c:v>12.682093460448492</c:v>
                </c:pt>
                <c:pt idx="21">
                  <c:v>12.523567292192885</c:v>
                </c:pt>
                <c:pt idx="22">
                  <c:v>12.365041123937278</c:v>
                </c:pt>
                <c:pt idx="23">
                  <c:v>12.206514955681671</c:v>
                </c:pt>
                <c:pt idx="24">
                  <c:v>12.047988787426064</c:v>
                </c:pt>
                <c:pt idx="25">
                  <c:v>11.889462619170457</c:v>
                </c:pt>
                <c:pt idx="26">
                  <c:v>11.73093645091485</c:v>
                </c:pt>
                <c:pt idx="27">
                  <c:v>11.572410282659243</c:v>
                </c:pt>
                <c:pt idx="28">
                  <c:v>11.413884114403636</c:v>
                </c:pt>
                <c:pt idx="29">
                  <c:v>11.255357946148029</c:v>
                </c:pt>
                <c:pt idx="30">
                  <c:v>11.096831777892422</c:v>
                </c:pt>
                <c:pt idx="31">
                  <c:v>10.938305609636815</c:v>
                </c:pt>
                <c:pt idx="32">
                  <c:v>10.779779441381208</c:v>
                </c:pt>
                <c:pt idx="33">
                  <c:v>10.621253273125602</c:v>
                </c:pt>
                <c:pt idx="34">
                  <c:v>10.462727104869995</c:v>
                </c:pt>
                <c:pt idx="35">
                  <c:v>10.304200936614388</c:v>
                </c:pt>
                <c:pt idx="36">
                  <c:v>10.145674768358781</c:v>
                </c:pt>
                <c:pt idx="37">
                  <c:v>9.9871486001031737</c:v>
                </c:pt>
                <c:pt idx="38">
                  <c:v>9.8286224318475668</c:v>
                </c:pt>
                <c:pt idx="39">
                  <c:v>9.6700962635919598</c:v>
                </c:pt>
                <c:pt idx="40">
                  <c:v>9.5115700953363529</c:v>
                </c:pt>
                <c:pt idx="41">
                  <c:v>9.3530439270807459</c:v>
                </c:pt>
                <c:pt idx="42">
                  <c:v>9.194517758825139</c:v>
                </c:pt>
                <c:pt idx="43">
                  <c:v>9.0359915905695321</c:v>
                </c:pt>
                <c:pt idx="44">
                  <c:v>8.8774654223139251</c:v>
                </c:pt>
                <c:pt idx="45">
                  <c:v>8.7189392540583182</c:v>
                </c:pt>
                <c:pt idx="46">
                  <c:v>8.5604130858027112</c:v>
                </c:pt>
                <c:pt idx="47">
                  <c:v>8.4018869175471043</c:v>
                </c:pt>
                <c:pt idx="48">
                  <c:v>8.2433607492914973</c:v>
                </c:pt>
                <c:pt idx="49">
                  <c:v>8.0848345810358904</c:v>
                </c:pt>
                <c:pt idx="50">
                  <c:v>7.9263084127802843</c:v>
                </c:pt>
                <c:pt idx="51">
                  <c:v>7.7677822445246782</c:v>
                </c:pt>
                <c:pt idx="52">
                  <c:v>7.6092560762690722</c:v>
                </c:pt>
                <c:pt idx="53">
                  <c:v>7.4507299080134661</c:v>
                </c:pt>
                <c:pt idx="54">
                  <c:v>7.2922037397578601</c:v>
                </c:pt>
                <c:pt idx="55">
                  <c:v>7.133677571502254</c:v>
                </c:pt>
                <c:pt idx="56">
                  <c:v>6.975151403246648</c:v>
                </c:pt>
                <c:pt idx="57">
                  <c:v>6.8166252349910419</c:v>
                </c:pt>
                <c:pt idx="58">
                  <c:v>6.6580990667354358</c:v>
                </c:pt>
                <c:pt idx="59">
                  <c:v>6.4995728984798298</c:v>
                </c:pt>
                <c:pt idx="60">
                  <c:v>6.3410467302242237</c:v>
                </c:pt>
                <c:pt idx="61">
                  <c:v>6.1825205619686177</c:v>
                </c:pt>
                <c:pt idx="62">
                  <c:v>6.0239943937130116</c:v>
                </c:pt>
                <c:pt idx="63">
                  <c:v>5.8654682254574055</c:v>
                </c:pt>
                <c:pt idx="64">
                  <c:v>5.7069420572017995</c:v>
                </c:pt>
                <c:pt idx="65">
                  <c:v>5.5484158889461934</c:v>
                </c:pt>
                <c:pt idx="66">
                  <c:v>5.3898897206905874</c:v>
                </c:pt>
                <c:pt idx="67">
                  <c:v>5.2313635524349813</c:v>
                </c:pt>
                <c:pt idx="68">
                  <c:v>5.0728373841793752</c:v>
                </c:pt>
                <c:pt idx="69">
                  <c:v>4.9143112159237692</c:v>
                </c:pt>
                <c:pt idx="70">
                  <c:v>4.7557850476681631</c:v>
                </c:pt>
                <c:pt idx="71">
                  <c:v>4.5972588794125571</c:v>
                </c:pt>
                <c:pt idx="72">
                  <c:v>4.438732711156951</c:v>
                </c:pt>
                <c:pt idx="73">
                  <c:v>4.2802065429013449</c:v>
                </c:pt>
                <c:pt idx="74">
                  <c:v>4.1216803746457389</c:v>
                </c:pt>
                <c:pt idx="75">
                  <c:v>3.9631542063901324</c:v>
                </c:pt>
                <c:pt idx="76">
                  <c:v>3.8046280381345259</c:v>
                </c:pt>
                <c:pt idx="77">
                  <c:v>3.6461018698789194</c:v>
                </c:pt>
                <c:pt idx="78">
                  <c:v>3.4875757016233129</c:v>
                </c:pt>
                <c:pt idx="79">
                  <c:v>3.3290495333677064</c:v>
                </c:pt>
                <c:pt idx="80">
                  <c:v>3.1705233651120999</c:v>
                </c:pt>
                <c:pt idx="81">
                  <c:v>3.0119971968564934</c:v>
                </c:pt>
                <c:pt idx="82">
                  <c:v>2.8534710286008869</c:v>
                </c:pt>
                <c:pt idx="83">
                  <c:v>2.6949448603452804</c:v>
                </c:pt>
                <c:pt idx="84">
                  <c:v>2.5364186920896739</c:v>
                </c:pt>
                <c:pt idx="85">
                  <c:v>2.3778925238340674</c:v>
                </c:pt>
                <c:pt idx="86">
                  <c:v>2.2193663555784608</c:v>
                </c:pt>
                <c:pt idx="87">
                  <c:v>2.0608401873228543</c:v>
                </c:pt>
                <c:pt idx="88">
                  <c:v>1.9023140190672481</c:v>
                </c:pt>
                <c:pt idx="89">
                  <c:v>1.7437878508116418</c:v>
                </c:pt>
                <c:pt idx="90">
                  <c:v>1.5852616825560355</c:v>
                </c:pt>
                <c:pt idx="91">
                  <c:v>1.4267355143004292</c:v>
                </c:pt>
                <c:pt idx="92">
                  <c:v>1.2682093460448229</c:v>
                </c:pt>
                <c:pt idx="93">
                  <c:v>1.1096831777892167</c:v>
                </c:pt>
                <c:pt idx="94">
                  <c:v>0.95115700953361038</c:v>
                </c:pt>
                <c:pt idx="95">
                  <c:v>0.79263084127800409</c:v>
                </c:pt>
                <c:pt idx="96">
                  <c:v>0.63410467302239781</c:v>
                </c:pt>
                <c:pt idx="97">
                  <c:v>0.47557850476679153</c:v>
                </c:pt>
                <c:pt idx="98">
                  <c:v>0.31705233651118525</c:v>
                </c:pt>
                <c:pt idx="99">
                  <c:v>0.15852616825557894</c:v>
                </c:pt>
                <c:pt idx="1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A54-459C-9198-B80CEE62F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3'!$AJ$4:$AJ$105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0.45137053947654282</c:v>
                </c:pt>
                <c:pt idx="2">
                  <c:v>0.90274107895308564</c:v>
                </c:pt>
                <c:pt idx="3">
                  <c:v>1.3541116184296285</c:v>
                </c:pt>
                <c:pt idx="4">
                  <c:v>1.8054821579061713</c:v>
                </c:pt>
                <c:pt idx="5">
                  <c:v>2.2568526973827141</c:v>
                </c:pt>
                <c:pt idx="6">
                  <c:v>2.7082232368592569</c:v>
                </c:pt>
                <c:pt idx="7">
                  <c:v>3.1595937763357997</c:v>
                </c:pt>
                <c:pt idx="9">
                  <c:v>3.6109643158123426</c:v>
                </c:pt>
                <c:pt idx="10">
                  <c:v>4.0623348552888849</c:v>
                </c:pt>
                <c:pt idx="11">
                  <c:v>4.5137053947654273</c:v>
                </c:pt>
                <c:pt idx="12">
                  <c:v>4.9650759342419697</c:v>
                </c:pt>
                <c:pt idx="13">
                  <c:v>5.4164464737185121</c:v>
                </c:pt>
                <c:pt idx="14">
                  <c:v>5.8678170131950544</c:v>
                </c:pt>
                <c:pt idx="15">
                  <c:v>6.3191875526715968</c:v>
                </c:pt>
                <c:pt idx="16">
                  <c:v>6.7705580921481392</c:v>
                </c:pt>
                <c:pt idx="17">
                  <c:v>7.2219286316246816</c:v>
                </c:pt>
                <c:pt idx="18">
                  <c:v>7.6732991711012239</c:v>
                </c:pt>
                <c:pt idx="19">
                  <c:v>8.1246697105777663</c:v>
                </c:pt>
                <c:pt idx="20">
                  <c:v>8.5760402500543087</c:v>
                </c:pt>
                <c:pt idx="21">
                  <c:v>9.0274107895308511</c:v>
                </c:pt>
                <c:pt idx="22">
                  <c:v>9.4787813290073935</c:v>
                </c:pt>
                <c:pt idx="23">
                  <c:v>9.9301518684839358</c:v>
                </c:pt>
                <c:pt idx="24">
                  <c:v>10.381522407960478</c:v>
                </c:pt>
                <c:pt idx="25">
                  <c:v>10.832892947437021</c:v>
                </c:pt>
                <c:pt idx="26">
                  <c:v>11.284263486913563</c:v>
                </c:pt>
                <c:pt idx="27">
                  <c:v>11.735634026390105</c:v>
                </c:pt>
                <c:pt idx="28">
                  <c:v>12.187004565866648</c:v>
                </c:pt>
                <c:pt idx="29">
                  <c:v>12.63837510534319</c:v>
                </c:pt>
                <c:pt idx="30">
                  <c:v>13.089745644819732</c:v>
                </c:pt>
                <c:pt idx="31">
                  <c:v>13.541116184296275</c:v>
                </c:pt>
                <c:pt idx="32">
                  <c:v>13.992486723772817</c:v>
                </c:pt>
                <c:pt idx="33">
                  <c:v>14.44385726324936</c:v>
                </c:pt>
                <c:pt idx="34">
                  <c:v>14.895227802725902</c:v>
                </c:pt>
                <c:pt idx="35">
                  <c:v>15.346598342202444</c:v>
                </c:pt>
                <c:pt idx="36">
                  <c:v>15.797968881678987</c:v>
                </c:pt>
                <c:pt idx="37">
                  <c:v>16.249339421155529</c:v>
                </c:pt>
                <c:pt idx="38">
                  <c:v>16.700709960632071</c:v>
                </c:pt>
                <c:pt idx="39">
                  <c:v>17.152080500108614</c:v>
                </c:pt>
                <c:pt idx="40">
                  <c:v>17.603451039585156</c:v>
                </c:pt>
                <c:pt idx="41">
                  <c:v>18.054821579061699</c:v>
                </c:pt>
                <c:pt idx="42">
                  <c:v>18.506192118538241</c:v>
                </c:pt>
                <c:pt idx="43">
                  <c:v>18.957562658014783</c:v>
                </c:pt>
                <c:pt idx="44">
                  <c:v>19.408933197491326</c:v>
                </c:pt>
                <c:pt idx="45">
                  <c:v>19.860303736967868</c:v>
                </c:pt>
                <c:pt idx="46">
                  <c:v>20.31167427644441</c:v>
                </c:pt>
                <c:pt idx="47">
                  <c:v>20.763044815920953</c:v>
                </c:pt>
                <c:pt idx="48">
                  <c:v>21.214415355397495</c:v>
                </c:pt>
                <c:pt idx="49">
                  <c:v>21.665785894874038</c:v>
                </c:pt>
                <c:pt idx="50">
                  <c:v>22.11715643435058</c:v>
                </c:pt>
                <c:pt idx="51">
                  <c:v>22.568526973827122</c:v>
                </c:pt>
                <c:pt idx="52">
                  <c:v>23.019897513303665</c:v>
                </c:pt>
                <c:pt idx="53">
                  <c:v>23.471268052780207</c:v>
                </c:pt>
                <c:pt idx="54">
                  <c:v>23.922638592256749</c:v>
                </c:pt>
                <c:pt idx="55">
                  <c:v>24.374009131733292</c:v>
                </c:pt>
                <c:pt idx="56">
                  <c:v>24.825379671209834</c:v>
                </c:pt>
                <c:pt idx="57">
                  <c:v>25.276750210686377</c:v>
                </c:pt>
                <c:pt idx="58">
                  <c:v>25.728120750162919</c:v>
                </c:pt>
                <c:pt idx="59">
                  <c:v>26.179491289639461</c:v>
                </c:pt>
                <c:pt idx="60">
                  <c:v>26.630861829116004</c:v>
                </c:pt>
                <c:pt idx="61">
                  <c:v>27.082232368592546</c:v>
                </c:pt>
                <c:pt idx="62">
                  <c:v>27.533602908069088</c:v>
                </c:pt>
                <c:pt idx="63">
                  <c:v>27.984973447545631</c:v>
                </c:pt>
                <c:pt idx="64">
                  <c:v>28.436343987022173</c:v>
                </c:pt>
                <c:pt idx="65">
                  <c:v>28.887714526498716</c:v>
                </c:pt>
                <c:pt idx="66">
                  <c:v>29.339085065975258</c:v>
                </c:pt>
                <c:pt idx="67">
                  <c:v>29.7904556054518</c:v>
                </c:pt>
                <c:pt idx="68">
                  <c:v>30.241826144928343</c:v>
                </c:pt>
                <c:pt idx="69">
                  <c:v>30.693196684404885</c:v>
                </c:pt>
                <c:pt idx="70">
                  <c:v>31.144567223881428</c:v>
                </c:pt>
                <c:pt idx="71">
                  <c:v>31.59593776335797</c:v>
                </c:pt>
                <c:pt idx="72">
                  <c:v>32.047308302834516</c:v>
                </c:pt>
                <c:pt idx="73">
                  <c:v>32.498678842311058</c:v>
                </c:pt>
                <c:pt idx="74">
                  <c:v>32.950049381787601</c:v>
                </c:pt>
                <c:pt idx="75">
                  <c:v>33.401419921264143</c:v>
                </c:pt>
                <c:pt idx="76">
                  <c:v>33.852790460740685</c:v>
                </c:pt>
                <c:pt idx="77">
                  <c:v>34.304161000217228</c:v>
                </c:pt>
                <c:pt idx="78">
                  <c:v>34.75553153969377</c:v>
                </c:pt>
                <c:pt idx="79">
                  <c:v>35.206902079170312</c:v>
                </c:pt>
                <c:pt idx="80">
                  <c:v>35.658272618646855</c:v>
                </c:pt>
                <c:pt idx="81">
                  <c:v>36.109643158123397</c:v>
                </c:pt>
                <c:pt idx="82">
                  <c:v>36.56101369759994</c:v>
                </c:pt>
                <c:pt idx="83">
                  <c:v>37.012384237076482</c:v>
                </c:pt>
                <c:pt idx="84">
                  <c:v>37.463754776553024</c:v>
                </c:pt>
                <c:pt idx="85">
                  <c:v>37.915125316029567</c:v>
                </c:pt>
                <c:pt idx="86">
                  <c:v>38.366495855506109</c:v>
                </c:pt>
                <c:pt idx="87">
                  <c:v>38.817866394982651</c:v>
                </c:pt>
                <c:pt idx="88">
                  <c:v>39.269236934459194</c:v>
                </c:pt>
                <c:pt idx="89">
                  <c:v>39.720607473935736</c:v>
                </c:pt>
                <c:pt idx="90">
                  <c:v>40.171978013412279</c:v>
                </c:pt>
                <c:pt idx="91">
                  <c:v>40.623348552888821</c:v>
                </c:pt>
                <c:pt idx="92">
                  <c:v>41.074719092365363</c:v>
                </c:pt>
                <c:pt idx="93">
                  <c:v>41.526089631841906</c:v>
                </c:pt>
                <c:pt idx="94">
                  <c:v>41.977460171318448</c:v>
                </c:pt>
                <c:pt idx="95">
                  <c:v>42.42883071079499</c:v>
                </c:pt>
                <c:pt idx="96">
                  <c:v>42.880201250271533</c:v>
                </c:pt>
                <c:pt idx="97">
                  <c:v>43.331571789748075</c:v>
                </c:pt>
                <c:pt idx="98">
                  <c:v>43.782942329224618</c:v>
                </c:pt>
                <c:pt idx="99">
                  <c:v>44.23431286870116</c:v>
                </c:pt>
                <c:pt idx="100">
                  <c:v>44.685683408177702</c:v>
                </c:pt>
                <c:pt idx="101">
                  <c:v>45.13705394765428</c:v>
                </c:pt>
              </c:numCache>
            </c:numRef>
          </c:xVal>
          <c:yVal>
            <c:numRef>
              <c:f>'Gusset 3'!$AK$4:$AK$105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0.34656995285389464</c:v>
                </c:pt>
                <c:pt idx="2">
                  <c:v>0.69313990570778927</c:v>
                </c:pt>
                <c:pt idx="3">
                  <c:v>1.039709858561684</c:v>
                </c:pt>
                <c:pt idx="4">
                  <c:v>1.3862798114155785</c:v>
                </c:pt>
                <c:pt idx="5">
                  <c:v>1.7328497642694731</c:v>
                </c:pt>
                <c:pt idx="6">
                  <c:v>2.0794197171233679</c:v>
                </c:pt>
                <c:pt idx="7">
                  <c:v>2.4259896699772625</c:v>
                </c:pt>
                <c:pt idx="9">
                  <c:v>2.7725596228311571</c:v>
                </c:pt>
                <c:pt idx="10">
                  <c:v>3.1191295756850517</c:v>
                </c:pt>
                <c:pt idx="11">
                  <c:v>3.4656995285389463</c:v>
                </c:pt>
                <c:pt idx="12">
                  <c:v>3.8122694813928408</c:v>
                </c:pt>
                <c:pt idx="13">
                  <c:v>4.1588394342467359</c:v>
                </c:pt>
                <c:pt idx="14">
                  <c:v>4.5054093871006309</c:v>
                </c:pt>
                <c:pt idx="15">
                  <c:v>4.8519793399545259</c:v>
                </c:pt>
                <c:pt idx="16">
                  <c:v>5.1985492928084209</c:v>
                </c:pt>
                <c:pt idx="17">
                  <c:v>5.545119245662316</c:v>
                </c:pt>
                <c:pt idx="18">
                  <c:v>5.891689198516211</c:v>
                </c:pt>
                <c:pt idx="19">
                  <c:v>6.238259151370106</c:v>
                </c:pt>
                <c:pt idx="20">
                  <c:v>6.584829104224001</c:v>
                </c:pt>
                <c:pt idx="21">
                  <c:v>6.9313990570778961</c:v>
                </c:pt>
                <c:pt idx="22">
                  <c:v>7.2779690099317911</c:v>
                </c:pt>
                <c:pt idx="23">
                  <c:v>7.6245389627856861</c:v>
                </c:pt>
                <c:pt idx="24">
                  <c:v>7.9711089156395811</c:v>
                </c:pt>
                <c:pt idx="25">
                  <c:v>8.3176788684934753</c:v>
                </c:pt>
                <c:pt idx="26">
                  <c:v>8.6642488213473694</c:v>
                </c:pt>
                <c:pt idx="27">
                  <c:v>9.0108187742012635</c:v>
                </c:pt>
                <c:pt idx="28">
                  <c:v>9.3573887270551577</c:v>
                </c:pt>
                <c:pt idx="29">
                  <c:v>9.7039586799090518</c:v>
                </c:pt>
                <c:pt idx="30">
                  <c:v>10.050528632762946</c:v>
                </c:pt>
                <c:pt idx="31">
                  <c:v>10.39709858561684</c:v>
                </c:pt>
                <c:pt idx="32">
                  <c:v>10.743668538470734</c:v>
                </c:pt>
                <c:pt idx="33">
                  <c:v>11.090238491324628</c:v>
                </c:pt>
                <c:pt idx="34">
                  <c:v>11.436808444178522</c:v>
                </c:pt>
                <c:pt idx="35">
                  <c:v>11.783378397032417</c:v>
                </c:pt>
                <c:pt idx="36">
                  <c:v>12.129948349886311</c:v>
                </c:pt>
                <c:pt idx="37">
                  <c:v>12.476518302740205</c:v>
                </c:pt>
                <c:pt idx="38">
                  <c:v>12.823088255594099</c:v>
                </c:pt>
                <c:pt idx="39">
                  <c:v>13.169658208447993</c:v>
                </c:pt>
                <c:pt idx="40">
                  <c:v>13.516228161301887</c:v>
                </c:pt>
                <c:pt idx="41">
                  <c:v>13.862798114155781</c:v>
                </c:pt>
                <c:pt idx="42">
                  <c:v>14.209368067009676</c:v>
                </c:pt>
                <c:pt idx="43">
                  <c:v>14.55593801986357</c:v>
                </c:pt>
                <c:pt idx="44">
                  <c:v>14.902507972717464</c:v>
                </c:pt>
                <c:pt idx="45">
                  <c:v>15.249077925571358</c:v>
                </c:pt>
                <c:pt idx="46">
                  <c:v>15.595647878425252</c:v>
                </c:pt>
                <c:pt idx="47">
                  <c:v>15.942217831279146</c:v>
                </c:pt>
                <c:pt idx="48">
                  <c:v>16.288787784133042</c:v>
                </c:pt>
                <c:pt idx="49">
                  <c:v>16.635357736986936</c:v>
                </c:pt>
                <c:pt idx="50">
                  <c:v>16.98192768984083</c:v>
                </c:pt>
                <c:pt idx="51">
                  <c:v>17.328497642694725</c:v>
                </c:pt>
                <c:pt idx="52">
                  <c:v>17.675067595548619</c:v>
                </c:pt>
                <c:pt idx="53">
                  <c:v>18.021637548402513</c:v>
                </c:pt>
                <c:pt idx="54">
                  <c:v>18.368207501256407</c:v>
                </c:pt>
                <c:pt idx="55">
                  <c:v>18.714777454110301</c:v>
                </c:pt>
                <c:pt idx="56">
                  <c:v>19.061347406964195</c:v>
                </c:pt>
                <c:pt idx="57">
                  <c:v>19.407917359818089</c:v>
                </c:pt>
                <c:pt idx="58">
                  <c:v>19.754487312671984</c:v>
                </c:pt>
                <c:pt idx="59">
                  <c:v>20.101057265525878</c:v>
                </c:pt>
                <c:pt idx="60">
                  <c:v>20.447627218379772</c:v>
                </c:pt>
                <c:pt idx="61">
                  <c:v>20.794197171233666</c:v>
                </c:pt>
                <c:pt idx="62">
                  <c:v>21.14076712408756</c:v>
                </c:pt>
                <c:pt idx="63">
                  <c:v>21.487337076941454</c:v>
                </c:pt>
                <c:pt idx="64">
                  <c:v>21.833907029795348</c:v>
                </c:pt>
                <c:pt idx="65">
                  <c:v>22.180476982649243</c:v>
                </c:pt>
                <c:pt idx="66">
                  <c:v>22.527046935503137</c:v>
                </c:pt>
                <c:pt idx="67">
                  <c:v>22.873616888357031</c:v>
                </c:pt>
                <c:pt idx="68">
                  <c:v>23.220186841210925</c:v>
                </c:pt>
                <c:pt idx="69">
                  <c:v>23.566756794064819</c:v>
                </c:pt>
                <c:pt idx="70">
                  <c:v>23.913326746918713</c:v>
                </c:pt>
                <c:pt idx="71">
                  <c:v>24.259896699772607</c:v>
                </c:pt>
                <c:pt idx="72">
                  <c:v>24.606466652626501</c:v>
                </c:pt>
                <c:pt idx="73">
                  <c:v>24.953036605480396</c:v>
                </c:pt>
                <c:pt idx="74">
                  <c:v>25.29960655833429</c:v>
                </c:pt>
                <c:pt idx="75">
                  <c:v>25.646176511188184</c:v>
                </c:pt>
                <c:pt idx="76">
                  <c:v>25.992746464042078</c:v>
                </c:pt>
                <c:pt idx="77">
                  <c:v>26.339316416895972</c:v>
                </c:pt>
                <c:pt idx="78">
                  <c:v>26.685886369749866</c:v>
                </c:pt>
                <c:pt idx="79">
                  <c:v>27.03245632260376</c:v>
                </c:pt>
                <c:pt idx="80">
                  <c:v>27.379026275457655</c:v>
                </c:pt>
                <c:pt idx="81">
                  <c:v>27.725596228311549</c:v>
                </c:pt>
                <c:pt idx="82">
                  <c:v>28.072166181165443</c:v>
                </c:pt>
                <c:pt idx="83">
                  <c:v>28.418736134019337</c:v>
                </c:pt>
                <c:pt idx="84">
                  <c:v>28.765306086873231</c:v>
                </c:pt>
                <c:pt idx="85">
                  <c:v>29.111876039727125</c:v>
                </c:pt>
                <c:pt idx="86">
                  <c:v>29.458445992581019</c:v>
                </c:pt>
                <c:pt idx="87">
                  <c:v>29.805015945434914</c:v>
                </c:pt>
                <c:pt idx="88">
                  <c:v>30.151585898288808</c:v>
                </c:pt>
                <c:pt idx="89">
                  <c:v>30.498155851142702</c:v>
                </c:pt>
                <c:pt idx="90">
                  <c:v>30.844725803996596</c:v>
                </c:pt>
                <c:pt idx="91">
                  <c:v>31.19129575685049</c:v>
                </c:pt>
                <c:pt idx="92">
                  <c:v>31.537865709704384</c:v>
                </c:pt>
                <c:pt idx="93">
                  <c:v>31.884435662558278</c:v>
                </c:pt>
                <c:pt idx="94">
                  <c:v>32.231005615412172</c:v>
                </c:pt>
                <c:pt idx="95">
                  <c:v>32.57757556826607</c:v>
                </c:pt>
                <c:pt idx="96">
                  <c:v>32.924145521119968</c:v>
                </c:pt>
                <c:pt idx="97">
                  <c:v>33.270715473973866</c:v>
                </c:pt>
                <c:pt idx="98">
                  <c:v>33.617285426827763</c:v>
                </c:pt>
                <c:pt idx="99">
                  <c:v>33.963855379681661</c:v>
                </c:pt>
                <c:pt idx="100">
                  <c:v>34.310425332535559</c:v>
                </c:pt>
                <c:pt idx="101">
                  <c:v>34.656995285389463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CD-4E31-8DC8-B423B55F932D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3'!$AJ$106:$AJ$206</c:f>
              <c:numCache>
                <c:formatCode>0.000</c:formatCode>
                <c:ptCount val="101"/>
                <c:pt idx="0">
                  <c:v>14.443132572814051</c:v>
                </c:pt>
                <c:pt idx="1">
                  <c:v>14.631681051927428</c:v>
                </c:pt>
                <c:pt idx="2">
                  <c:v>14.820229531040805</c:v>
                </c:pt>
                <c:pt idx="3">
                  <c:v>15.008778010154183</c:v>
                </c:pt>
                <c:pt idx="4">
                  <c:v>15.19732648926756</c:v>
                </c:pt>
                <c:pt idx="5">
                  <c:v>15.385874968380937</c:v>
                </c:pt>
                <c:pt idx="6">
                  <c:v>15.574423447494315</c:v>
                </c:pt>
                <c:pt idx="7">
                  <c:v>15.762971926607692</c:v>
                </c:pt>
                <c:pt idx="8">
                  <c:v>15.95152040572107</c:v>
                </c:pt>
                <c:pt idx="9">
                  <c:v>16.140068884834445</c:v>
                </c:pt>
                <c:pt idx="10">
                  <c:v>16.328617363947821</c:v>
                </c:pt>
                <c:pt idx="11">
                  <c:v>16.517165843061196</c:v>
                </c:pt>
                <c:pt idx="12">
                  <c:v>16.705714322174572</c:v>
                </c:pt>
                <c:pt idx="13">
                  <c:v>16.894262801287947</c:v>
                </c:pt>
                <c:pt idx="14">
                  <c:v>17.082811280401323</c:v>
                </c:pt>
                <c:pt idx="15">
                  <c:v>17.271359759514699</c:v>
                </c:pt>
                <c:pt idx="16">
                  <c:v>17.459908238628074</c:v>
                </c:pt>
                <c:pt idx="17">
                  <c:v>17.64845671774145</c:v>
                </c:pt>
                <c:pt idx="18">
                  <c:v>17.837005196854825</c:v>
                </c:pt>
                <c:pt idx="19">
                  <c:v>18.025553675968201</c:v>
                </c:pt>
                <c:pt idx="20">
                  <c:v>18.214102155081576</c:v>
                </c:pt>
                <c:pt idx="21">
                  <c:v>18.402650634194952</c:v>
                </c:pt>
                <c:pt idx="22">
                  <c:v>18.591199113308328</c:v>
                </c:pt>
                <c:pt idx="23">
                  <c:v>18.779747592421703</c:v>
                </c:pt>
                <c:pt idx="24">
                  <c:v>18.968296071535079</c:v>
                </c:pt>
                <c:pt idx="25">
                  <c:v>19.156844550648454</c:v>
                </c:pt>
                <c:pt idx="26">
                  <c:v>19.34539302976183</c:v>
                </c:pt>
                <c:pt idx="27">
                  <c:v>19.533941508875206</c:v>
                </c:pt>
                <c:pt idx="28">
                  <c:v>19.722489987988581</c:v>
                </c:pt>
                <c:pt idx="29">
                  <c:v>19.911038467101957</c:v>
                </c:pt>
                <c:pt idx="30">
                  <c:v>20.099586946215332</c:v>
                </c:pt>
                <c:pt idx="31">
                  <c:v>20.288135425328708</c:v>
                </c:pt>
                <c:pt idx="32">
                  <c:v>20.476683904442083</c:v>
                </c:pt>
                <c:pt idx="33">
                  <c:v>20.665232383555459</c:v>
                </c:pt>
                <c:pt idx="34">
                  <c:v>20.853780862668835</c:v>
                </c:pt>
                <c:pt idx="35">
                  <c:v>21.04232934178221</c:v>
                </c:pt>
                <c:pt idx="36">
                  <c:v>21.230877820895586</c:v>
                </c:pt>
                <c:pt idx="37">
                  <c:v>21.419426300008961</c:v>
                </c:pt>
                <c:pt idx="38">
                  <c:v>21.607974779122337</c:v>
                </c:pt>
                <c:pt idx="39">
                  <c:v>21.796523258235712</c:v>
                </c:pt>
                <c:pt idx="40">
                  <c:v>21.985071737349088</c:v>
                </c:pt>
                <c:pt idx="41">
                  <c:v>22.173620216462464</c:v>
                </c:pt>
                <c:pt idx="42">
                  <c:v>22.362168695575839</c:v>
                </c:pt>
                <c:pt idx="43">
                  <c:v>22.550717174689215</c:v>
                </c:pt>
                <c:pt idx="44">
                  <c:v>22.73926565380259</c:v>
                </c:pt>
                <c:pt idx="45">
                  <c:v>22.927814132915966</c:v>
                </c:pt>
                <c:pt idx="46">
                  <c:v>23.116362612029342</c:v>
                </c:pt>
                <c:pt idx="47">
                  <c:v>23.304911091142717</c:v>
                </c:pt>
                <c:pt idx="48">
                  <c:v>23.493459570256093</c:v>
                </c:pt>
                <c:pt idx="49">
                  <c:v>23.682008049369468</c:v>
                </c:pt>
                <c:pt idx="50">
                  <c:v>23.870556528482844</c:v>
                </c:pt>
                <c:pt idx="51">
                  <c:v>24.059105007596219</c:v>
                </c:pt>
                <c:pt idx="52">
                  <c:v>24.247653486709595</c:v>
                </c:pt>
                <c:pt idx="53">
                  <c:v>24.436201965822971</c:v>
                </c:pt>
                <c:pt idx="54">
                  <c:v>24.624750444936346</c:v>
                </c:pt>
                <c:pt idx="55">
                  <c:v>24.813298924049722</c:v>
                </c:pt>
                <c:pt idx="56">
                  <c:v>25.001847403163097</c:v>
                </c:pt>
                <c:pt idx="57">
                  <c:v>25.190395882276473</c:v>
                </c:pt>
                <c:pt idx="58">
                  <c:v>25.378944361389848</c:v>
                </c:pt>
                <c:pt idx="59">
                  <c:v>25.567492840503224</c:v>
                </c:pt>
                <c:pt idx="60">
                  <c:v>25.7560413196166</c:v>
                </c:pt>
                <c:pt idx="61">
                  <c:v>25.944589798729975</c:v>
                </c:pt>
                <c:pt idx="62">
                  <c:v>26.133138277843351</c:v>
                </c:pt>
                <c:pt idx="63">
                  <c:v>26.321686756956726</c:v>
                </c:pt>
                <c:pt idx="64">
                  <c:v>26.510235236070102</c:v>
                </c:pt>
                <c:pt idx="65">
                  <c:v>26.698783715183477</c:v>
                </c:pt>
                <c:pt idx="66">
                  <c:v>26.887332194296853</c:v>
                </c:pt>
                <c:pt idx="67">
                  <c:v>27.075880673410229</c:v>
                </c:pt>
                <c:pt idx="68">
                  <c:v>27.264429152523604</c:v>
                </c:pt>
                <c:pt idx="69">
                  <c:v>27.45297763163698</c:v>
                </c:pt>
                <c:pt idx="70">
                  <c:v>27.641526110750355</c:v>
                </c:pt>
                <c:pt idx="71">
                  <c:v>27.830074589863731</c:v>
                </c:pt>
                <c:pt idx="72">
                  <c:v>28.018623068977107</c:v>
                </c:pt>
                <c:pt idx="73">
                  <c:v>28.207171548090482</c:v>
                </c:pt>
                <c:pt idx="74">
                  <c:v>28.395720027203858</c:v>
                </c:pt>
                <c:pt idx="75">
                  <c:v>28.584268506317233</c:v>
                </c:pt>
                <c:pt idx="76">
                  <c:v>28.772816985430609</c:v>
                </c:pt>
                <c:pt idx="77">
                  <c:v>28.961365464543984</c:v>
                </c:pt>
                <c:pt idx="78">
                  <c:v>29.14991394365736</c:v>
                </c:pt>
                <c:pt idx="79">
                  <c:v>29.338462422770736</c:v>
                </c:pt>
                <c:pt idx="80">
                  <c:v>29.527010901884111</c:v>
                </c:pt>
                <c:pt idx="81">
                  <c:v>29.715559380997487</c:v>
                </c:pt>
                <c:pt idx="82">
                  <c:v>29.904107860110862</c:v>
                </c:pt>
                <c:pt idx="83">
                  <c:v>30.092656339224238</c:v>
                </c:pt>
                <c:pt idx="84">
                  <c:v>30.281204818337613</c:v>
                </c:pt>
                <c:pt idx="85">
                  <c:v>30.469753297450989</c:v>
                </c:pt>
                <c:pt idx="86">
                  <c:v>30.658301776564365</c:v>
                </c:pt>
                <c:pt idx="87">
                  <c:v>30.84685025567774</c:v>
                </c:pt>
                <c:pt idx="88">
                  <c:v>31.035398734791116</c:v>
                </c:pt>
                <c:pt idx="89">
                  <c:v>31.223947213904491</c:v>
                </c:pt>
                <c:pt idx="90">
                  <c:v>31.412495693017867</c:v>
                </c:pt>
                <c:pt idx="91">
                  <c:v>31.601044172131243</c:v>
                </c:pt>
                <c:pt idx="92">
                  <c:v>31.789592651244618</c:v>
                </c:pt>
                <c:pt idx="93">
                  <c:v>31.978141130357994</c:v>
                </c:pt>
                <c:pt idx="94">
                  <c:v>32.166689609471369</c:v>
                </c:pt>
                <c:pt idx="95">
                  <c:v>32.355238088584748</c:v>
                </c:pt>
                <c:pt idx="96">
                  <c:v>32.543786567698127</c:v>
                </c:pt>
                <c:pt idx="97">
                  <c:v>32.732335046811507</c:v>
                </c:pt>
                <c:pt idx="98">
                  <c:v>32.920883525924886</c:v>
                </c:pt>
                <c:pt idx="99">
                  <c:v>33.109432005038265</c:v>
                </c:pt>
                <c:pt idx="100">
                  <c:v>33.297980484151708</c:v>
                </c:pt>
              </c:numCache>
            </c:numRef>
          </c:xVal>
          <c:yVal>
            <c:numRef>
              <c:f>'Gusset 3'!$AL$106:$AL$206</c:f>
              <c:numCache>
                <c:formatCode>0.000</c:formatCode>
                <c:ptCount val="101"/>
                <c:pt idx="0">
                  <c:v>30.606436019358178</c:v>
                </c:pt>
                <c:pt idx="1">
                  <c:v>30.360871659164594</c:v>
                </c:pt>
                <c:pt idx="2">
                  <c:v>30.115307298971011</c:v>
                </c:pt>
                <c:pt idx="3">
                  <c:v>29.869742938777428</c:v>
                </c:pt>
                <c:pt idx="4">
                  <c:v>29.624178578583845</c:v>
                </c:pt>
                <c:pt idx="5">
                  <c:v>29.378614218390261</c:v>
                </c:pt>
                <c:pt idx="6">
                  <c:v>29.133049858196678</c:v>
                </c:pt>
                <c:pt idx="7">
                  <c:v>28.887485498003095</c:v>
                </c:pt>
                <c:pt idx="8">
                  <c:v>28.641921137809511</c:v>
                </c:pt>
                <c:pt idx="9">
                  <c:v>28.396356777615928</c:v>
                </c:pt>
                <c:pt idx="10">
                  <c:v>28.150792417422345</c:v>
                </c:pt>
                <c:pt idx="11">
                  <c:v>27.905228057228761</c:v>
                </c:pt>
                <c:pt idx="12">
                  <c:v>27.659663697035178</c:v>
                </c:pt>
                <c:pt idx="13">
                  <c:v>27.414099336841595</c:v>
                </c:pt>
                <c:pt idx="14">
                  <c:v>27.168534976648012</c:v>
                </c:pt>
                <c:pt idx="15">
                  <c:v>26.922970616454428</c:v>
                </c:pt>
                <c:pt idx="16">
                  <c:v>26.677406256260845</c:v>
                </c:pt>
                <c:pt idx="17">
                  <c:v>26.431841896067262</c:v>
                </c:pt>
                <c:pt idx="18">
                  <c:v>26.186277535873678</c:v>
                </c:pt>
                <c:pt idx="19">
                  <c:v>25.940713175680095</c:v>
                </c:pt>
                <c:pt idx="20">
                  <c:v>25.695148815486512</c:v>
                </c:pt>
                <c:pt idx="21">
                  <c:v>25.449584455292928</c:v>
                </c:pt>
                <c:pt idx="22">
                  <c:v>25.204020095099345</c:v>
                </c:pt>
                <c:pt idx="23">
                  <c:v>24.958455734905762</c:v>
                </c:pt>
                <c:pt idx="24">
                  <c:v>24.712891374712179</c:v>
                </c:pt>
                <c:pt idx="25">
                  <c:v>24.467327014518595</c:v>
                </c:pt>
                <c:pt idx="26">
                  <c:v>24.221762654325012</c:v>
                </c:pt>
                <c:pt idx="27">
                  <c:v>23.976198294131429</c:v>
                </c:pt>
                <c:pt idx="28">
                  <c:v>23.730633933937845</c:v>
                </c:pt>
                <c:pt idx="29">
                  <c:v>23.485069573744262</c:v>
                </c:pt>
                <c:pt idx="30">
                  <c:v>23.239505213550679</c:v>
                </c:pt>
                <c:pt idx="31">
                  <c:v>22.993940853357095</c:v>
                </c:pt>
                <c:pt idx="32">
                  <c:v>22.748376493163512</c:v>
                </c:pt>
                <c:pt idx="33">
                  <c:v>22.502812132969929</c:v>
                </c:pt>
                <c:pt idx="34">
                  <c:v>22.257247772776346</c:v>
                </c:pt>
                <c:pt idx="35">
                  <c:v>22.011683412582762</c:v>
                </c:pt>
                <c:pt idx="36">
                  <c:v>21.766119052389179</c:v>
                </c:pt>
                <c:pt idx="37">
                  <c:v>21.520554692195596</c:v>
                </c:pt>
                <c:pt idx="38">
                  <c:v>21.274990332002012</c:v>
                </c:pt>
                <c:pt idx="39">
                  <c:v>21.029425971808429</c:v>
                </c:pt>
                <c:pt idx="40">
                  <c:v>20.783861611614846</c:v>
                </c:pt>
                <c:pt idx="41">
                  <c:v>20.538297251421263</c:v>
                </c:pt>
                <c:pt idx="42">
                  <c:v>20.292732891227679</c:v>
                </c:pt>
                <c:pt idx="43">
                  <c:v>20.047168531034096</c:v>
                </c:pt>
                <c:pt idx="44">
                  <c:v>19.801604170840513</c:v>
                </c:pt>
                <c:pt idx="45">
                  <c:v>19.556039810646929</c:v>
                </c:pt>
                <c:pt idx="46">
                  <c:v>19.310475450453346</c:v>
                </c:pt>
                <c:pt idx="47">
                  <c:v>19.064911090259763</c:v>
                </c:pt>
                <c:pt idx="48">
                  <c:v>18.819346730066179</c:v>
                </c:pt>
                <c:pt idx="49">
                  <c:v>18.573782369872596</c:v>
                </c:pt>
                <c:pt idx="50">
                  <c:v>18.328218009679013</c:v>
                </c:pt>
                <c:pt idx="51">
                  <c:v>18.08265364948543</c:v>
                </c:pt>
                <c:pt idx="52">
                  <c:v>17.837089289291846</c:v>
                </c:pt>
                <c:pt idx="53">
                  <c:v>17.591524929098263</c:v>
                </c:pt>
                <c:pt idx="54">
                  <c:v>17.34596056890468</c:v>
                </c:pt>
                <c:pt idx="55">
                  <c:v>17.100396208711096</c:v>
                </c:pt>
                <c:pt idx="56">
                  <c:v>16.854831848517513</c:v>
                </c:pt>
                <c:pt idx="57">
                  <c:v>16.60926748832393</c:v>
                </c:pt>
                <c:pt idx="58">
                  <c:v>16.363703128130346</c:v>
                </c:pt>
                <c:pt idx="59">
                  <c:v>16.118138767936763</c:v>
                </c:pt>
                <c:pt idx="60">
                  <c:v>15.872574407743182</c:v>
                </c:pt>
                <c:pt idx="61">
                  <c:v>15.6270100475496</c:v>
                </c:pt>
                <c:pt idx="62">
                  <c:v>15.381445687356019</c:v>
                </c:pt>
                <c:pt idx="63">
                  <c:v>15.135881327162437</c:v>
                </c:pt>
                <c:pt idx="64">
                  <c:v>14.890316966968856</c:v>
                </c:pt>
                <c:pt idx="65">
                  <c:v>14.644752606775274</c:v>
                </c:pt>
                <c:pt idx="66">
                  <c:v>14.399188246581692</c:v>
                </c:pt>
                <c:pt idx="67">
                  <c:v>14.153623886388111</c:v>
                </c:pt>
                <c:pt idx="68">
                  <c:v>13.908059526194529</c:v>
                </c:pt>
                <c:pt idx="69">
                  <c:v>13.662495166000948</c:v>
                </c:pt>
                <c:pt idx="70">
                  <c:v>13.416930805807366</c:v>
                </c:pt>
                <c:pt idx="71">
                  <c:v>13.171366445613785</c:v>
                </c:pt>
                <c:pt idx="72">
                  <c:v>12.925802085420203</c:v>
                </c:pt>
                <c:pt idx="73">
                  <c:v>12.680237725226622</c:v>
                </c:pt>
                <c:pt idx="74">
                  <c:v>12.43467336503304</c:v>
                </c:pt>
                <c:pt idx="75">
                  <c:v>12.189109004839459</c:v>
                </c:pt>
                <c:pt idx="76">
                  <c:v>11.943544644645877</c:v>
                </c:pt>
                <c:pt idx="77">
                  <c:v>11.697980284452296</c:v>
                </c:pt>
                <c:pt idx="78">
                  <c:v>11.452415924258714</c:v>
                </c:pt>
                <c:pt idx="79">
                  <c:v>11.206851564065133</c:v>
                </c:pt>
                <c:pt idx="80">
                  <c:v>10.961287203871551</c:v>
                </c:pt>
                <c:pt idx="81">
                  <c:v>10.71572284367797</c:v>
                </c:pt>
                <c:pt idx="82">
                  <c:v>10.470158483484388</c:v>
                </c:pt>
                <c:pt idx="83">
                  <c:v>10.224594123290807</c:v>
                </c:pt>
                <c:pt idx="84">
                  <c:v>9.9790297630972251</c:v>
                </c:pt>
                <c:pt idx="85">
                  <c:v>9.7334654029036436</c:v>
                </c:pt>
                <c:pt idx="86">
                  <c:v>9.4879010427100621</c:v>
                </c:pt>
                <c:pt idx="87">
                  <c:v>9.2423366825164806</c:v>
                </c:pt>
                <c:pt idx="88">
                  <c:v>8.996772322322899</c:v>
                </c:pt>
                <c:pt idx="89">
                  <c:v>8.7512079621293175</c:v>
                </c:pt>
                <c:pt idx="90">
                  <c:v>8.505643601935736</c:v>
                </c:pt>
                <c:pt idx="91">
                  <c:v>8.2600792417421545</c:v>
                </c:pt>
                <c:pt idx="92">
                  <c:v>8.0145148815485729</c:v>
                </c:pt>
                <c:pt idx="93">
                  <c:v>7.7689505213549914</c:v>
                </c:pt>
                <c:pt idx="94">
                  <c:v>7.5233861611614099</c:v>
                </c:pt>
                <c:pt idx="95">
                  <c:v>7.2778218009678284</c:v>
                </c:pt>
                <c:pt idx="96">
                  <c:v>7.0322574407742469</c:v>
                </c:pt>
                <c:pt idx="97">
                  <c:v>6.7866930805806653</c:v>
                </c:pt>
                <c:pt idx="98">
                  <c:v>6.5411287203870838</c:v>
                </c:pt>
                <c:pt idx="99">
                  <c:v>6.2955643601935023</c:v>
                </c:pt>
                <c:pt idx="100" formatCode="General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CD-4E31-8DC8-B423B55F932D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3'!$AJ$207:$AJ$307</c:f>
              <c:numCache>
                <c:formatCode>General</c:formatCode>
                <c:ptCount val="101"/>
                <c:pt idx="0">
                  <c:v>5.2</c:v>
                </c:pt>
                <c:pt idx="1">
                  <c:v>5.2</c:v>
                </c:pt>
                <c:pt idx="2">
                  <c:v>5.2</c:v>
                </c:pt>
                <c:pt idx="3">
                  <c:v>5.2</c:v>
                </c:pt>
                <c:pt idx="4">
                  <c:v>5.2</c:v>
                </c:pt>
                <c:pt idx="5">
                  <c:v>5.2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5.2</c:v>
                </c:pt>
                <c:pt idx="13">
                  <c:v>5.2</c:v>
                </c:pt>
                <c:pt idx="14">
                  <c:v>5.2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5.2</c:v>
                </c:pt>
                <c:pt idx="20">
                  <c:v>5.2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5.2</c:v>
                </c:pt>
                <c:pt idx="27">
                  <c:v>5.2</c:v>
                </c:pt>
                <c:pt idx="28">
                  <c:v>5.2</c:v>
                </c:pt>
                <c:pt idx="29">
                  <c:v>5.2</c:v>
                </c:pt>
                <c:pt idx="30">
                  <c:v>5.2</c:v>
                </c:pt>
                <c:pt idx="31">
                  <c:v>5.2</c:v>
                </c:pt>
                <c:pt idx="32">
                  <c:v>5.2</c:v>
                </c:pt>
                <c:pt idx="33">
                  <c:v>5.2</c:v>
                </c:pt>
                <c:pt idx="34">
                  <c:v>5.2</c:v>
                </c:pt>
                <c:pt idx="35">
                  <c:v>5.2</c:v>
                </c:pt>
                <c:pt idx="36">
                  <c:v>5.2</c:v>
                </c:pt>
                <c:pt idx="37">
                  <c:v>5.2</c:v>
                </c:pt>
                <c:pt idx="38">
                  <c:v>5.2</c:v>
                </c:pt>
                <c:pt idx="39">
                  <c:v>5.2</c:v>
                </c:pt>
                <c:pt idx="40">
                  <c:v>5.2</c:v>
                </c:pt>
                <c:pt idx="41">
                  <c:v>5.2</c:v>
                </c:pt>
                <c:pt idx="42">
                  <c:v>5.2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5.2</c:v>
                </c:pt>
                <c:pt idx="47">
                  <c:v>5.2</c:v>
                </c:pt>
                <c:pt idx="48">
                  <c:v>5.2</c:v>
                </c:pt>
                <c:pt idx="49">
                  <c:v>5.2</c:v>
                </c:pt>
                <c:pt idx="50">
                  <c:v>5.2</c:v>
                </c:pt>
                <c:pt idx="51">
                  <c:v>5.2</c:v>
                </c:pt>
                <c:pt idx="52">
                  <c:v>5.2</c:v>
                </c:pt>
                <c:pt idx="53">
                  <c:v>5.2</c:v>
                </c:pt>
                <c:pt idx="54">
                  <c:v>5.2</c:v>
                </c:pt>
                <c:pt idx="55">
                  <c:v>5.2</c:v>
                </c:pt>
                <c:pt idx="56">
                  <c:v>5.2</c:v>
                </c:pt>
                <c:pt idx="57">
                  <c:v>5.2</c:v>
                </c:pt>
                <c:pt idx="58">
                  <c:v>5.2</c:v>
                </c:pt>
                <c:pt idx="59">
                  <c:v>5.2</c:v>
                </c:pt>
                <c:pt idx="60">
                  <c:v>5.2</c:v>
                </c:pt>
                <c:pt idx="61">
                  <c:v>5.2</c:v>
                </c:pt>
                <c:pt idx="62">
                  <c:v>5.2</c:v>
                </c:pt>
                <c:pt idx="63">
                  <c:v>5.2</c:v>
                </c:pt>
                <c:pt idx="64">
                  <c:v>5.2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5.2</c:v>
                </c:pt>
                <c:pt idx="70">
                  <c:v>5.2</c:v>
                </c:pt>
                <c:pt idx="71">
                  <c:v>5.2</c:v>
                </c:pt>
                <c:pt idx="72">
                  <c:v>5.2</c:v>
                </c:pt>
                <c:pt idx="73">
                  <c:v>5.2</c:v>
                </c:pt>
                <c:pt idx="74">
                  <c:v>5.2</c:v>
                </c:pt>
                <c:pt idx="75">
                  <c:v>5.2</c:v>
                </c:pt>
                <c:pt idx="76">
                  <c:v>5.2</c:v>
                </c:pt>
                <c:pt idx="77">
                  <c:v>5.2</c:v>
                </c:pt>
                <c:pt idx="78">
                  <c:v>5.2</c:v>
                </c:pt>
                <c:pt idx="79">
                  <c:v>5.2</c:v>
                </c:pt>
                <c:pt idx="80">
                  <c:v>5.2</c:v>
                </c:pt>
                <c:pt idx="81">
                  <c:v>5.2</c:v>
                </c:pt>
                <c:pt idx="82">
                  <c:v>5.2</c:v>
                </c:pt>
                <c:pt idx="83">
                  <c:v>5.2</c:v>
                </c:pt>
                <c:pt idx="84">
                  <c:v>5.2</c:v>
                </c:pt>
                <c:pt idx="85">
                  <c:v>5.2</c:v>
                </c:pt>
                <c:pt idx="86">
                  <c:v>5.2</c:v>
                </c:pt>
                <c:pt idx="87">
                  <c:v>5.2</c:v>
                </c:pt>
                <c:pt idx="88">
                  <c:v>5.2</c:v>
                </c:pt>
                <c:pt idx="89">
                  <c:v>5.2</c:v>
                </c:pt>
                <c:pt idx="90">
                  <c:v>5.2</c:v>
                </c:pt>
                <c:pt idx="91">
                  <c:v>5.2</c:v>
                </c:pt>
                <c:pt idx="92">
                  <c:v>5.2</c:v>
                </c:pt>
                <c:pt idx="93">
                  <c:v>5.2</c:v>
                </c:pt>
                <c:pt idx="94">
                  <c:v>5.2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</c:v>
                </c:pt>
                <c:pt idx="99">
                  <c:v>5.2</c:v>
                </c:pt>
                <c:pt idx="100">
                  <c:v>5.2</c:v>
                </c:pt>
              </c:numCache>
            </c:numRef>
          </c:xVal>
          <c:yVal>
            <c:numRef>
              <c:f>'Gusset 3'!$AM$207:$AM$307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0.45137053947654282</c:v>
                </c:pt>
                <c:pt idx="2">
                  <c:v>0.90274107895308564</c:v>
                </c:pt>
                <c:pt idx="3">
                  <c:v>1.3541116184296285</c:v>
                </c:pt>
                <c:pt idx="4">
                  <c:v>1.8054821579061713</c:v>
                </c:pt>
                <c:pt idx="5">
                  <c:v>2.2568526973827141</c:v>
                </c:pt>
                <c:pt idx="6">
                  <c:v>2.7082232368592569</c:v>
                </c:pt>
                <c:pt idx="7">
                  <c:v>3.1595937763357997</c:v>
                </c:pt>
                <c:pt idx="8">
                  <c:v>3.6109643158123426</c:v>
                </c:pt>
                <c:pt idx="9">
                  <c:v>4.0623348552888849</c:v>
                </c:pt>
                <c:pt idx="10">
                  <c:v>4.5137053947654273</c:v>
                </c:pt>
                <c:pt idx="11">
                  <c:v>4.9650759342419697</c:v>
                </c:pt>
                <c:pt idx="12">
                  <c:v>5.4164464737185121</c:v>
                </c:pt>
                <c:pt idx="13">
                  <c:v>5.8678170131950544</c:v>
                </c:pt>
                <c:pt idx="14">
                  <c:v>6.3191875526715968</c:v>
                </c:pt>
                <c:pt idx="15">
                  <c:v>6.7705580921481392</c:v>
                </c:pt>
                <c:pt idx="16">
                  <c:v>7.2219286316246816</c:v>
                </c:pt>
                <c:pt idx="17">
                  <c:v>7.6732991711012239</c:v>
                </c:pt>
                <c:pt idx="18">
                  <c:v>8.1246697105777663</c:v>
                </c:pt>
                <c:pt idx="19">
                  <c:v>8.5760402500543087</c:v>
                </c:pt>
                <c:pt idx="20">
                  <c:v>9.0274107895308511</c:v>
                </c:pt>
                <c:pt idx="21">
                  <c:v>9.4787813290073935</c:v>
                </c:pt>
                <c:pt idx="22">
                  <c:v>9.9301518684839358</c:v>
                </c:pt>
                <c:pt idx="23">
                  <c:v>10.381522407960478</c:v>
                </c:pt>
                <c:pt idx="24">
                  <c:v>10.832892947437021</c:v>
                </c:pt>
                <c:pt idx="25">
                  <c:v>11.284263486913563</c:v>
                </c:pt>
                <c:pt idx="26">
                  <c:v>11.735634026390105</c:v>
                </c:pt>
                <c:pt idx="27">
                  <c:v>12.187004565866648</c:v>
                </c:pt>
                <c:pt idx="28">
                  <c:v>12.63837510534319</c:v>
                </c:pt>
                <c:pt idx="29">
                  <c:v>13.089745644819732</c:v>
                </c:pt>
                <c:pt idx="30">
                  <c:v>13.541116184296275</c:v>
                </c:pt>
                <c:pt idx="31">
                  <c:v>13.992486723772817</c:v>
                </c:pt>
                <c:pt idx="32">
                  <c:v>14.44385726324936</c:v>
                </c:pt>
                <c:pt idx="33">
                  <c:v>14.895227802725902</c:v>
                </c:pt>
                <c:pt idx="34">
                  <c:v>15.346598342202444</c:v>
                </c:pt>
                <c:pt idx="35">
                  <c:v>15.797968881678987</c:v>
                </c:pt>
                <c:pt idx="36">
                  <c:v>16.249339421155529</c:v>
                </c:pt>
                <c:pt idx="37">
                  <c:v>16.700709960632071</c:v>
                </c:pt>
                <c:pt idx="38">
                  <c:v>17.152080500108614</c:v>
                </c:pt>
                <c:pt idx="39">
                  <c:v>17.603451039585156</c:v>
                </c:pt>
                <c:pt idx="40">
                  <c:v>18.054821579061699</c:v>
                </c:pt>
                <c:pt idx="41">
                  <c:v>18.506192118538241</c:v>
                </c:pt>
                <c:pt idx="42">
                  <c:v>18.957562658014783</c:v>
                </c:pt>
                <c:pt idx="43">
                  <c:v>19.408933197491326</c:v>
                </c:pt>
                <c:pt idx="44">
                  <c:v>19.860303736967868</c:v>
                </c:pt>
                <c:pt idx="45">
                  <c:v>20.31167427644441</c:v>
                </c:pt>
                <c:pt idx="46">
                  <c:v>20.763044815920953</c:v>
                </c:pt>
                <c:pt idx="47">
                  <c:v>21.214415355397495</c:v>
                </c:pt>
                <c:pt idx="48">
                  <c:v>21.665785894874038</c:v>
                </c:pt>
                <c:pt idx="49">
                  <c:v>22.11715643435058</c:v>
                </c:pt>
                <c:pt idx="50">
                  <c:v>22.568526973827122</c:v>
                </c:pt>
                <c:pt idx="51">
                  <c:v>23.019897513303665</c:v>
                </c:pt>
                <c:pt idx="52">
                  <c:v>23.471268052780207</c:v>
                </c:pt>
                <c:pt idx="53">
                  <c:v>23.922638592256749</c:v>
                </c:pt>
                <c:pt idx="54">
                  <c:v>24.374009131733292</c:v>
                </c:pt>
                <c:pt idx="55">
                  <c:v>24.825379671209834</c:v>
                </c:pt>
                <c:pt idx="56">
                  <c:v>25.276750210686377</c:v>
                </c:pt>
                <c:pt idx="57">
                  <c:v>25.728120750162919</c:v>
                </c:pt>
                <c:pt idx="58">
                  <c:v>26.179491289639461</c:v>
                </c:pt>
                <c:pt idx="59">
                  <c:v>26.630861829116004</c:v>
                </c:pt>
                <c:pt idx="60">
                  <c:v>27.082232368592546</c:v>
                </c:pt>
                <c:pt idx="61">
                  <c:v>27.533602908069088</c:v>
                </c:pt>
                <c:pt idx="62">
                  <c:v>27.984973447545631</c:v>
                </c:pt>
                <c:pt idx="63">
                  <c:v>28.436343987022173</c:v>
                </c:pt>
                <c:pt idx="64">
                  <c:v>28.887714526498716</c:v>
                </c:pt>
                <c:pt idx="65">
                  <c:v>29.339085065975258</c:v>
                </c:pt>
                <c:pt idx="66">
                  <c:v>29.7904556054518</c:v>
                </c:pt>
                <c:pt idx="67">
                  <c:v>30.241826144928343</c:v>
                </c:pt>
                <c:pt idx="68">
                  <c:v>30.693196684404885</c:v>
                </c:pt>
                <c:pt idx="69">
                  <c:v>31.144567223881428</c:v>
                </c:pt>
                <c:pt idx="70">
                  <c:v>31.59593776335797</c:v>
                </c:pt>
                <c:pt idx="71">
                  <c:v>32.047308302834516</c:v>
                </c:pt>
                <c:pt idx="72">
                  <c:v>32.498678842311058</c:v>
                </c:pt>
                <c:pt idx="73">
                  <c:v>32.950049381787601</c:v>
                </c:pt>
                <c:pt idx="74">
                  <c:v>33.401419921264143</c:v>
                </c:pt>
                <c:pt idx="75">
                  <c:v>33.852790460740685</c:v>
                </c:pt>
                <c:pt idx="76">
                  <c:v>34.304161000217228</c:v>
                </c:pt>
                <c:pt idx="77">
                  <c:v>34.75553153969377</c:v>
                </c:pt>
                <c:pt idx="78">
                  <c:v>35.206902079170312</c:v>
                </c:pt>
                <c:pt idx="79">
                  <c:v>35.658272618646855</c:v>
                </c:pt>
                <c:pt idx="80">
                  <c:v>36.109643158123397</c:v>
                </c:pt>
                <c:pt idx="81">
                  <c:v>36.56101369759994</c:v>
                </c:pt>
                <c:pt idx="82">
                  <c:v>37.012384237076482</c:v>
                </c:pt>
                <c:pt idx="83">
                  <c:v>37.463754776553024</c:v>
                </c:pt>
                <c:pt idx="84">
                  <c:v>37.915125316029567</c:v>
                </c:pt>
                <c:pt idx="85">
                  <c:v>38.366495855506109</c:v>
                </c:pt>
                <c:pt idx="86">
                  <c:v>38.817866394982651</c:v>
                </c:pt>
                <c:pt idx="87">
                  <c:v>39.269236934459194</c:v>
                </c:pt>
                <c:pt idx="88">
                  <c:v>39.720607473935736</c:v>
                </c:pt>
                <c:pt idx="89">
                  <c:v>40.171978013412279</c:v>
                </c:pt>
                <c:pt idx="90">
                  <c:v>40.623348552888821</c:v>
                </c:pt>
                <c:pt idx="91">
                  <c:v>41.074719092365363</c:v>
                </c:pt>
                <c:pt idx="92">
                  <c:v>41.526089631841906</c:v>
                </c:pt>
                <c:pt idx="93">
                  <c:v>41.977460171318448</c:v>
                </c:pt>
                <c:pt idx="94">
                  <c:v>42.42883071079499</c:v>
                </c:pt>
                <c:pt idx="95">
                  <c:v>42.880201250271533</c:v>
                </c:pt>
                <c:pt idx="96">
                  <c:v>43.331571789748075</c:v>
                </c:pt>
                <c:pt idx="97">
                  <c:v>43.782942329224618</c:v>
                </c:pt>
                <c:pt idx="98">
                  <c:v>44.23431286870116</c:v>
                </c:pt>
                <c:pt idx="99">
                  <c:v>44.685683408177702</c:v>
                </c:pt>
                <c:pt idx="100">
                  <c:v>45.13705394765428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CD-4E31-8DC8-B423B55F932D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3'!$AJ$308:$AJ$408</c:f>
              <c:numCache>
                <c:formatCode>General</c:formatCode>
                <c:ptCount val="101"/>
                <c:pt idx="0">
                  <c:v>5.2</c:v>
                </c:pt>
                <c:pt idx="1">
                  <c:v>5.599370539476543</c:v>
                </c:pt>
                <c:pt idx="2">
                  <c:v>5.9987410789530857</c:v>
                </c:pt>
                <c:pt idx="3">
                  <c:v>6.3981116184296285</c:v>
                </c:pt>
                <c:pt idx="4">
                  <c:v>6.7974821579061713</c:v>
                </c:pt>
                <c:pt idx="5">
                  <c:v>7.196852697382714</c:v>
                </c:pt>
                <c:pt idx="6">
                  <c:v>7.5962232368592568</c:v>
                </c:pt>
                <c:pt idx="7">
                  <c:v>7.9955937763357996</c:v>
                </c:pt>
                <c:pt idx="8">
                  <c:v>8.3949643158123415</c:v>
                </c:pt>
                <c:pt idx="9">
                  <c:v>8.7943348552888843</c:v>
                </c:pt>
                <c:pt idx="10">
                  <c:v>9.193705394765427</c:v>
                </c:pt>
                <c:pt idx="11">
                  <c:v>9.5930759342419698</c:v>
                </c:pt>
                <c:pt idx="12">
                  <c:v>9.9924464737185126</c:v>
                </c:pt>
                <c:pt idx="13">
                  <c:v>10.391817013195055</c:v>
                </c:pt>
                <c:pt idx="14">
                  <c:v>10.791187552671598</c:v>
                </c:pt>
                <c:pt idx="15">
                  <c:v>11.190558092148141</c:v>
                </c:pt>
                <c:pt idx="16">
                  <c:v>11.589928631624684</c:v>
                </c:pt>
                <c:pt idx="17">
                  <c:v>11.989299171101226</c:v>
                </c:pt>
                <c:pt idx="18">
                  <c:v>12.388669710577769</c:v>
                </c:pt>
                <c:pt idx="19">
                  <c:v>12.788040250054312</c:v>
                </c:pt>
                <c:pt idx="20">
                  <c:v>13.187410789530855</c:v>
                </c:pt>
                <c:pt idx="21">
                  <c:v>13.586781329007398</c:v>
                </c:pt>
                <c:pt idx="22">
                  <c:v>13.98615186848394</c:v>
                </c:pt>
                <c:pt idx="23">
                  <c:v>14.385522407960483</c:v>
                </c:pt>
                <c:pt idx="24">
                  <c:v>14.784892947437026</c:v>
                </c:pt>
                <c:pt idx="25">
                  <c:v>15.184263486913569</c:v>
                </c:pt>
                <c:pt idx="26">
                  <c:v>15.583634026390111</c:v>
                </c:pt>
                <c:pt idx="27">
                  <c:v>15.983004565866654</c:v>
                </c:pt>
                <c:pt idx="28">
                  <c:v>16.382375105343197</c:v>
                </c:pt>
                <c:pt idx="29">
                  <c:v>16.78174564481974</c:v>
                </c:pt>
                <c:pt idx="30">
                  <c:v>17.181116184296283</c:v>
                </c:pt>
                <c:pt idx="31">
                  <c:v>17.580486723772825</c:v>
                </c:pt>
                <c:pt idx="32">
                  <c:v>17.979857263249368</c:v>
                </c:pt>
                <c:pt idx="33">
                  <c:v>18.379227802725911</c:v>
                </c:pt>
                <c:pt idx="34">
                  <c:v>18.778598342202454</c:v>
                </c:pt>
                <c:pt idx="35">
                  <c:v>19.177968881678996</c:v>
                </c:pt>
                <c:pt idx="36">
                  <c:v>19.577339421155539</c:v>
                </c:pt>
                <c:pt idx="37">
                  <c:v>19.976709960632082</c:v>
                </c:pt>
                <c:pt idx="38">
                  <c:v>20.376080500108625</c:v>
                </c:pt>
                <c:pt idx="39">
                  <c:v>20.775451039585167</c:v>
                </c:pt>
                <c:pt idx="40">
                  <c:v>21.17482157906171</c:v>
                </c:pt>
                <c:pt idx="41">
                  <c:v>21.574192118538253</c:v>
                </c:pt>
                <c:pt idx="42">
                  <c:v>21.973562658014796</c:v>
                </c:pt>
                <c:pt idx="43">
                  <c:v>22.372933197491339</c:v>
                </c:pt>
                <c:pt idx="44">
                  <c:v>22.772303736967881</c:v>
                </c:pt>
                <c:pt idx="45">
                  <c:v>23.171674276444424</c:v>
                </c:pt>
                <c:pt idx="46">
                  <c:v>23.571044815920967</c:v>
                </c:pt>
                <c:pt idx="47">
                  <c:v>23.97041535539751</c:v>
                </c:pt>
                <c:pt idx="48">
                  <c:v>24.369785894874052</c:v>
                </c:pt>
                <c:pt idx="49">
                  <c:v>24.769156434350595</c:v>
                </c:pt>
                <c:pt idx="50">
                  <c:v>25.168526973827138</c:v>
                </c:pt>
                <c:pt idx="51">
                  <c:v>25.567897513303681</c:v>
                </c:pt>
                <c:pt idx="52">
                  <c:v>25.967268052780224</c:v>
                </c:pt>
                <c:pt idx="53">
                  <c:v>26.366638592256766</c:v>
                </c:pt>
                <c:pt idx="54">
                  <c:v>26.766009131733309</c:v>
                </c:pt>
                <c:pt idx="55">
                  <c:v>27.165379671209852</c:v>
                </c:pt>
                <c:pt idx="56">
                  <c:v>27.564750210686395</c:v>
                </c:pt>
                <c:pt idx="57">
                  <c:v>27.964120750162937</c:v>
                </c:pt>
                <c:pt idx="58">
                  <c:v>28.36349128963948</c:v>
                </c:pt>
                <c:pt idx="59">
                  <c:v>28.762861829116023</c:v>
                </c:pt>
                <c:pt idx="60">
                  <c:v>29.162232368592566</c:v>
                </c:pt>
                <c:pt idx="61">
                  <c:v>29.561602908069109</c:v>
                </c:pt>
                <c:pt idx="62">
                  <c:v>29.960973447545651</c:v>
                </c:pt>
                <c:pt idx="63">
                  <c:v>30.360343987022194</c:v>
                </c:pt>
                <c:pt idx="64">
                  <c:v>30.759714526498737</c:v>
                </c:pt>
                <c:pt idx="65">
                  <c:v>31.15908506597528</c:v>
                </c:pt>
                <c:pt idx="66">
                  <c:v>31.558455605451822</c:v>
                </c:pt>
                <c:pt idx="67">
                  <c:v>31.957826144928365</c:v>
                </c:pt>
                <c:pt idx="68">
                  <c:v>32.357196684404911</c:v>
                </c:pt>
                <c:pt idx="69">
                  <c:v>32.756567223881454</c:v>
                </c:pt>
                <c:pt idx="70">
                  <c:v>33.155937763357997</c:v>
                </c:pt>
                <c:pt idx="71">
                  <c:v>33.55530830283454</c:v>
                </c:pt>
                <c:pt idx="72">
                  <c:v>33.954678842311083</c:v>
                </c:pt>
                <c:pt idx="73">
                  <c:v>34.354049381787625</c:v>
                </c:pt>
                <c:pt idx="74">
                  <c:v>34.753419921264168</c:v>
                </c:pt>
                <c:pt idx="75">
                  <c:v>35.152790460740711</c:v>
                </c:pt>
                <c:pt idx="76">
                  <c:v>35.552161000217254</c:v>
                </c:pt>
                <c:pt idx="77">
                  <c:v>35.951531539693796</c:v>
                </c:pt>
                <c:pt idx="78">
                  <c:v>36.350902079170339</c:v>
                </c:pt>
                <c:pt idx="79">
                  <c:v>36.750272618646882</c:v>
                </c:pt>
                <c:pt idx="80">
                  <c:v>37.149643158123425</c:v>
                </c:pt>
                <c:pt idx="81">
                  <c:v>37.549013697599968</c:v>
                </c:pt>
                <c:pt idx="82">
                  <c:v>37.94838423707651</c:v>
                </c:pt>
                <c:pt idx="83">
                  <c:v>38.347754776553053</c:v>
                </c:pt>
                <c:pt idx="84">
                  <c:v>38.747125316029596</c:v>
                </c:pt>
                <c:pt idx="85">
                  <c:v>39.146495855506139</c:v>
                </c:pt>
                <c:pt idx="86">
                  <c:v>39.545866394982681</c:v>
                </c:pt>
                <c:pt idx="87">
                  <c:v>39.945236934459224</c:v>
                </c:pt>
                <c:pt idx="88">
                  <c:v>40.344607473935767</c:v>
                </c:pt>
                <c:pt idx="89">
                  <c:v>40.74397801341231</c:v>
                </c:pt>
                <c:pt idx="90">
                  <c:v>41.143348552888853</c:v>
                </c:pt>
                <c:pt idx="91">
                  <c:v>41.542719092365395</c:v>
                </c:pt>
                <c:pt idx="92">
                  <c:v>41.942089631841938</c:v>
                </c:pt>
                <c:pt idx="93">
                  <c:v>42.341460171318481</c:v>
                </c:pt>
                <c:pt idx="94">
                  <c:v>42.740830710795024</c:v>
                </c:pt>
                <c:pt idx="95">
                  <c:v>43.140201250271566</c:v>
                </c:pt>
                <c:pt idx="96">
                  <c:v>43.539571789748109</c:v>
                </c:pt>
                <c:pt idx="97">
                  <c:v>43.938942329224652</c:v>
                </c:pt>
                <c:pt idx="98">
                  <c:v>44.338312868701195</c:v>
                </c:pt>
                <c:pt idx="99">
                  <c:v>44.737683408177737</c:v>
                </c:pt>
                <c:pt idx="100">
                  <c:v>45.13705394765428</c:v>
                </c:pt>
              </c:numCache>
            </c:numRef>
          </c:xVal>
          <c:yVal>
            <c:numRef>
              <c:f>'Gusset 3'!$AN$308:$AN$408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CCD-4E31-8DC8-B423B55F932D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3'!$AJ$409:$AJ$509</c:f>
              <c:numCache>
                <c:formatCode>General</c:formatCode>
                <c:ptCount val="101"/>
                <c:pt idx="0">
                  <c:v>5.2</c:v>
                </c:pt>
                <c:pt idx="1">
                  <c:v>5.292431325728141</c:v>
                </c:pt>
                <c:pt idx="2">
                  <c:v>5.3848626514562818</c:v>
                </c:pt>
                <c:pt idx="3">
                  <c:v>5.4772939771844227</c:v>
                </c:pt>
                <c:pt idx="4">
                  <c:v>5.5697253029125635</c:v>
                </c:pt>
                <c:pt idx="5">
                  <c:v>5.6621566286407043</c:v>
                </c:pt>
                <c:pt idx="6">
                  <c:v>5.7545879543688452</c:v>
                </c:pt>
                <c:pt idx="7">
                  <c:v>5.847019280096986</c:v>
                </c:pt>
                <c:pt idx="8">
                  <c:v>5.9394506058251268</c:v>
                </c:pt>
                <c:pt idx="9">
                  <c:v>6.0318819315532677</c:v>
                </c:pt>
                <c:pt idx="10">
                  <c:v>6.1243132572814085</c:v>
                </c:pt>
                <c:pt idx="11">
                  <c:v>6.2167445830095494</c:v>
                </c:pt>
                <c:pt idx="12">
                  <c:v>6.3091759087376902</c:v>
                </c:pt>
                <c:pt idx="13">
                  <c:v>6.401607234465831</c:v>
                </c:pt>
                <c:pt idx="14">
                  <c:v>6.4940385601939719</c:v>
                </c:pt>
                <c:pt idx="15">
                  <c:v>6.5864698859221127</c:v>
                </c:pt>
                <c:pt idx="16">
                  <c:v>6.6789012116502535</c:v>
                </c:pt>
                <c:pt idx="17">
                  <c:v>6.7713325373783944</c:v>
                </c:pt>
                <c:pt idx="18">
                  <c:v>6.8637638631065352</c:v>
                </c:pt>
                <c:pt idx="19">
                  <c:v>6.956195188834676</c:v>
                </c:pt>
                <c:pt idx="20">
                  <c:v>7.0486265145628169</c:v>
                </c:pt>
                <c:pt idx="21">
                  <c:v>7.1410578402909577</c:v>
                </c:pt>
                <c:pt idx="22">
                  <c:v>7.2334891660190985</c:v>
                </c:pt>
                <c:pt idx="23">
                  <c:v>7.3259204917472394</c:v>
                </c:pt>
                <c:pt idx="24">
                  <c:v>7.4183518174753802</c:v>
                </c:pt>
                <c:pt idx="25">
                  <c:v>7.510783143203521</c:v>
                </c:pt>
                <c:pt idx="26">
                  <c:v>7.6032144689316619</c:v>
                </c:pt>
                <c:pt idx="27">
                  <c:v>7.6956457946598027</c:v>
                </c:pt>
                <c:pt idx="28">
                  <c:v>7.7880771203879435</c:v>
                </c:pt>
                <c:pt idx="29">
                  <c:v>7.8805084461160844</c:v>
                </c:pt>
                <c:pt idx="30">
                  <c:v>7.9729397718442252</c:v>
                </c:pt>
                <c:pt idx="31">
                  <c:v>8.0653710975723651</c:v>
                </c:pt>
                <c:pt idx="32">
                  <c:v>8.157802423300506</c:v>
                </c:pt>
                <c:pt idx="33">
                  <c:v>8.2502337490286468</c:v>
                </c:pt>
                <c:pt idx="34">
                  <c:v>8.3426650747567876</c:v>
                </c:pt>
                <c:pt idx="35">
                  <c:v>8.4350964004849285</c:v>
                </c:pt>
                <c:pt idx="36">
                  <c:v>8.5275277262130693</c:v>
                </c:pt>
                <c:pt idx="37">
                  <c:v>8.6199590519412101</c:v>
                </c:pt>
                <c:pt idx="38">
                  <c:v>8.712390377669351</c:v>
                </c:pt>
                <c:pt idx="39">
                  <c:v>8.8048217033974918</c:v>
                </c:pt>
                <c:pt idx="40">
                  <c:v>8.8972530291256327</c:v>
                </c:pt>
                <c:pt idx="41">
                  <c:v>8.9896843548537735</c:v>
                </c:pt>
                <c:pt idx="42">
                  <c:v>9.0821156805819143</c:v>
                </c:pt>
                <c:pt idx="43">
                  <c:v>9.1745470063100552</c:v>
                </c:pt>
                <c:pt idx="44">
                  <c:v>9.266978332038196</c:v>
                </c:pt>
                <c:pt idx="45">
                  <c:v>9.3594096577663368</c:v>
                </c:pt>
                <c:pt idx="46">
                  <c:v>9.4518409834944777</c:v>
                </c:pt>
                <c:pt idx="47">
                  <c:v>9.5442723092226185</c:v>
                </c:pt>
                <c:pt idx="48">
                  <c:v>9.6367036349507593</c:v>
                </c:pt>
                <c:pt idx="49">
                  <c:v>9.7291349606789002</c:v>
                </c:pt>
                <c:pt idx="50">
                  <c:v>9.821566286407041</c:v>
                </c:pt>
                <c:pt idx="51">
                  <c:v>9.9139976121351818</c:v>
                </c:pt>
                <c:pt idx="52">
                  <c:v>10.006428937863323</c:v>
                </c:pt>
                <c:pt idx="53">
                  <c:v>10.098860263591463</c:v>
                </c:pt>
                <c:pt idx="54">
                  <c:v>10.191291589319604</c:v>
                </c:pt>
                <c:pt idx="55">
                  <c:v>10.283722915047745</c:v>
                </c:pt>
                <c:pt idx="56">
                  <c:v>10.376154240775886</c:v>
                </c:pt>
                <c:pt idx="57">
                  <c:v>10.468585566504027</c:v>
                </c:pt>
                <c:pt idx="58">
                  <c:v>10.561016892232168</c:v>
                </c:pt>
                <c:pt idx="59">
                  <c:v>10.653448217960308</c:v>
                </c:pt>
                <c:pt idx="60">
                  <c:v>10.745879543688449</c:v>
                </c:pt>
                <c:pt idx="61">
                  <c:v>10.83831086941659</c:v>
                </c:pt>
                <c:pt idx="62">
                  <c:v>10.930742195144731</c:v>
                </c:pt>
                <c:pt idx="63">
                  <c:v>11.023173520872872</c:v>
                </c:pt>
                <c:pt idx="64">
                  <c:v>11.115604846601013</c:v>
                </c:pt>
                <c:pt idx="65">
                  <c:v>11.208036172329154</c:v>
                </c:pt>
                <c:pt idx="66">
                  <c:v>11.300467498057294</c:v>
                </c:pt>
                <c:pt idx="67">
                  <c:v>11.392898823785435</c:v>
                </c:pt>
                <c:pt idx="68">
                  <c:v>11.485330149513576</c:v>
                </c:pt>
                <c:pt idx="69">
                  <c:v>11.577761475241717</c:v>
                </c:pt>
                <c:pt idx="70">
                  <c:v>11.670192800969858</c:v>
                </c:pt>
                <c:pt idx="71">
                  <c:v>11.762624126697999</c:v>
                </c:pt>
                <c:pt idx="72">
                  <c:v>11.855055452426139</c:v>
                </c:pt>
                <c:pt idx="73">
                  <c:v>11.94748677815428</c:v>
                </c:pt>
                <c:pt idx="74">
                  <c:v>12.039918103882421</c:v>
                </c:pt>
                <c:pt idx="75">
                  <c:v>12.132349429610562</c:v>
                </c:pt>
                <c:pt idx="76">
                  <c:v>12.224780755338703</c:v>
                </c:pt>
                <c:pt idx="77">
                  <c:v>12.317212081066844</c:v>
                </c:pt>
                <c:pt idx="78">
                  <c:v>12.409643406794984</c:v>
                </c:pt>
                <c:pt idx="79">
                  <c:v>12.502074732523125</c:v>
                </c:pt>
                <c:pt idx="80">
                  <c:v>12.594506058251266</c:v>
                </c:pt>
                <c:pt idx="81">
                  <c:v>12.686937383979407</c:v>
                </c:pt>
                <c:pt idx="82">
                  <c:v>12.779368709707548</c:v>
                </c:pt>
                <c:pt idx="83">
                  <c:v>12.871800035435689</c:v>
                </c:pt>
                <c:pt idx="84">
                  <c:v>12.964231361163829</c:v>
                </c:pt>
                <c:pt idx="85">
                  <c:v>13.05666268689197</c:v>
                </c:pt>
                <c:pt idx="86">
                  <c:v>13.149094012620111</c:v>
                </c:pt>
                <c:pt idx="87">
                  <c:v>13.241525338348252</c:v>
                </c:pt>
                <c:pt idx="88">
                  <c:v>13.333956664076393</c:v>
                </c:pt>
                <c:pt idx="89">
                  <c:v>13.426387989804534</c:v>
                </c:pt>
                <c:pt idx="90">
                  <c:v>13.518819315532674</c:v>
                </c:pt>
                <c:pt idx="91">
                  <c:v>13.611250641260815</c:v>
                </c:pt>
                <c:pt idx="92">
                  <c:v>13.703681966988956</c:v>
                </c:pt>
                <c:pt idx="93">
                  <c:v>13.796113292717097</c:v>
                </c:pt>
                <c:pt idx="94">
                  <c:v>13.888544618445238</c:v>
                </c:pt>
                <c:pt idx="95">
                  <c:v>13.980975944173379</c:v>
                </c:pt>
                <c:pt idx="96">
                  <c:v>14.073407269901519</c:v>
                </c:pt>
                <c:pt idx="97">
                  <c:v>14.16583859562966</c:v>
                </c:pt>
                <c:pt idx="98">
                  <c:v>14.258269921357801</c:v>
                </c:pt>
                <c:pt idx="99">
                  <c:v>14.350701247085942</c:v>
                </c:pt>
                <c:pt idx="100" formatCode="0.000">
                  <c:v>14.443132572814051</c:v>
                </c:pt>
              </c:numCache>
            </c:numRef>
          </c:xVal>
          <c:yVal>
            <c:numRef>
              <c:f>'Gusset 3'!$AO$409:$AO$509</c:f>
              <c:numCache>
                <c:formatCode>0.000</c:formatCode>
                <c:ptCount val="101"/>
                <c:pt idx="0">
                  <c:v>23.509402119676874</c:v>
                </c:pt>
                <c:pt idx="1">
                  <c:v>23.580372458673686</c:v>
                </c:pt>
                <c:pt idx="2">
                  <c:v>23.651342797670498</c:v>
                </c:pt>
                <c:pt idx="3">
                  <c:v>23.72231313666731</c:v>
                </c:pt>
                <c:pt idx="4">
                  <c:v>23.793283475664122</c:v>
                </c:pt>
                <c:pt idx="5">
                  <c:v>23.864253814660934</c:v>
                </c:pt>
                <c:pt idx="6">
                  <c:v>23.935224153657746</c:v>
                </c:pt>
                <c:pt idx="7">
                  <c:v>24.006194492654558</c:v>
                </c:pt>
                <c:pt idx="8">
                  <c:v>24.07716483165137</c:v>
                </c:pt>
                <c:pt idx="9">
                  <c:v>24.148135170648182</c:v>
                </c:pt>
                <c:pt idx="10">
                  <c:v>24.219105509644994</c:v>
                </c:pt>
                <c:pt idx="11">
                  <c:v>24.290075848641806</c:v>
                </c:pt>
                <c:pt idx="12">
                  <c:v>24.361046187638618</c:v>
                </c:pt>
                <c:pt idx="13">
                  <c:v>24.432016526635429</c:v>
                </c:pt>
                <c:pt idx="14">
                  <c:v>24.502986865632241</c:v>
                </c:pt>
                <c:pt idx="15">
                  <c:v>24.573957204629053</c:v>
                </c:pt>
                <c:pt idx="16">
                  <c:v>24.644927543625865</c:v>
                </c:pt>
                <c:pt idx="17">
                  <c:v>24.715897882622677</c:v>
                </c:pt>
                <c:pt idx="18">
                  <c:v>24.786868221619489</c:v>
                </c:pt>
                <c:pt idx="19">
                  <c:v>24.857838560616301</c:v>
                </c:pt>
                <c:pt idx="20">
                  <c:v>24.928808899613113</c:v>
                </c:pt>
                <c:pt idx="21">
                  <c:v>24.999779238609925</c:v>
                </c:pt>
                <c:pt idx="22">
                  <c:v>25.070749577606737</c:v>
                </c:pt>
                <c:pt idx="23">
                  <c:v>25.141719916603549</c:v>
                </c:pt>
                <c:pt idx="24">
                  <c:v>25.212690255600361</c:v>
                </c:pt>
                <c:pt idx="25">
                  <c:v>25.283660594597173</c:v>
                </c:pt>
                <c:pt idx="26">
                  <c:v>25.354630933593985</c:v>
                </c:pt>
                <c:pt idx="27">
                  <c:v>25.425601272590796</c:v>
                </c:pt>
                <c:pt idx="28">
                  <c:v>25.496571611587608</c:v>
                </c:pt>
                <c:pt idx="29">
                  <c:v>25.56754195058442</c:v>
                </c:pt>
                <c:pt idx="30">
                  <c:v>25.638512289581232</c:v>
                </c:pt>
                <c:pt idx="31">
                  <c:v>25.709482628578044</c:v>
                </c:pt>
                <c:pt idx="32">
                  <c:v>25.780452967574856</c:v>
                </c:pt>
                <c:pt idx="33">
                  <c:v>25.851423306571668</c:v>
                </c:pt>
                <c:pt idx="34">
                  <c:v>25.92239364556848</c:v>
                </c:pt>
                <c:pt idx="35">
                  <c:v>25.993363984565292</c:v>
                </c:pt>
                <c:pt idx="36">
                  <c:v>26.064334323562104</c:v>
                </c:pt>
                <c:pt idx="37">
                  <c:v>26.135304662558916</c:v>
                </c:pt>
                <c:pt idx="38">
                  <c:v>26.206275001555728</c:v>
                </c:pt>
                <c:pt idx="39">
                  <c:v>26.27724534055254</c:v>
                </c:pt>
                <c:pt idx="40">
                  <c:v>26.348215679549352</c:v>
                </c:pt>
                <c:pt idx="41">
                  <c:v>26.419186018546164</c:v>
                </c:pt>
                <c:pt idx="42">
                  <c:v>26.490156357542975</c:v>
                </c:pt>
                <c:pt idx="43">
                  <c:v>26.561126696539787</c:v>
                </c:pt>
                <c:pt idx="44">
                  <c:v>26.632097035536599</c:v>
                </c:pt>
                <c:pt idx="45">
                  <c:v>26.703067374533411</c:v>
                </c:pt>
                <c:pt idx="46">
                  <c:v>26.774037713530223</c:v>
                </c:pt>
                <c:pt idx="47">
                  <c:v>26.845008052527035</c:v>
                </c:pt>
                <c:pt idx="48">
                  <c:v>26.915978391523847</c:v>
                </c:pt>
                <c:pt idx="49">
                  <c:v>26.986948730520659</c:v>
                </c:pt>
                <c:pt idx="50">
                  <c:v>27.057919069517471</c:v>
                </c:pt>
                <c:pt idx="51">
                  <c:v>27.128889408514283</c:v>
                </c:pt>
                <c:pt idx="52">
                  <c:v>27.199859747511095</c:v>
                </c:pt>
                <c:pt idx="53">
                  <c:v>27.270830086507907</c:v>
                </c:pt>
                <c:pt idx="54">
                  <c:v>27.341800425504719</c:v>
                </c:pt>
                <c:pt idx="55">
                  <c:v>27.412770764501531</c:v>
                </c:pt>
                <c:pt idx="56">
                  <c:v>27.483741103498343</c:v>
                </c:pt>
                <c:pt idx="57">
                  <c:v>27.554711442495154</c:v>
                </c:pt>
                <c:pt idx="58">
                  <c:v>27.625681781491966</c:v>
                </c:pt>
                <c:pt idx="59">
                  <c:v>27.696652120488778</c:v>
                </c:pt>
                <c:pt idx="60">
                  <c:v>27.76762245948559</c:v>
                </c:pt>
                <c:pt idx="61">
                  <c:v>27.838592798482402</c:v>
                </c:pt>
                <c:pt idx="62">
                  <c:v>27.909563137479214</c:v>
                </c:pt>
                <c:pt idx="63">
                  <c:v>27.980533476476026</c:v>
                </c:pt>
                <c:pt idx="64">
                  <c:v>28.051503815472838</c:v>
                </c:pt>
                <c:pt idx="65">
                  <c:v>28.12247415446965</c:v>
                </c:pt>
                <c:pt idx="66">
                  <c:v>28.193444493466462</c:v>
                </c:pt>
                <c:pt idx="67">
                  <c:v>28.264414832463274</c:v>
                </c:pt>
                <c:pt idx="68">
                  <c:v>28.335385171460086</c:v>
                </c:pt>
                <c:pt idx="69">
                  <c:v>28.406355510456898</c:v>
                </c:pt>
                <c:pt idx="70">
                  <c:v>28.47732584945371</c:v>
                </c:pt>
                <c:pt idx="71">
                  <c:v>28.548296188450522</c:v>
                </c:pt>
                <c:pt idx="72">
                  <c:v>28.619266527447333</c:v>
                </c:pt>
                <c:pt idx="73">
                  <c:v>28.690236866444145</c:v>
                </c:pt>
                <c:pt idx="74">
                  <c:v>28.761207205440957</c:v>
                </c:pt>
                <c:pt idx="75">
                  <c:v>28.832177544437769</c:v>
                </c:pt>
                <c:pt idx="76">
                  <c:v>28.903147883434581</c:v>
                </c:pt>
                <c:pt idx="77">
                  <c:v>28.974118222431393</c:v>
                </c:pt>
                <c:pt idx="78">
                  <c:v>29.045088561428205</c:v>
                </c:pt>
                <c:pt idx="79">
                  <c:v>29.116058900425017</c:v>
                </c:pt>
                <c:pt idx="80">
                  <c:v>29.187029239421829</c:v>
                </c:pt>
                <c:pt idx="81">
                  <c:v>29.257999578418641</c:v>
                </c:pt>
                <c:pt idx="82">
                  <c:v>29.328969917415453</c:v>
                </c:pt>
                <c:pt idx="83">
                  <c:v>29.399940256412265</c:v>
                </c:pt>
                <c:pt idx="84">
                  <c:v>29.470910595409077</c:v>
                </c:pt>
                <c:pt idx="85">
                  <c:v>29.541880934405889</c:v>
                </c:pt>
                <c:pt idx="86">
                  <c:v>29.612851273402701</c:v>
                </c:pt>
                <c:pt idx="87">
                  <c:v>29.683821612399512</c:v>
                </c:pt>
                <c:pt idx="88">
                  <c:v>29.754791951396324</c:v>
                </c:pt>
                <c:pt idx="89">
                  <c:v>29.825762290393136</c:v>
                </c:pt>
                <c:pt idx="90">
                  <c:v>29.896732629389948</c:v>
                </c:pt>
                <c:pt idx="91">
                  <c:v>29.96770296838676</c:v>
                </c:pt>
                <c:pt idx="92">
                  <c:v>30.038673307383572</c:v>
                </c:pt>
                <c:pt idx="93">
                  <c:v>30.109643646380384</c:v>
                </c:pt>
                <c:pt idx="94">
                  <c:v>30.180613985377196</c:v>
                </c:pt>
                <c:pt idx="95">
                  <c:v>30.251584324374008</c:v>
                </c:pt>
                <c:pt idx="96">
                  <c:v>30.32255466337082</c:v>
                </c:pt>
                <c:pt idx="97">
                  <c:v>30.393525002367632</c:v>
                </c:pt>
                <c:pt idx="98">
                  <c:v>30.464495341364444</c:v>
                </c:pt>
                <c:pt idx="99">
                  <c:v>30.535465680361256</c:v>
                </c:pt>
                <c:pt idx="100">
                  <c:v>30.606436019358178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CCD-4E31-8DC8-B423B55F932D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3'!$AJ$510:$AJ$610</c:f>
              <c:numCache>
                <c:formatCode>0.000</c:formatCode>
                <c:ptCount val="101"/>
                <c:pt idx="0">
                  <c:v>14.443132572814051</c:v>
                </c:pt>
                <c:pt idx="1">
                  <c:v>14.680673466601002</c:v>
                </c:pt>
                <c:pt idx="2">
                  <c:v>14.918214360387953</c:v>
                </c:pt>
                <c:pt idx="3">
                  <c:v>15.155755254174904</c:v>
                </c:pt>
                <c:pt idx="4">
                  <c:v>15.393296147961856</c:v>
                </c:pt>
                <c:pt idx="5">
                  <c:v>15.630837041748807</c:v>
                </c:pt>
                <c:pt idx="6">
                  <c:v>15.868377935535758</c:v>
                </c:pt>
                <c:pt idx="7">
                  <c:v>16.105918829322707</c:v>
                </c:pt>
                <c:pt idx="8">
                  <c:v>16.343459723109657</c:v>
                </c:pt>
                <c:pt idx="9">
                  <c:v>16.581000616896606</c:v>
                </c:pt>
                <c:pt idx="10">
                  <c:v>16.818541510683556</c:v>
                </c:pt>
                <c:pt idx="11">
                  <c:v>17.056082404470505</c:v>
                </c:pt>
                <c:pt idx="12">
                  <c:v>17.293623298257454</c:v>
                </c:pt>
                <c:pt idx="13">
                  <c:v>17.531164192044404</c:v>
                </c:pt>
                <c:pt idx="14">
                  <c:v>17.768705085831353</c:v>
                </c:pt>
                <c:pt idx="15">
                  <c:v>18.006245979618303</c:v>
                </c:pt>
                <c:pt idx="16">
                  <c:v>18.243786873405252</c:v>
                </c:pt>
                <c:pt idx="17">
                  <c:v>18.481327767192202</c:v>
                </c:pt>
                <c:pt idx="18">
                  <c:v>18.718868660979151</c:v>
                </c:pt>
                <c:pt idx="19">
                  <c:v>18.9564095547661</c:v>
                </c:pt>
                <c:pt idx="20">
                  <c:v>19.19395044855305</c:v>
                </c:pt>
                <c:pt idx="21">
                  <c:v>19.431491342339999</c:v>
                </c:pt>
                <c:pt idx="22">
                  <c:v>19.669032236126949</c:v>
                </c:pt>
                <c:pt idx="23">
                  <c:v>19.906573129913898</c:v>
                </c:pt>
                <c:pt idx="24">
                  <c:v>20.144114023700848</c:v>
                </c:pt>
                <c:pt idx="25">
                  <c:v>20.381654917487797</c:v>
                </c:pt>
                <c:pt idx="26">
                  <c:v>20.619195811274746</c:v>
                </c:pt>
                <c:pt idx="27">
                  <c:v>20.856736705061696</c:v>
                </c:pt>
                <c:pt idx="28">
                  <c:v>21.094277598848645</c:v>
                </c:pt>
                <c:pt idx="29">
                  <c:v>21.331818492635595</c:v>
                </c:pt>
                <c:pt idx="30">
                  <c:v>21.569359386422544</c:v>
                </c:pt>
                <c:pt idx="31">
                  <c:v>21.806900280209494</c:v>
                </c:pt>
                <c:pt idx="32">
                  <c:v>22.044441173996443</c:v>
                </c:pt>
                <c:pt idx="33">
                  <c:v>22.281982067783392</c:v>
                </c:pt>
                <c:pt idx="34">
                  <c:v>22.519522961570342</c:v>
                </c:pt>
                <c:pt idx="35">
                  <c:v>22.757063855357291</c:v>
                </c:pt>
                <c:pt idx="36">
                  <c:v>22.994604749144241</c:v>
                </c:pt>
                <c:pt idx="37">
                  <c:v>23.23214564293119</c:v>
                </c:pt>
                <c:pt idx="38">
                  <c:v>23.46968653671814</c:v>
                </c:pt>
                <c:pt idx="39">
                  <c:v>23.707227430505089</c:v>
                </c:pt>
                <c:pt idx="40">
                  <c:v>23.944768324292038</c:v>
                </c:pt>
                <c:pt idx="41">
                  <c:v>24.182309218078988</c:v>
                </c:pt>
                <c:pt idx="42">
                  <c:v>24.419850111865937</c:v>
                </c:pt>
                <c:pt idx="43">
                  <c:v>24.657391005652887</c:v>
                </c:pt>
                <c:pt idx="44">
                  <c:v>24.894931899439836</c:v>
                </c:pt>
                <c:pt idx="45">
                  <c:v>25.132472793226786</c:v>
                </c:pt>
                <c:pt idx="46">
                  <c:v>25.370013687013735</c:v>
                </c:pt>
                <c:pt idx="47">
                  <c:v>25.607554580800684</c:v>
                </c:pt>
                <c:pt idx="48">
                  <c:v>25.845095474587634</c:v>
                </c:pt>
                <c:pt idx="49">
                  <c:v>26.082636368374583</c:v>
                </c:pt>
                <c:pt idx="50">
                  <c:v>26.320177262161533</c:v>
                </c:pt>
                <c:pt idx="51">
                  <c:v>26.557718155948482</c:v>
                </c:pt>
                <c:pt idx="52">
                  <c:v>26.795259049735431</c:v>
                </c:pt>
                <c:pt idx="53">
                  <c:v>27.032799943522381</c:v>
                </c:pt>
                <c:pt idx="54">
                  <c:v>27.27034083730933</c:v>
                </c:pt>
                <c:pt idx="55">
                  <c:v>27.50788173109628</c:v>
                </c:pt>
                <c:pt idx="56">
                  <c:v>27.745422624883229</c:v>
                </c:pt>
                <c:pt idx="57">
                  <c:v>27.982963518670179</c:v>
                </c:pt>
                <c:pt idx="58">
                  <c:v>28.220504412457128</c:v>
                </c:pt>
                <c:pt idx="59">
                  <c:v>28.458045306244077</c:v>
                </c:pt>
                <c:pt idx="60">
                  <c:v>28.695586200031027</c:v>
                </c:pt>
                <c:pt idx="61">
                  <c:v>28.933127093817976</c:v>
                </c:pt>
                <c:pt idx="62">
                  <c:v>29.170667987604926</c:v>
                </c:pt>
                <c:pt idx="63">
                  <c:v>29.408208881391875</c:v>
                </c:pt>
                <c:pt idx="64">
                  <c:v>29.645749775178825</c:v>
                </c:pt>
                <c:pt idx="65">
                  <c:v>29.883290668965774</c:v>
                </c:pt>
                <c:pt idx="66">
                  <c:v>30.120831562752723</c:v>
                </c:pt>
                <c:pt idx="67">
                  <c:v>30.358372456539673</c:v>
                </c:pt>
                <c:pt idx="68">
                  <c:v>30.595913350326622</c:v>
                </c:pt>
                <c:pt idx="69">
                  <c:v>30.833454244113572</c:v>
                </c:pt>
                <c:pt idx="70">
                  <c:v>31.070995137900521</c:v>
                </c:pt>
                <c:pt idx="71">
                  <c:v>31.308536031687471</c:v>
                </c:pt>
                <c:pt idx="72">
                  <c:v>31.54607692547442</c:v>
                </c:pt>
                <c:pt idx="73">
                  <c:v>31.783617819261369</c:v>
                </c:pt>
                <c:pt idx="74">
                  <c:v>32.021158713048322</c:v>
                </c:pt>
                <c:pt idx="75">
                  <c:v>32.258699606835272</c:v>
                </c:pt>
                <c:pt idx="76">
                  <c:v>32.496240500622221</c:v>
                </c:pt>
                <c:pt idx="77">
                  <c:v>32.733781394409171</c:v>
                </c:pt>
                <c:pt idx="78">
                  <c:v>32.97132228819612</c:v>
                </c:pt>
                <c:pt idx="79">
                  <c:v>33.20886318198307</c:v>
                </c:pt>
                <c:pt idx="80">
                  <c:v>33.446404075770019</c:v>
                </c:pt>
                <c:pt idx="81">
                  <c:v>33.683944969556968</c:v>
                </c:pt>
                <c:pt idx="82">
                  <c:v>33.921485863343918</c:v>
                </c:pt>
                <c:pt idx="83">
                  <c:v>34.159026757130867</c:v>
                </c:pt>
                <c:pt idx="84">
                  <c:v>34.396567650917817</c:v>
                </c:pt>
                <c:pt idx="85">
                  <c:v>34.634108544704766</c:v>
                </c:pt>
                <c:pt idx="86">
                  <c:v>34.871649438491716</c:v>
                </c:pt>
                <c:pt idx="87">
                  <c:v>35.109190332278665</c:v>
                </c:pt>
                <c:pt idx="88">
                  <c:v>35.346731226065614</c:v>
                </c:pt>
                <c:pt idx="89">
                  <c:v>35.584272119852564</c:v>
                </c:pt>
                <c:pt idx="90">
                  <c:v>35.821813013639513</c:v>
                </c:pt>
                <c:pt idx="91">
                  <c:v>36.059353907426463</c:v>
                </c:pt>
                <c:pt idx="92">
                  <c:v>36.296894801213412</c:v>
                </c:pt>
                <c:pt idx="93">
                  <c:v>36.534435695000361</c:v>
                </c:pt>
                <c:pt idx="94">
                  <c:v>36.771976588787311</c:v>
                </c:pt>
                <c:pt idx="95">
                  <c:v>37.00951748257426</c:v>
                </c:pt>
                <c:pt idx="96">
                  <c:v>37.24705837636121</c:v>
                </c:pt>
                <c:pt idx="97">
                  <c:v>37.484599270148159</c:v>
                </c:pt>
                <c:pt idx="98">
                  <c:v>37.722140163935109</c:v>
                </c:pt>
                <c:pt idx="99">
                  <c:v>37.959681057722058</c:v>
                </c:pt>
                <c:pt idx="100" formatCode="General">
                  <c:v>38.197221951509114</c:v>
                </c:pt>
              </c:numCache>
            </c:numRef>
          </c:xVal>
          <c:yVal>
            <c:numRef>
              <c:f>'Gusset 3'!$AP$510:$AP$610</c:f>
              <c:numCache>
                <c:formatCode>0.000</c:formatCode>
                <c:ptCount val="101"/>
                <c:pt idx="0">
                  <c:v>30.606436019358178</c:v>
                </c:pt>
                <c:pt idx="1">
                  <c:v>30.637783381483722</c:v>
                </c:pt>
                <c:pt idx="2">
                  <c:v>30.669130743609266</c:v>
                </c:pt>
                <c:pt idx="3">
                  <c:v>30.70047810573481</c:v>
                </c:pt>
                <c:pt idx="4">
                  <c:v>30.731825467860354</c:v>
                </c:pt>
                <c:pt idx="5">
                  <c:v>30.763172829985898</c:v>
                </c:pt>
                <c:pt idx="6">
                  <c:v>30.794520192111442</c:v>
                </c:pt>
                <c:pt idx="7">
                  <c:v>30.825867554236986</c:v>
                </c:pt>
                <c:pt idx="8">
                  <c:v>30.85721491636253</c:v>
                </c:pt>
                <c:pt idx="9">
                  <c:v>30.888562278488074</c:v>
                </c:pt>
                <c:pt idx="10">
                  <c:v>30.919909640613618</c:v>
                </c:pt>
                <c:pt idx="11">
                  <c:v>30.951257002739162</c:v>
                </c:pt>
                <c:pt idx="12">
                  <c:v>30.982604364864706</c:v>
                </c:pt>
                <c:pt idx="13">
                  <c:v>31.01395172699025</c:v>
                </c:pt>
                <c:pt idx="14">
                  <c:v>31.045299089115794</c:v>
                </c:pt>
                <c:pt idx="15">
                  <c:v>31.076646451241338</c:v>
                </c:pt>
                <c:pt idx="16">
                  <c:v>31.107993813366882</c:v>
                </c:pt>
                <c:pt idx="17">
                  <c:v>31.139341175492426</c:v>
                </c:pt>
                <c:pt idx="18">
                  <c:v>31.17068853761797</c:v>
                </c:pt>
                <c:pt idx="19">
                  <c:v>31.202035899743514</c:v>
                </c:pt>
                <c:pt idx="20">
                  <c:v>31.233383261869058</c:v>
                </c:pt>
                <c:pt idx="21">
                  <c:v>31.264730623994602</c:v>
                </c:pt>
                <c:pt idx="22">
                  <c:v>31.296077986120146</c:v>
                </c:pt>
                <c:pt idx="23">
                  <c:v>31.32742534824569</c:v>
                </c:pt>
                <c:pt idx="24">
                  <c:v>31.358772710371234</c:v>
                </c:pt>
                <c:pt idx="25">
                  <c:v>31.390120072496778</c:v>
                </c:pt>
                <c:pt idx="26">
                  <c:v>31.421467434622322</c:v>
                </c:pt>
                <c:pt idx="27">
                  <c:v>31.452814796747866</c:v>
                </c:pt>
                <c:pt idx="28">
                  <c:v>31.48416215887341</c:v>
                </c:pt>
                <c:pt idx="29">
                  <c:v>31.515509520998954</c:v>
                </c:pt>
                <c:pt idx="30">
                  <c:v>31.546856883124498</c:v>
                </c:pt>
                <c:pt idx="31">
                  <c:v>31.578204245250042</c:v>
                </c:pt>
                <c:pt idx="32">
                  <c:v>31.609551607375586</c:v>
                </c:pt>
                <c:pt idx="33">
                  <c:v>31.64089896950113</c:v>
                </c:pt>
                <c:pt idx="34">
                  <c:v>31.672246331626674</c:v>
                </c:pt>
                <c:pt idx="35">
                  <c:v>31.703593693752218</c:v>
                </c:pt>
                <c:pt idx="36">
                  <c:v>31.734941055877762</c:v>
                </c:pt>
                <c:pt idx="37">
                  <c:v>31.766288418003306</c:v>
                </c:pt>
                <c:pt idx="38">
                  <c:v>31.79763578012885</c:v>
                </c:pt>
                <c:pt idx="39">
                  <c:v>31.828983142254394</c:v>
                </c:pt>
                <c:pt idx="40">
                  <c:v>31.860330504379938</c:v>
                </c:pt>
                <c:pt idx="41">
                  <c:v>31.891677866505482</c:v>
                </c:pt>
                <c:pt idx="42">
                  <c:v>31.923025228631026</c:v>
                </c:pt>
                <c:pt idx="43">
                  <c:v>31.95437259075657</c:v>
                </c:pt>
                <c:pt idx="44">
                  <c:v>31.985719952882114</c:v>
                </c:pt>
                <c:pt idx="45">
                  <c:v>32.017067315007658</c:v>
                </c:pt>
                <c:pt idx="46">
                  <c:v>32.048414677133202</c:v>
                </c:pt>
                <c:pt idx="47">
                  <c:v>32.079762039258746</c:v>
                </c:pt>
                <c:pt idx="48">
                  <c:v>32.11110940138429</c:v>
                </c:pt>
                <c:pt idx="49">
                  <c:v>32.142456763509834</c:v>
                </c:pt>
                <c:pt idx="50">
                  <c:v>32.173804125635378</c:v>
                </c:pt>
                <c:pt idx="51">
                  <c:v>32.205151487760922</c:v>
                </c:pt>
                <c:pt idx="52">
                  <c:v>32.236498849886466</c:v>
                </c:pt>
                <c:pt idx="53">
                  <c:v>32.26784621201201</c:v>
                </c:pt>
                <c:pt idx="54">
                  <c:v>32.299193574137554</c:v>
                </c:pt>
                <c:pt idx="55">
                  <c:v>32.330540936263098</c:v>
                </c:pt>
                <c:pt idx="56">
                  <c:v>32.361888298388642</c:v>
                </c:pt>
                <c:pt idx="57">
                  <c:v>32.393235660514186</c:v>
                </c:pt>
                <c:pt idx="58">
                  <c:v>32.42458302263973</c:v>
                </c:pt>
                <c:pt idx="59">
                  <c:v>32.455930384765274</c:v>
                </c:pt>
                <c:pt idx="60">
                  <c:v>32.487277746890818</c:v>
                </c:pt>
                <c:pt idx="61">
                  <c:v>32.518625109016362</c:v>
                </c:pt>
                <c:pt idx="62">
                  <c:v>32.549972471141906</c:v>
                </c:pt>
                <c:pt idx="63">
                  <c:v>32.58131983326745</c:v>
                </c:pt>
                <c:pt idx="64">
                  <c:v>32.612667195392994</c:v>
                </c:pt>
                <c:pt idx="65">
                  <c:v>32.644014557518538</c:v>
                </c:pt>
                <c:pt idx="66">
                  <c:v>32.675361919644082</c:v>
                </c:pt>
                <c:pt idx="67">
                  <c:v>32.706709281769626</c:v>
                </c:pt>
                <c:pt idx="68">
                  <c:v>32.73805664389517</c:v>
                </c:pt>
                <c:pt idx="69">
                  <c:v>32.769404006020714</c:v>
                </c:pt>
                <c:pt idx="70">
                  <c:v>32.800751368146258</c:v>
                </c:pt>
                <c:pt idx="71">
                  <c:v>32.832098730271802</c:v>
                </c:pt>
                <c:pt idx="72">
                  <c:v>32.863446092397346</c:v>
                </c:pt>
                <c:pt idx="73">
                  <c:v>32.89479345452289</c:v>
                </c:pt>
                <c:pt idx="74">
                  <c:v>32.926140816648434</c:v>
                </c:pt>
                <c:pt idx="75">
                  <c:v>32.957488178773978</c:v>
                </c:pt>
                <c:pt idx="76">
                  <c:v>32.988835540899522</c:v>
                </c:pt>
                <c:pt idx="77">
                  <c:v>33.020182903025066</c:v>
                </c:pt>
                <c:pt idx="78">
                  <c:v>33.05153026515061</c:v>
                </c:pt>
                <c:pt idx="79">
                  <c:v>33.082877627276154</c:v>
                </c:pt>
                <c:pt idx="80">
                  <c:v>33.114224989401698</c:v>
                </c:pt>
                <c:pt idx="81">
                  <c:v>33.145572351527242</c:v>
                </c:pt>
                <c:pt idx="82">
                  <c:v>33.176919713652786</c:v>
                </c:pt>
                <c:pt idx="83">
                  <c:v>33.20826707577833</c:v>
                </c:pt>
                <c:pt idx="84">
                  <c:v>33.239614437903874</c:v>
                </c:pt>
                <c:pt idx="85">
                  <c:v>33.270961800029418</c:v>
                </c:pt>
                <c:pt idx="86">
                  <c:v>33.302309162154963</c:v>
                </c:pt>
                <c:pt idx="87">
                  <c:v>33.333656524280507</c:v>
                </c:pt>
                <c:pt idx="88">
                  <c:v>33.365003886406051</c:v>
                </c:pt>
                <c:pt idx="89">
                  <c:v>33.396351248531595</c:v>
                </c:pt>
                <c:pt idx="90">
                  <c:v>33.427698610657139</c:v>
                </c:pt>
                <c:pt idx="91">
                  <c:v>33.459045972782683</c:v>
                </c:pt>
                <c:pt idx="92">
                  <c:v>33.490393334908227</c:v>
                </c:pt>
                <c:pt idx="93">
                  <c:v>33.521740697033771</c:v>
                </c:pt>
                <c:pt idx="94">
                  <c:v>33.553088059159315</c:v>
                </c:pt>
                <c:pt idx="95">
                  <c:v>33.584435421284859</c:v>
                </c:pt>
                <c:pt idx="96">
                  <c:v>33.615782783410403</c:v>
                </c:pt>
                <c:pt idx="97">
                  <c:v>33.647130145535947</c:v>
                </c:pt>
                <c:pt idx="98">
                  <c:v>33.678477507661491</c:v>
                </c:pt>
                <c:pt idx="99">
                  <c:v>33.709824869787035</c:v>
                </c:pt>
                <c:pt idx="100" formatCode="General">
                  <c:v>33.741172231912557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CCD-4E31-8DC8-B423B55F932D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3'!$AJ$611:$AJ$711</c:f>
              <c:numCache>
                <c:formatCode>General</c:formatCode>
                <c:ptCount val="101"/>
                <c:pt idx="0">
                  <c:v>38.197221951509114</c:v>
                </c:pt>
                <c:pt idx="1">
                  <c:v>38.239852371786661</c:v>
                </c:pt>
                <c:pt idx="2">
                  <c:v>38.282482792064208</c:v>
                </c:pt>
                <c:pt idx="3">
                  <c:v>38.325113212341755</c:v>
                </c:pt>
                <c:pt idx="4">
                  <c:v>38.367743632619302</c:v>
                </c:pt>
                <c:pt idx="5">
                  <c:v>38.410374052896849</c:v>
                </c:pt>
                <c:pt idx="6">
                  <c:v>38.453004473174396</c:v>
                </c:pt>
                <c:pt idx="7">
                  <c:v>38.495634893451943</c:v>
                </c:pt>
                <c:pt idx="8">
                  <c:v>38.538265313729489</c:v>
                </c:pt>
                <c:pt idx="9">
                  <c:v>38.580895734007036</c:v>
                </c:pt>
                <c:pt idx="10">
                  <c:v>38.623526154284583</c:v>
                </c:pt>
                <c:pt idx="11">
                  <c:v>38.66615657456213</c:v>
                </c:pt>
                <c:pt idx="12">
                  <c:v>38.708786994839677</c:v>
                </c:pt>
                <c:pt idx="13">
                  <c:v>38.751417415117224</c:v>
                </c:pt>
                <c:pt idx="14">
                  <c:v>38.794047835394771</c:v>
                </c:pt>
                <c:pt idx="15">
                  <c:v>38.836678255672318</c:v>
                </c:pt>
                <c:pt idx="16">
                  <c:v>38.879308675949865</c:v>
                </c:pt>
                <c:pt idx="17">
                  <c:v>38.921939096227412</c:v>
                </c:pt>
                <c:pt idx="18">
                  <c:v>38.964569516504959</c:v>
                </c:pt>
                <c:pt idx="19">
                  <c:v>39.007199936782506</c:v>
                </c:pt>
                <c:pt idx="20">
                  <c:v>39.049830357060053</c:v>
                </c:pt>
                <c:pt idx="21">
                  <c:v>39.0924607773376</c:v>
                </c:pt>
                <c:pt idx="22">
                  <c:v>39.135091197615147</c:v>
                </c:pt>
                <c:pt idx="23">
                  <c:v>39.177721617892693</c:v>
                </c:pt>
                <c:pt idx="24">
                  <c:v>39.22035203817024</c:v>
                </c:pt>
                <c:pt idx="25">
                  <c:v>39.262982458447787</c:v>
                </c:pt>
                <c:pt idx="26">
                  <c:v>39.305612878725334</c:v>
                </c:pt>
                <c:pt idx="27">
                  <c:v>39.348243299002881</c:v>
                </c:pt>
                <c:pt idx="28">
                  <c:v>39.390873719280428</c:v>
                </c:pt>
                <c:pt idx="29">
                  <c:v>39.433504139557975</c:v>
                </c:pt>
                <c:pt idx="30">
                  <c:v>39.476134559835522</c:v>
                </c:pt>
                <c:pt idx="31">
                  <c:v>39.518764980113069</c:v>
                </c:pt>
                <c:pt idx="32">
                  <c:v>39.561395400390616</c:v>
                </c:pt>
                <c:pt idx="33">
                  <c:v>39.604025820668163</c:v>
                </c:pt>
                <c:pt idx="34">
                  <c:v>39.64665624094571</c:v>
                </c:pt>
                <c:pt idx="35">
                  <c:v>39.689286661223257</c:v>
                </c:pt>
                <c:pt idx="36">
                  <c:v>39.731917081500804</c:v>
                </c:pt>
                <c:pt idx="37">
                  <c:v>39.774547501778351</c:v>
                </c:pt>
                <c:pt idx="38">
                  <c:v>39.817177922055897</c:v>
                </c:pt>
                <c:pt idx="39">
                  <c:v>39.859808342333444</c:v>
                </c:pt>
                <c:pt idx="40">
                  <c:v>39.902438762610991</c:v>
                </c:pt>
                <c:pt idx="41">
                  <c:v>39.945069182888538</c:v>
                </c:pt>
                <c:pt idx="42">
                  <c:v>39.987699603166085</c:v>
                </c:pt>
                <c:pt idx="43">
                  <c:v>40.030330023443632</c:v>
                </c:pt>
                <c:pt idx="44">
                  <c:v>40.072960443721179</c:v>
                </c:pt>
                <c:pt idx="45">
                  <c:v>40.115590863998726</c:v>
                </c:pt>
                <c:pt idx="46">
                  <c:v>40.158221284276273</c:v>
                </c:pt>
                <c:pt idx="47">
                  <c:v>40.20085170455382</c:v>
                </c:pt>
                <c:pt idx="48">
                  <c:v>40.243482124831367</c:v>
                </c:pt>
                <c:pt idx="49">
                  <c:v>40.286112545108914</c:v>
                </c:pt>
                <c:pt idx="50">
                  <c:v>40.328742965386461</c:v>
                </c:pt>
                <c:pt idx="51">
                  <c:v>40.371373385664008</c:v>
                </c:pt>
                <c:pt idx="52">
                  <c:v>40.414003805941555</c:v>
                </c:pt>
                <c:pt idx="53">
                  <c:v>40.456634226219101</c:v>
                </c:pt>
                <c:pt idx="54">
                  <c:v>40.499264646496648</c:v>
                </c:pt>
                <c:pt idx="55">
                  <c:v>40.541895066774195</c:v>
                </c:pt>
                <c:pt idx="56">
                  <c:v>40.584525487051742</c:v>
                </c:pt>
                <c:pt idx="57">
                  <c:v>40.627155907329289</c:v>
                </c:pt>
                <c:pt idx="58">
                  <c:v>40.669786327606836</c:v>
                </c:pt>
                <c:pt idx="59">
                  <c:v>40.712416747884383</c:v>
                </c:pt>
                <c:pt idx="60">
                  <c:v>40.75504716816193</c:v>
                </c:pt>
                <c:pt idx="61">
                  <c:v>40.797677588439477</c:v>
                </c:pt>
                <c:pt idx="62">
                  <c:v>40.840308008717024</c:v>
                </c:pt>
                <c:pt idx="63">
                  <c:v>40.882938428994571</c:v>
                </c:pt>
                <c:pt idx="64">
                  <c:v>40.925568849272118</c:v>
                </c:pt>
                <c:pt idx="65">
                  <c:v>40.968199269549665</c:v>
                </c:pt>
                <c:pt idx="66">
                  <c:v>41.010829689827212</c:v>
                </c:pt>
                <c:pt idx="67">
                  <c:v>41.053460110104758</c:v>
                </c:pt>
                <c:pt idx="68">
                  <c:v>41.096090530382305</c:v>
                </c:pt>
                <c:pt idx="69">
                  <c:v>41.138720950659852</c:v>
                </c:pt>
                <c:pt idx="70">
                  <c:v>41.181351370937399</c:v>
                </c:pt>
                <c:pt idx="71">
                  <c:v>41.223981791214946</c:v>
                </c:pt>
                <c:pt idx="72">
                  <c:v>41.266612211492493</c:v>
                </c:pt>
                <c:pt idx="73">
                  <c:v>41.30924263177004</c:v>
                </c:pt>
                <c:pt idx="74">
                  <c:v>41.351873052047587</c:v>
                </c:pt>
                <c:pt idx="75">
                  <c:v>41.394503472325134</c:v>
                </c:pt>
                <c:pt idx="76">
                  <c:v>41.437133892602681</c:v>
                </c:pt>
                <c:pt idx="77">
                  <c:v>41.479764312880228</c:v>
                </c:pt>
                <c:pt idx="78">
                  <c:v>41.522394733157775</c:v>
                </c:pt>
                <c:pt idx="79">
                  <c:v>41.565025153435322</c:v>
                </c:pt>
                <c:pt idx="80">
                  <c:v>41.607655573712869</c:v>
                </c:pt>
                <c:pt idx="81">
                  <c:v>41.650285993990416</c:v>
                </c:pt>
                <c:pt idx="82">
                  <c:v>41.692916414267962</c:v>
                </c:pt>
                <c:pt idx="83">
                  <c:v>41.735546834545509</c:v>
                </c:pt>
                <c:pt idx="84">
                  <c:v>41.778177254823056</c:v>
                </c:pt>
                <c:pt idx="85">
                  <c:v>41.820807675100603</c:v>
                </c:pt>
                <c:pt idx="86">
                  <c:v>41.86343809537815</c:v>
                </c:pt>
                <c:pt idx="87">
                  <c:v>41.906068515655697</c:v>
                </c:pt>
                <c:pt idx="88">
                  <c:v>41.948698935933244</c:v>
                </c:pt>
                <c:pt idx="89">
                  <c:v>41.991329356210791</c:v>
                </c:pt>
                <c:pt idx="90">
                  <c:v>42.033959776488338</c:v>
                </c:pt>
                <c:pt idx="91">
                  <c:v>42.076590196765885</c:v>
                </c:pt>
                <c:pt idx="92">
                  <c:v>42.119220617043432</c:v>
                </c:pt>
                <c:pt idx="93">
                  <c:v>42.161851037320979</c:v>
                </c:pt>
                <c:pt idx="94">
                  <c:v>42.204481457598526</c:v>
                </c:pt>
                <c:pt idx="95">
                  <c:v>42.247111877876073</c:v>
                </c:pt>
                <c:pt idx="96">
                  <c:v>42.28974229815362</c:v>
                </c:pt>
                <c:pt idx="97">
                  <c:v>42.332372718431166</c:v>
                </c:pt>
                <c:pt idx="98">
                  <c:v>42.375003138708713</c:v>
                </c:pt>
                <c:pt idx="99">
                  <c:v>42.41763355898626</c:v>
                </c:pt>
                <c:pt idx="100">
                  <c:v>42.460263979264127</c:v>
                </c:pt>
              </c:numCache>
            </c:numRef>
          </c:xVal>
          <c:yVal>
            <c:numRef>
              <c:f>'Gusset 3'!$AQ$611:$AQ$711</c:f>
              <c:numCache>
                <c:formatCode>General</c:formatCode>
                <c:ptCount val="101"/>
                <c:pt idx="0">
                  <c:v>33.741172231912557</c:v>
                </c:pt>
                <c:pt idx="1">
                  <c:v>33.685650639113362</c:v>
                </c:pt>
                <c:pt idx="2">
                  <c:v>33.630129046314167</c:v>
                </c:pt>
                <c:pt idx="3">
                  <c:v>33.574607453514972</c:v>
                </c:pt>
                <c:pt idx="4">
                  <c:v>33.519085860715776</c:v>
                </c:pt>
                <c:pt idx="5">
                  <c:v>33.463564267916581</c:v>
                </c:pt>
                <c:pt idx="6">
                  <c:v>33.408042675117386</c:v>
                </c:pt>
                <c:pt idx="7">
                  <c:v>33.352521082318191</c:v>
                </c:pt>
                <c:pt idx="8">
                  <c:v>33.296999489518996</c:v>
                </c:pt>
                <c:pt idx="9">
                  <c:v>33.2414778967198</c:v>
                </c:pt>
                <c:pt idx="10">
                  <c:v>33.185956303920605</c:v>
                </c:pt>
                <c:pt idx="11">
                  <c:v>33.13043471112141</c:v>
                </c:pt>
                <c:pt idx="12">
                  <c:v>33.074913118322215</c:v>
                </c:pt>
                <c:pt idx="13">
                  <c:v>33.019391525523019</c:v>
                </c:pt>
                <c:pt idx="14">
                  <c:v>32.963869932723824</c:v>
                </c:pt>
                <c:pt idx="15">
                  <c:v>32.908348339924629</c:v>
                </c:pt>
                <c:pt idx="16">
                  <c:v>32.852826747125434</c:v>
                </c:pt>
                <c:pt idx="17">
                  <c:v>32.797305154326239</c:v>
                </c:pt>
                <c:pt idx="18">
                  <c:v>32.741783561527043</c:v>
                </c:pt>
                <c:pt idx="19">
                  <c:v>32.686261968727848</c:v>
                </c:pt>
                <c:pt idx="20">
                  <c:v>32.630740375928653</c:v>
                </c:pt>
                <c:pt idx="21">
                  <c:v>32.575218783129458</c:v>
                </c:pt>
                <c:pt idx="22">
                  <c:v>32.519697190330263</c:v>
                </c:pt>
                <c:pt idx="23">
                  <c:v>32.464175597531067</c:v>
                </c:pt>
                <c:pt idx="24">
                  <c:v>32.408654004731872</c:v>
                </c:pt>
                <c:pt idx="25">
                  <c:v>32.353132411932677</c:v>
                </c:pt>
                <c:pt idx="26">
                  <c:v>32.297610819133482</c:v>
                </c:pt>
                <c:pt idx="27">
                  <c:v>32.242089226334286</c:v>
                </c:pt>
                <c:pt idx="28">
                  <c:v>32.186567633535091</c:v>
                </c:pt>
                <c:pt idx="29">
                  <c:v>32.131046040735896</c:v>
                </c:pt>
                <c:pt idx="30">
                  <c:v>32.075524447936701</c:v>
                </c:pt>
                <c:pt idx="31">
                  <c:v>32.020002855137506</c:v>
                </c:pt>
                <c:pt idx="32">
                  <c:v>31.964481262338314</c:v>
                </c:pt>
                <c:pt idx="33">
                  <c:v>31.908959669539122</c:v>
                </c:pt>
                <c:pt idx="34">
                  <c:v>31.853438076739931</c:v>
                </c:pt>
                <c:pt idx="35">
                  <c:v>31.797916483940739</c:v>
                </c:pt>
                <c:pt idx="36">
                  <c:v>31.742394891141547</c:v>
                </c:pt>
                <c:pt idx="37">
                  <c:v>31.686873298342356</c:v>
                </c:pt>
                <c:pt idx="38">
                  <c:v>31.631351705543164</c:v>
                </c:pt>
                <c:pt idx="39">
                  <c:v>31.575830112743972</c:v>
                </c:pt>
                <c:pt idx="40">
                  <c:v>31.520308519944781</c:v>
                </c:pt>
                <c:pt idx="41">
                  <c:v>31.464786927145589</c:v>
                </c:pt>
                <c:pt idx="42">
                  <c:v>31.409265334346397</c:v>
                </c:pt>
                <c:pt idx="43">
                  <c:v>31.353743741547206</c:v>
                </c:pt>
                <c:pt idx="44">
                  <c:v>31.298222148748014</c:v>
                </c:pt>
                <c:pt idx="45">
                  <c:v>31.242700555948822</c:v>
                </c:pt>
                <c:pt idx="46">
                  <c:v>31.187178963149631</c:v>
                </c:pt>
                <c:pt idx="47">
                  <c:v>31.131657370350439</c:v>
                </c:pt>
                <c:pt idx="48">
                  <c:v>31.076135777551247</c:v>
                </c:pt>
                <c:pt idx="49">
                  <c:v>31.020614184752056</c:v>
                </c:pt>
                <c:pt idx="50">
                  <c:v>30.965092591952864</c:v>
                </c:pt>
                <c:pt idx="51">
                  <c:v>30.909570999153672</c:v>
                </c:pt>
                <c:pt idx="52">
                  <c:v>30.854049406354481</c:v>
                </c:pt>
                <c:pt idx="53">
                  <c:v>30.798527813555289</c:v>
                </c:pt>
                <c:pt idx="54">
                  <c:v>30.743006220756097</c:v>
                </c:pt>
                <c:pt idx="55">
                  <c:v>30.687484627956906</c:v>
                </c:pt>
                <c:pt idx="56">
                  <c:v>30.631963035157714</c:v>
                </c:pt>
                <c:pt idx="57">
                  <c:v>30.576441442358522</c:v>
                </c:pt>
                <c:pt idx="58">
                  <c:v>30.520919849559331</c:v>
                </c:pt>
                <c:pt idx="59">
                  <c:v>30.465398256760139</c:v>
                </c:pt>
                <c:pt idx="60">
                  <c:v>30.409876663960947</c:v>
                </c:pt>
                <c:pt idx="61">
                  <c:v>30.354355071161756</c:v>
                </c:pt>
                <c:pt idx="62">
                  <c:v>30.298833478362564</c:v>
                </c:pt>
                <c:pt idx="63">
                  <c:v>30.243311885563372</c:v>
                </c:pt>
                <c:pt idx="64">
                  <c:v>30.187790292764181</c:v>
                </c:pt>
                <c:pt idx="65">
                  <c:v>30.132268699964989</c:v>
                </c:pt>
                <c:pt idx="66">
                  <c:v>30.076747107165797</c:v>
                </c:pt>
                <c:pt idx="67">
                  <c:v>30.021225514366606</c:v>
                </c:pt>
                <c:pt idx="68">
                  <c:v>29.965703921567414</c:v>
                </c:pt>
                <c:pt idx="69">
                  <c:v>29.910182328768222</c:v>
                </c:pt>
                <c:pt idx="70">
                  <c:v>29.854660735969031</c:v>
                </c:pt>
                <c:pt idx="71">
                  <c:v>29.799139143169839</c:v>
                </c:pt>
                <c:pt idx="72">
                  <c:v>29.743617550370647</c:v>
                </c:pt>
                <c:pt idx="73">
                  <c:v>29.688095957571456</c:v>
                </c:pt>
                <c:pt idx="74">
                  <c:v>29.632574364772264</c:v>
                </c:pt>
                <c:pt idx="75">
                  <c:v>29.577052771973072</c:v>
                </c:pt>
                <c:pt idx="76">
                  <c:v>29.521531179173881</c:v>
                </c:pt>
                <c:pt idx="77">
                  <c:v>29.466009586374689</c:v>
                </c:pt>
                <c:pt idx="78">
                  <c:v>29.410487993575497</c:v>
                </c:pt>
                <c:pt idx="79">
                  <c:v>29.354966400776306</c:v>
                </c:pt>
                <c:pt idx="80">
                  <c:v>29.299444807977114</c:v>
                </c:pt>
                <c:pt idx="81">
                  <c:v>29.243923215177922</c:v>
                </c:pt>
                <c:pt idx="82">
                  <c:v>29.188401622378731</c:v>
                </c:pt>
                <c:pt idx="83">
                  <c:v>29.132880029579539</c:v>
                </c:pt>
                <c:pt idx="84">
                  <c:v>29.077358436780347</c:v>
                </c:pt>
                <c:pt idx="85">
                  <c:v>29.021836843981156</c:v>
                </c:pt>
                <c:pt idx="86">
                  <c:v>28.966315251181964</c:v>
                </c:pt>
                <c:pt idx="87">
                  <c:v>28.910793658382772</c:v>
                </c:pt>
                <c:pt idx="88">
                  <c:v>28.855272065583581</c:v>
                </c:pt>
                <c:pt idx="89">
                  <c:v>28.799750472784389</c:v>
                </c:pt>
                <c:pt idx="90">
                  <c:v>28.744228879985197</c:v>
                </c:pt>
                <c:pt idx="91">
                  <c:v>28.688707287186006</c:v>
                </c:pt>
                <c:pt idx="92">
                  <c:v>28.633185694386814</c:v>
                </c:pt>
                <c:pt idx="93">
                  <c:v>28.577664101587622</c:v>
                </c:pt>
                <c:pt idx="94">
                  <c:v>28.522142508788431</c:v>
                </c:pt>
                <c:pt idx="95">
                  <c:v>28.466620915989239</c:v>
                </c:pt>
                <c:pt idx="96">
                  <c:v>28.411099323190047</c:v>
                </c:pt>
                <c:pt idx="97">
                  <c:v>28.355577730390856</c:v>
                </c:pt>
                <c:pt idx="98">
                  <c:v>28.300056137591664</c:v>
                </c:pt>
                <c:pt idx="99">
                  <c:v>28.244534544792472</c:v>
                </c:pt>
                <c:pt idx="100">
                  <c:v>28.189012951993224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CCD-4E31-8DC8-B423B55F932D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3'!$AJ$712:$AJ$812</c:f>
              <c:numCache>
                <c:formatCode>General</c:formatCode>
                <c:ptCount val="101"/>
                <c:pt idx="0">
                  <c:v>42.460263979264127</c:v>
                </c:pt>
                <c:pt idx="1">
                  <c:v>42.368641144313003</c:v>
                </c:pt>
                <c:pt idx="2">
                  <c:v>42.277018309361878</c:v>
                </c:pt>
                <c:pt idx="3">
                  <c:v>42.185395474410754</c:v>
                </c:pt>
                <c:pt idx="4">
                  <c:v>42.09377263945963</c:v>
                </c:pt>
                <c:pt idx="5">
                  <c:v>42.002149804508505</c:v>
                </c:pt>
                <c:pt idx="6">
                  <c:v>41.910526969557381</c:v>
                </c:pt>
                <c:pt idx="7">
                  <c:v>41.818904134606257</c:v>
                </c:pt>
                <c:pt idx="8">
                  <c:v>41.727281299655132</c:v>
                </c:pt>
                <c:pt idx="9">
                  <c:v>41.635658464704008</c:v>
                </c:pt>
                <c:pt idx="10">
                  <c:v>41.544035629752884</c:v>
                </c:pt>
                <c:pt idx="11">
                  <c:v>41.452412794801759</c:v>
                </c:pt>
                <c:pt idx="12">
                  <c:v>41.360789959850635</c:v>
                </c:pt>
                <c:pt idx="13">
                  <c:v>41.269167124899511</c:v>
                </c:pt>
                <c:pt idx="14">
                  <c:v>41.177544289948386</c:v>
                </c:pt>
                <c:pt idx="15">
                  <c:v>41.085921454997262</c:v>
                </c:pt>
                <c:pt idx="16">
                  <c:v>40.994298620046138</c:v>
                </c:pt>
                <c:pt idx="17">
                  <c:v>40.902675785095013</c:v>
                </c:pt>
                <c:pt idx="18">
                  <c:v>40.811052950143889</c:v>
                </c:pt>
                <c:pt idx="19">
                  <c:v>40.719430115192765</c:v>
                </c:pt>
                <c:pt idx="20">
                  <c:v>40.62780728024164</c:v>
                </c:pt>
                <c:pt idx="21">
                  <c:v>40.536184445290516</c:v>
                </c:pt>
                <c:pt idx="22">
                  <c:v>40.444561610339392</c:v>
                </c:pt>
                <c:pt idx="23">
                  <c:v>40.352938775388267</c:v>
                </c:pt>
                <c:pt idx="24">
                  <c:v>40.261315940437143</c:v>
                </c:pt>
                <c:pt idx="25">
                  <c:v>40.169693105486019</c:v>
                </c:pt>
                <c:pt idx="26">
                  <c:v>40.078070270534894</c:v>
                </c:pt>
                <c:pt idx="27">
                  <c:v>39.98644743558377</c:v>
                </c:pt>
                <c:pt idx="28">
                  <c:v>39.894824600632646</c:v>
                </c:pt>
                <c:pt idx="29">
                  <c:v>39.803201765681521</c:v>
                </c:pt>
                <c:pt idx="30">
                  <c:v>39.711578930730397</c:v>
                </c:pt>
                <c:pt idx="31">
                  <c:v>39.619956095779273</c:v>
                </c:pt>
                <c:pt idx="32">
                  <c:v>39.528333260828148</c:v>
                </c:pt>
                <c:pt idx="33">
                  <c:v>39.436710425877024</c:v>
                </c:pt>
                <c:pt idx="34">
                  <c:v>39.3450875909259</c:v>
                </c:pt>
                <c:pt idx="35">
                  <c:v>39.253464755974775</c:v>
                </c:pt>
                <c:pt idx="36">
                  <c:v>39.161841921023651</c:v>
                </c:pt>
                <c:pt idx="37">
                  <c:v>39.070219086072527</c:v>
                </c:pt>
                <c:pt idx="38">
                  <c:v>38.978596251121402</c:v>
                </c:pt>
                <c:pt idx="39">
                  <c:v>38.886973416170278</c:v>
                </c:pt>
                <c:pt idx="40">
                  <c:v>38.795350581219154</c:v>
                </c:pt>
                <c:pt idx="41">
                  <c:v>38.703727746268029</c:v>
                </c:pt>
                <c:pt idx="42">
                  <c:v>38.612104911316905</c:v>
                </c:pt>
                <c:pt idx="43">
                  <c:v>38.520482076365781</c:v>
                </c:pt>
                <c:pt idx="44">
                  <c:v>38.428859241414656</c:v>
                </c:pt>
                <c:pt idx="45">
                  <c:v>38.337236406463532</c:v>
                </c:pt>
                <c:pt idx="46">
                  <c:v>38.245613571512408</c:v>
                </c:pt>
                <c:pt idx="47">
                  <c:v>38.153990736561283</c:v>
                </c:pt>
                <c:pt idx="48">
                  <c:v>38.062367901610159</c:v>
                </c:pt>
                <c:pt idx="49">
                  <c:v>37.970745066659035</c:v>
                </c:pt>
                <c:pt idx="50">
                  <c:v>37.87912223170791</c:v>
                </c:pt>
                <c:pt idx="51">
                  <c:v>37.787499396756786</c:v>
                </c:pt>
                <c:pt idx="52">
                  <c:v>37.695876561805662</c:v>
                </c:pt>
                <c:pt idx="53">
                  <c:v>37.604253726854537</c:v>
                </c:pt>
                <c:pt idx="54">
                  <c:v>37.512630891903413</c:v>
                </c:pt>
                <c:pt idx="55">
                  <c:v>37.421008056952289</c:v>
                </c:pt>
                <c:pt idx="56">
                  <c:v>37.329385222001164</c:v>
                </c:pt>
                <c:pt idx="57">
                  <c:v>37.23776238705004</c:v>
                </c:pt>
                <c:pt idx="58">
                  <c:v>37.146139552098916</c:v>
                </c:pt>
                <c:pt idx="59">
                  <c:v>37.054516717147791</c:v>
                </c:pt>
                <c:pt idx="60">
                  <c:v>36.962893882196667</c:v>
                </c:pt>
                <c:pt idx="61">
                  <c:v>36.871271047245543</c:v>
                </c:pt>
                <c:pt idx="62">
                  <c:v>36.779648212294418</c:v>
                </c:pt>
                <c:pt idx="63">
                  <c:v>36.688025377343294</c:v>
                </c:pt>
                <c:pt idx="64">
                  <c:v>36.59640254239217</c:v>
                </c:pt>
                <c:pt idx="65">
                  <c:v>36.504779707441045</c:v>
                </c:pt>
                <c:pt idx="66">
                  <c:v>36.413156872489921</c:v>
                </c:pt>
                <c:pt idx="67">
                  <c:v>36.321534037538797</c:v>
                </c:pt>
                <c:pt idx="68">
                  <c:v>36.229911202587672</c:v>
                </c:pt>
                <c:pt idx="69">
                  <c:v>36.138288367636548</c:v>
                </c:pt>
                <c:pt idx="70">
                  <c:v>36.046665532685424</c:v>
                </c:pt>
                <c:pt idx="71">
                  <c:v>35.955042697734299</c:v>
                </c:pt>
                <c:pt idx="72">
                  <c:v>35.863419862783175</c:v>
                </c:pt>
                <c:pt idx="73">
                  <c:v>35.771797027832051</c:v>
                </c:pt>
                <c:pt idx="74">
                  <c:v>35.680174192880926</c:v>
                </c:pt>
                <c:pt idx="75">
                  <c:v>35.588551357929802</c:v>
                </c:pt>
                <c:pt idx="76">
                  <c:v>35.496928522978678</c:v>
                </c:pt>
                <c:pt idx="77">
                  <c:v>35.405305688027553</c:v>
                </c:pt>
                <c:pt idx="78">
                  <c:v>35.313682853076429</c:v>
                </c:pt>
                <c:pt idx="79">
                  <c:v>35.222060018125305</c:v>
                </c:pt>
                <c:pt idx="80">
                  <c:v>35.13043718317418</c:v>
                </c:pt>
                <c:pt idx="81">
                  <c:v>35.038814348223056</c:v>
                </c:pt>
                <c:pt idx="82">
                  <c:v>34.947191513271932</c:v>
                </c:pt>
                <c:pt idx="83">
                  <c:v>34.855568678320807</c:v>
                </c:pt>
                <c:pt idx="84">
                  <c:v>34.763945843369683</c:v>
                </c:pt>
                <c:pt idx="85">
                  <c:v>34.672323008418559</c:v>
                </c:pt>
                <c:pt idx="86">
                  <c:v>34.580700173467434</c:v>
                </c:pt>
                <c:pt idx="87">
                  <c:v>34.48907733851631</c:v>
                </c:pt>
                <c:pt idx="88">
                  <c:v>34.397454503565186</c:v>
                </c:pt>
                <c:pt idx="89">
                  <c:v>34.305831668614061</c:v>
                </c:pt>
                <c:pt idx="90">
                  <c:v>34.214208833662937</c:v>
                </c:pt>
                <c:pt idx="91">
                  <c:v>34.122585998711813</c:v>
                </c:pt>
                <c:pt idx="92">
                  <c:v>34.030963163760688</c:v>
                </c:pt>
                <c:pt idx="93">
                  <c:v>33.939340328809564</c:v>
                </c:pt>
                <c:pt idx="94">
                  <c:v>33.84771749385844</c:v>
                </c:pt>
                <c:pt idx="95">
                  <c:v>33.756094658907315</c:v>
                </c:pt>
                <c:pt idx="96">
                  <c:v>33.664471823956191</c:v>
                </c:pt>
                <c:pt idx="97">
                  <c:v>33.572848989005067</c:v>
                </c:pt>
                <c:pt idx="98">
                  <c:v>33.481226154053942</c:v>
                </c:pt>
                <c:pt idx="99">
                  <c:v>33.389603319102818</c:v>
                </c:pt>
                <c:pt idx="100" formatCode="0.000">
                  <c:v>33.297980484151708</c:v>
                </c:pt>
              </c:numCache>
            </c:numRef>
          </c:xVal>
          <c:yVal>
            <c:numRef>
              <c:f>'Gusset 3'!$AR$712:$AR$812</c:f>
              <c:numCache>
                <c:formatCode>General</c:formatCode>
                <c:ptCount val="101"/>
                <c:pt idx="0">
                  <c:v>28.189012951993224</c:v>
                </c:pt>
                <c:pt idx="1">
                  <c:v>27.967622822473292</c:v>
                </c:pt>
                <c:pt idx="2">
                  <c:v>27.74623269295336</c:v>
                </c:pt>
                <c:pt idx="3">
                  <c:v>27.524842563433428</c:v>
                </c:pt>
                <c:pt idx="4">
                  <c:v>27.303452433913495</c:v>
                </c:pt>
                <c:pt idx="5">
                  <c:v>27.082062304393563</c:v>
                </c:pt>
                <c:pt idx="6">
                  <c:v>26.860672174873631</c:v>
                </c:pt>
                <c:pt idx="7">
                  <c:v>26.639282045353699</c:v>
                </c:pt>
                <c:pt idx="8">
                  <c:v>26.417891915833767</c:v>
                </c:pt>
                <c:pt idx="9">
                  <c:v>26.196501786313835</c:v>
                </c:pt>
                <c:pt idx="10">
                  <c:v>25.975111656793903</c:v>
                </c:pt>
                <c:pt idx="11">
                  <c:v>25.753721527273971</c:v>
                </c:pt>
                <c:pt idx="12">
                  <c:v>25.532331397754039</c:v>
                </c:pt>
                <c:pt idx="13">
                  <c:v>25.310941268234107</c:v>
                </c:pt>
                <c:pt idx="14">
                  <c:v>25.089551138714175</c:v>
                </c:pt>
                <c:pt idx="15">
                  <c:v>24.868161009194242</c:v>
                </c:pt>
                <c:pt idx="16">
                  <c:v>24.64677087967431</c:v>
                </c:pt>
                <c:pt idx="17">
                  <c:v>24.425380750154378</c:v>
                </c:pt>
                <c:pt idx="18">
                  <c:v>24.203990620634446</c:v>
                </c:pt>
                <c:pt idx="19">
                  <c:v>23.982600491114514</c:v>
                </c:pt>
                <c:pt idx="20">
                  <c:v>23.761210361594582</c:v>
                </c:pt>
                <c:pt idx="21">
                  <c:v>23.53982023207465</c:v>
                </c:pt>
                <c:pt idx="22">
                  <c:v>23.318430102554718</c:v>
                </c:pt>
                <c:pt idx="23">
                  <c:v>23.097039973034786</c:v>
                </c:pt>
                <c:pt idx="24">
                  <c:v>22.875649843514854</c:v>
                </c:pt>
                <c:pt idx="25">
                  <c:v>22.654259713994922</c:v>
                </c:pt>
                <c:pt idx="26">
                  <c:v>22.432869584474989</c:v>
                </c:pt>
                <c:pt idx="27">
                  <c:v>22.211479454955057</c:v>
                </c:pt>
                <c:pt idx="28">
                  <c:v>21.990089325435125</c:v>
                </c:pt>
                <c:pt idx="29">
                  <c:v>21.768699195915193</c:v>
                </c:pt>
                <c:pt idx="30">
                  <c:v>21.547309066395261</c:v>
                </c:pt>
                <c:pt idx="31">
                  <c:v>21.325918936875329</c:v>
                </c:pt>
                <c:pt idx="32">
                  <c:v>21.104528807355397</c:v>
                </c:pt>
                <c:pt idx="33">
                  <c:v>20.883138677835465</c:v>
                </c:pt>
                <c:pt idx="34">
                  <c:v>20.661748548315533</c:v>
                </c:pt>
                <c:pt idx="35">
                  <c:v>20.440358418795601</c:v>
                </c:pt>
                <c:pt idx="36">
                  <c:v>20.218968289275669</c:v>
                </c:pt>
                <c:pt idx="37">
                  <c:v>19.997578159755736</c:v>
                </c:pt>
                <c:pt idx="38">
                  <c:v>19.776188030235804</c:v>
                </c:pt>
                <c:pt idx="39">
                  <c:v>19.554797900715872</c:v>
                </c:pt>
                <c:pt idx="40">
                  <c:v>19.33340777119594</c:v>
                </c:pt>
                <c:pt idx="41">
                  <c:v>19.112017641676008</c:v>
                </c:pt>
                <c:pt idx="42">
                  <c:v>18.890627512156076</c:v>
                </c:pt>
                <c:pt idx="43">
                  <c:v>18.669237382636144</c:v>
                </c:pt>
                <c:pt idx="44">
                  <c:v>18.447847253116212</c:v>
                </c:pt>
                <c:pt idx="45">
                  <c:v>18.22645712359628</c:v>
                </c:pt>
                <c:pt idx="46">
                  <c:v>18.005066994076348</c:v>
                </c:pt>
                <c:pt idx="47">
                  <c:v>17.783676864556416</c:v>
                </c:pt>
                <c:pt idx="48">
                  <c:v>17.562286735036484</c:v>
                </c:pt>
                <c:pt idx="49">
                  <c:v>17.340896605516551</c:v>
                </c:pt>
                <c:pt idx="50">
                  <c:v>17.119506475996619</c:v>
                </c:pt>
                <c:pt idx="51">
                  <c:v>16.898116346476687</c:v>
                </c:pt>
                <c:pt idx="52">
                  <c:v>16.676726216956755</c:v>
                </c:pt>
                <c:pt idx="53">
                  <c:v>16.455336087436823</c:v>
                </c:pt>
                <c:pt idx="54">
                  <c:v>16.233945957916891</c:v>
                </c:pt>
                <c:pt idx="55">
                  <c:v>16.012555828396959</c:v>
                </c:pt>
                <c:pt idx="56">
                  <c:v>15.791165698877027</c:v>
                </c:pt>
                <c:pt idx="57">
                  <c:v>15.569775569357095</c:v>
                </c:pt>
                <c:pt idx="58">
                  <c:v>15.348385439837163</c:v>
                </c:pt>
                <c:pt idx="59">
                  <c:v>15.126995310317231</c:v>
                </c:pt>
                <c:pt idx="60">
                  <c:v>14.905605180797298</c:v>
                </c:pt>
                <c:pt idx="61">
                  <c:v>14.684215051277366</c:v>
                </c:pt>
                <c:pt idx="62">
                  <c:v>14.462824921757434</c:v>
                </c:pt>
                <c:pt idx="63">
                  <c:v>14.241434792237502</c:v>
                </c:pt>
                <c:pt idx="64">
                  <c:v>14.02004466271757</c:v>
                </c:pt>
                <c:pt idx="65">
                  <c:v>13.798654533197638</c:v>
                </c:pt>
                <c:pt idx="66">
                  <c:v>13.577264403677706</c:v>
                </c:pt>
                <c:pt idx="67">
                  <c:v>13.355874274157774</c:v>
                </c:pt>
                <c:pt idx="68">
                  <c:v>13.134484144637842</c:v>
                </c:pt>
                <c:pt idx="69">
                  <c:v>12.91309401511791</c:v>
                </c:pt>
                <c:pt idx="70">
                  <c:v>12.691703885597978</c:v>
                </c:pt>
                <c:pt idx="71">
                  <c:v>12.470313756078045</c:v>
                </c:pt>
                <c:pt idx="72">
                  <c:v>12.248923626558113</c:v>
                </c:pt>
                <c:pt idx="73">
                  <c:v>12.027533497038181</c:v>
                </c:pt>
                <c:pt idx="74">
                  <c:v>11.806143367518249</c:v>
                </c:pt>
                <c:pt idx="75">
                  <c:v>11.584753237998317</c:v>
                </c:pt>
                <c:pt idx="76">
                  <c:v>11.363363108478385</c:v>
                </c:pt>
                <c:pt idx="77">
                  <c:v>11.141972978958453</c:v>
                </c:pt>
                <c:pt idx="78">
                  <c:v>10.920582849438521</c:v>
                </c:pt>
                <c:pt idx="79">
                  <c:v>10.699192719918589</c:v>
                </c:pt>
                <c:pt idx="80">
                  <c:v>10.477802590398657</c:v>
                </c:pt>
                <c:pt idx="81">
                  <c:v>10.256412460878725</c:v>
                </c:pt>
                <c:pt idx="82">
                  <c:v>10.035022331358793</c:v>
                </c:pt>
                <c:pt idx="83">
                  <c:v>9.8136322018388604</c:v>
                </c:pt>
                <c:pt idx="84">
                  <c:v>9.5922420723189283</c:v>
                </c:pt>
                <c:pt idx="85">
                  <c:v>9.3708519427989962</c:v>
                </c:pt>
                <c:pt idx="86">
                  <c:v>9.1494618132790642</c:v>
                </c:pt>
                <c:pt idx="87">
                  <c:v>8.9280716837591321</c:v>
                </c:pt>
                <c:pt idx="88">
                  <c:v>8.7066815542392</c:v>
                </c:pt>
                <c:pt idx="89">
                  <c:v>8.4852914247192679</c:v>
                </c:pt>
                <c:pt idx="90">
                  <c:v>8.2639012951993358</c:v>
                </c:pt>
                <c:pt idx="91">
                  <c:v>8.0425111656794037</c:v>
                </c:pt>
                <c:pt idx="92">
                  <c:v>7.8211210361594716</c:v>
                </c:pt>
                <c:pt idx="93">
                  <c:v>7.5997309066395395</c:v>
                </c:pt>
                <c:pt idx="94">
                  <c:v>7.3783407771196075</c:v>
                </c:pt>
                <c:pt idx="95">
                  <c:v>7.1569506475996754</c:v>
                </c:pt>
                <c:pt idx="96">
                  <c:v>6.9355605180797433</c:v>
                </c:pt>
                <c:pt idx="97">
                  <c:v>6.7141703885598112</c:v>
                </c:pt>
                <c:pt idx="98">
                  <c:v>6.4927802590398791</c:v>
                </c:pt>
                <c:pt idx="99">
                  <c:v>6.271390129519947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CCD-4E31-8DC8-B423B55F932D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3'!$AJ$813:$AJ$913</c:f>
              <c:numCache>
                <c:formatCode>0.000</c:formatCode>
                <c:ptCount val="101"/>
                <c:pt idx="0">
                  <c:v>33.297980484151708</c:v>
                </c:pt>
                <c:pt idx="1">
                  <c:v>33.297980484151708</c:v>
                </c:pt>
                <c:pt idx="2">
                  <c:v>33.297980484151708</c:v>
                </c:pt>
                <c:pt idx="3">
                  <c:v>33.297980484151708</c:v>
                </c:pt>
                <c:pt idx="4">
                  <c:v>33.297980484151708</c:v>
                </c:pt>
                <c:pt idx="5">
                  <c:v>33.297980484151708</c:v>
                </c:pt>
                <c:pt idx="6">
                  <c:v>33.297980484151708</c:v>
                </c:pt>
                <c:pt idx="7">
                  <c:v>33.297980484151708</c:v>
                </c:pt>
                <c:pt idx="8">
                  <c:v>33.297980484151708</c:v>
                </c:pt>
                <c:pt idx="9">
                  <c:v>33.297980484151708</c:v>
                </c:pt>
                <c:pt idx="10">
                  <c:v>33.297980484151708</c:v>
                </c:pt>
                <c:pt idx="11">
                  <c:v>33.297980484151708</c:v>
                </c:pt>
                <c:pt idx="12">
                  <c:v>33.297980484151708</c:v>
                </c:pt>
                <c:pt idx="13">
                  <c:v>33.297980484151708</c:v>
                </c:pt>
                <c:pt idx="14">
                  <c:v>33.297980484151708</c:v>
                </c:pt>
                <c:pt idx="15">
                  <c:v>33.297980484151708</c:v>
                </c:pt>
                <c:pt idx="16">
                  <c:v>33.297980484151708</c:v>
                </c:pt>
                <c:pt idx="17">
                  <c:v>33.297980484151708</c:v>
                </c:pt>
                <c:pt idx="18">
                  <c:v>33.297980484151708</c:v>
                </c:pt>
                <c:pt idx="19">
                  <c:v>33.297980484151708</c:v>
                </c:pt>
                <c:pt idx="20">
                  <c:v>33.297980484151708</c:v>
                </c:pt>
                <c:pt idx="21">
                  <c:v>33.297980484151708</c:v>
                </c:pt>
                <c:pt idx="22">
                  <c:v>33.297980484151708</c:v>
                </c:pt>
                <c:pt idx="23">
                  <c:v>33.297980484151708</c:v>
                </c:pt>
                <c:pt idx="24">
                  <c:v>33.297980484151708</c:v>
                </c:pt>
                <c:pt idx="25">
                  <c:v>33.297980484151708</c:v>
                </c:pt>
                <c:pt idx="26">
                  <c:v>33.297980484151708</c:v>
                </c:pt>
                <c:pt idx="27">
                  <c:v>33.297980484151708</c:v>
                </c:pt>
                <c:pt idx="28">
                  <c:v>33.297980484151708</c:v>
                </c:pt>
                <c:pt idx="29">
                  <c:v>33.297980484151708</c:v>
                </c:pt>
                <c:pt idx="30">
                  <c:v>33.297980484151708</c:v>
                </c:pt>
                <c:pt idx="31">
                  <c:v>33.297980484151708</c:v>
                </c:pt>
                <c:pt idx="32">
                  <c:v>33.297980484151708</c:v>
                </c:pt>
                <c:pt idx="33">
                  <c:v>33.297980484151708</c:v>
                </c:pt>
                <c:pt idx="34">
                  <c:v>33.297980484151708</c:v>
                </c:pt>
                <c:pt idx="35">
                  <c:v>33.297980484151708</c:v>
                </c:pt>
                <c:pt idx="36">
                  <c:v>33.297980484151708</c:v>
                </c:pt>
                <c:pt idx="37">
                  <c:v>33.297980484151708</c:v>
                </c:pt>
                <c:pt idx="38">
                  <c:v>33.297980484151708</c:v>
                </c:pt>
                <c:pt idx="39">
                  <c:v>33.297980484151708</c:v>
                </c:pt>
                <c:pt idx="40">
                  <c:v>33.297980484151708</c:v>
                </c:pt>
                <c:pt idx="41">
                  <c:v>33.297980484151708</c:v>
                </c:pt>
                <c:pt idx="42">
                  <c:v>33.297980484151708</c:v>
                </c:pt>
                <c:pt idx="43">
                  <c:v>33.297980484151708</c:v>
                </c:pt>
                <c:pt idx="44">
                  <c:v>33.297980484151708</c:v>
                </c:pt>
                <c:pt idx="45">
                  <c:v>33.297980484151708</c:v>
                </c:pt>
                <c:pt idx="46">
                  <c:v>33.297980484151708</c:v>
                </c:pt>
                <c:pt idx="47">
                  <c:v>33.297980484151708</c:v>
                </c:pt>
                <c:pt idx="48">
                  <c:v>33.297980484151708</c:v>
                </c:pt>
                <c:pt idx="49">
                  <c:v>33.297980484151708</c:v>
                </c:pt>
                <c:pt idx="50">
                  <c:v>33.297980484151708</c:v>
                </c:pt>
                <c:pt idx="51">
                  <c:v>33.297980484151708</c:v>
                </c:pt>
                <c:pt idx="52">
                  <c:v>33.297980484151708</c:v>
                </c:pt>
                <c:pt idx="53">
                  <c:v>33.297980484151708</c:v>
                </c:pt>
                <c:pt idx="54">
                  <c:v>33.297980484151708</c:v>
                </c:pt>
                <c:pt idx="55">
                  <c:v>33.297980484151708</c:v>
                </c:pt>
                <c:pt idx="56">
                  <c:v>33.297980484151708</c:v>
                </c:pt>
                <c:pt idx="57">
                  <c:v>33.297980484151708</c:v>
                </c:pt>
                <c:pt idx="58">
                  <c:v>33.297980484151708</c:v>
                </c:pt>
                <c:pt idx="59">
                  <c:v>33.297980484151708</c:v>
                </c:pt>
                <c:pt idx="60">
                  <c:v>33.297980484151708</c:v>
                </c:pt>
                <c:pt idx="61">
                  <c:v>33.297980484151708</c:v>
                </c:pt>
                <c:pt idx="62">
                  <c:v>33.297980484151708</c:v>
                </c:pt>
                <c:pt idx="63">
                  <c:v>33.297980484151708</c:v>
                </c:pt>
                <c:pt idx="64">
                  <c:v>33.297980484151708</c:v>
                </c:pt>
                <c:pt idx="65">
                  <c:v>33.297980484151708</c:v>
                </c:pt>
                <c:pt idx="66">
                  <c:v>33.297980484151708</c:v>
                </c:pt>
                <c:pt idx="67">
                  <c:v>33.297980484151708</c:v>
                </c:pt>
                <c:pt idx="68">
                  <c:v>33.297980484151708</c:v>
                </c:pt>
                <c:pt idx="69">
                  <c:v>33.297980484151708</c:v>
                </c:pt>
                <c:pt idx="70">
                  <c:v>33.297980484151708</c:v>
                </c:pt>
                <c:pt idx="71">
                  <c:v>33.297980484151708</c:v>
                </c:pt>
                <c:pt idx="72">
                  <c:v>33.297980484151708</c:v>
                </c:pt>
                <c:pt idx="73">
                  <c:v>33.297980484151708</c:v>
                </c:pt>
                <c:pt idx="74">
                  <c:v>33.297980484151708</c:v>
                </c:pt>
                <c:pt idx="75">
                  <c:v>33.297980484151708</c:v>
                </c:pt>
                <c:pt idx="76">
                  <c:v>33.297980484151708</c:v>
                </c:pt>
                <c:pt idx="77">
                  <c:v>33.297980484151708</c:v>
                </c:pt>
                <c:pt idx="78">
                  <c:v>33.297980484151708</c:v>
                </c:pt>
                <c:pt idx="79">
                  <c:v>33.297980484151708</c:v>
                </c:pt>
                <c:pt idx="80">
                  <c:v>33.297980484151708</c:v>
                </c:pt>
                <c:pt idx="81">
                  <c:v>33.297980484151708</c:v>
                </c:pt>
                <c:pt idx="82">
                  <c:v>33.297980484151708</c:v>
                </c:pt>
                <c:pt idx="83">
                  <c:v>33.297980484151708</c:v>
                </c:pt>
                <c:pt idx="84">
                  <c:v>33.297980484151708</c:v>
                </c:pt>
                <c:pt idx="85">
                  <c:v>33.297980484151708</c:v>
                </c:pt>
                <c:pt idx="86">
                  <c:v>33.297980484151708</c:v>
                </c:pt>
                <c:pt idx="87">
                  <c:v>33.297980484151708</c:v>
                </c:pt>
                <c:pt idx="88">
                  <c:v>33.297980484151708</c:v>
                </c:pt>
                <c:pt idx="89">
                  <c:v>33.297980484151708</c:v>
                </c:pt>
                <c:pt idx="90">
                  <c:v>33.297980484151708</c:v>
                </c:pt>
                <c:pt idx="91">
                  <c:v>33.297980484151708</c:v>
                </c:pt>
                <c:pt idx="92">
                  <c:v>33.297980484151708</c:v>
                </c:pt>
                <c:pt idx="93">
                  <c:v>33.297980484151708</c:v>
                </c:pt>
                <c:pt idx="94">
                  <c:v>33.297980484151708</c:v>
                </c:pt>
                <c:pt idx="95">
                  <c:v>33.297980484151708</c:v>
                </c:pt>
                <c:pt idx="96">
                  <c:v>33.297980484151708</c:v>
                </c:pt>
                <c:pt idx="97">
                  <c:v>33.297980484151708</c:v>
                </c:pt>
                <c:pt idx="98">
                  <c:v>33.297980484151708</c:v>
                </c:pt>
                <c:pt idx="99">
                  <c:v>33.297980484151708</c:v>
                </c:pt>
                <c:pt idx="100">
                  <c:v>33.297980484151708</c:v>
                </c:pt>
              </c:numCache>
            </c:numRef>
          </c:xVal>
          <c:yVal>
            <c:numRef>
              <c:f>'Gusset 3'!$AS$813:$AS$913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CCD-4E31-8DC8-B423B55F9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4'!$AJ$4:$AJ$105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0.45137053947654282</c:v>
                </c:pt>
                <c:pt idx="2">
                  <c:v>0.90274107895308564</c:v>
                </c:pt>
                <c:pt idx="3">
                  <c:v>1.3541116184296285</c:v>
                </c:pt>
                <c:pt idx="4">
                  <c:v>1.8054821579061713</c:v>
                </c:pt>
                <c:pt idx="5">
                  <c:v>2.2568526973827141</c:v>
                </c:pt>
                <c:pt idx="6">
                  <c:v>2.7082232368592569</c:v>
                </c:pt>
                <c:pt idx="7">
                  <c:v>3.1595937763357997</c:v>
                </c:pt>
                <c:pt idx="9">
                  <c:v>3.6109643158123426</c:v>
                </c:pt>
                <c:pt idx="10">
                  <c:v>4.0623348552888849</c:v>
                </c:pt>
                <c:pt idx="11">
                  <c:v>4.5137053947654273</c:v>
                </c:pt>
                <c:pt idx="12">
                  <c:v>4.9650759342419697</c:v>
                </c:pt>
                <c:pt idx="13">
                  <c:v>5.4164464737185121</c:v>
                </c:pt>
                <c:pt idx="14">
                  <c:v>5.8678170131950544</c:v>
                </c:pt>
                <c:pt idx="15">
                  <c:v>6.3191875526715968</c:v>
                </c:pt>
                <c:pt idx="16">
                  <c:v>6.7705580921481392</c:v>
                </c:pt>
                <c:pt idx="17">
                  <c:v>7.2219286316246816</c:v>
                </c:pt>
                <c:pt idx="18">
                  <c:v>7.6732991711012239</c:v>
                </c:pt>
                <c:pt idx="19">
                  <c:v>8.1246697105777663</c:v>
                </c:pt>
                <c:pt idx="20">
                  <c:v>8.5760402500543087</c:v>
                </c:pt>
                <c:pt idx="21">
                  <c:v>9.0274107895308511</c:v>
                </c:pt>
                <c:pt idx="22">
                  <c:v>9.4787813290073935</c:v>
                </c:pt>
                <c:pt idx="23">
                  <c:v>9.9301518684839358</c:v>
                </c:pt>
                <c:pt idx="24">
                  <c:v>10.381522407960478</c:v>
                </c:pt>
                <c:pt idx="25">
                  <c:v>10.832892947437021</c:v>
                </c:pt>
                <c:pt idx="26">
                  <c:v>11.284263486913563</c:v>
                </c:pt>
                <c:pt idx="27">
                  <c:v>11.735634026390105</c:v>
                </c:pt>
                <c:pt idx="28">
                  <c:v>12.187004565866648</c:v>
                </c:pt>
                <c:pt idx="29">
                  <c:v>12.63837510534319</c:v>
                </c:pt>
                <c:pt idx="30">
                  <c:v>13.089745644819732</c:v>
                </c:pt>
                <c:pt idx="31">
                  <c:v>13.541116184296275</c:v>
                </c:pt>
                <c:pt idx="32">
                  <c:v>13.992486723772817</c:v>
                </c:pt>
                <c:pt idx="33">
                  <c:v>14.44385726324936</c:v>
                </c:pt>
                <c:pt idx="34">
                  <c:v>14.895227802725902</c:v>
                </c:pt>
                <c:pt idx="35">
                  <c:v>15.346598342202444</c:v>
                </c:pt>
                <c:pt idx="36">
                  <c:v>15.797968881678987</c:v>
                </c:pt>
                <c:pt idx="37">
                  <c:v>16.249339421155529</c:v>
                </c:pt>
                <c:pt idx="38">
                  <c:v>16.700709960632071</c:v>
                </c:pt>
                <c:pt idx="39">
                  <c:v>17.152080500108614</c:v>
                </c:pt>
                <c:pt idx="40">
                  <c:v>17.603451039585156</c:v>
                </c:pt>
                <c:pt idx="41">
                  <c:v>18.054821579061699</c:v>
                </c:pt>
                <c:pt idx="42">
                  <c:v>18.506192118538241</c:v>
                </c:pt>
                <c:pt idx="43">
                  <c:v>18.957562658014783</c:v>
                </c:pt>
                <c:pt idx="44">
                  <c:v>19.408933197491326</c:v>
                </c:pt>
                <c:pt idx="45">
                  <c:v>19.860303736967868</c:v>
                </c:pt>
                <c:pt idx="46">
                  <c:v>20.31167427644441</c:v>
                </c:pt>
                <c:pt idx="47">
                  <c:v>20.763044815920953</c:v>
                </c:pt>
                <c:pt idx="48">
                  <c:v>21.214415355397495</c:v>
                </c:pt>
                <c:pt idx="49">
                  <c:v>21.665785894874038</c:v>
                </c:pt>
                <c:pt idx="50">
                  <c:v>22.11715643435058</c:v>
                </c:pt>
                <c:pt idx="51">
                  <c:v>22.568526973827122</c:v>
                </c:pt>
                <c:pt idx="52">
                  <c:v>23.019897513303665</c:v>
                </c:pt>
                <c:pt idx="53">
                  <c:v>23.471268052780207</c:v>
                </c:pt>
                <c:pt idx="54">
                  <c:v>23.922638592256749</c:v>
                </c:pt>
                <c:pt idx="55">
                  <c:v>24.374009131733292</c:v>
                </c:pt>
                <c:pt idx="56">
                  <c:v>24.825379671209834</c:v>
                </c:pt>
                <c:pt idx="57">
                  <c:v>25.276750210686377</c:v>
                </c:pt>
                <c:pt idx="58">
                  <c:v>25.728120750162919</c:v>
                </c:pt>
                <c:pt idx="59">
                  <c:v>26.179491289639461</c:v>
                </c:pt>
                <c:pt idx="60">
                  <c:v>26.630861829116004</c:v>
                </c:pt>
                <c:pt idx="61">
                  <c:v>27.082232368592546</c:v>
                </c:pt>
                <c:pt idx="62">
                  <c:v>27.533602908069088</c:v>
                </c:pt>
                <c:pt idx="63">
                  <c:v>27.984973447545631</c:v>
                </c:pt>
                <c:pt idx="64">
                  <c:v>28.436343987022173</c:v>
                </c:pt>
                <c:pt idx="65">
                  <c:v>28.887714526498716</c:v>
                </c:pt>
                <c:pt idx="66">
                  <c:v>29.339085065975258</c:v>
                </c:pt>
                <c:pt idx="67">
                  <c:v>29.7904556054518</c:v>
                </c:pt>
                <c:pt idx="68">
                  <c:v>30.241826144928343</c:v>
                </c:pt>
                <c:pt idx="69">
                  <c:v>30.693196684404885</c:v>
                </c:pt>
                <c:pt idx="70">
                  <c:v>31.144567223881428</c:v>
                </c:pt>
                <c:pt idx="71">
                  <c:v>31.59593776335797</c:v>
                </c:pt>
                <c:pt idx="72">
                  <c:v>32.047308302834516</c:v>
                </c:pt>
                <c:pt idx="73">
                  <c:v>32.498678842311058</c:v>
                </c:pt>
                <c:pt idx="74">
                  <c:v>32.950049381787601</c:v>
                </c:pt>
                <c:pt idx="75">
                  <c:v>33.401419921264143</c:v>
                </c:pt>
                <c:pt idx="76">
                  <c:v>33.852790460740685</c:v>
                </c:pt>
                <c:pt idx="77">
                  <c:v>34.304161000217228</c:v>
                </c:pt>
                <c:pt idx="78">
                  <c:v>34.75553153969377</c:v>
                </c:pt>
                <c:pt idx="79">
                  <c:v>35.206902079170312</c:v>
                </c:pt>
                <c:pt idx="80">
                  <c:v>35.658272618646855</c:v>
                </c:pt>
                <c:pt idx="81">
                  <c:v>36.109643158123397</c:v>
                </c:pt>
                <c:pt idx="82">
                  <c:v>36.56101369759994</c:v>
                </c:pt>
                <c:pt idx="83">
                  <c:v>37.012384237076482</c:v>
                </c:pt>
                <c:pt idx="84">
                  <c:v>37.463754776553024</c:v>
                </c:pt>
                <c:pt idx="85">
                  <c:v>37.915125316029567</c:v>
                </c:pt>
                <c:pt idx="86">
                  <c:v>38.366495855506109</c:v>
                </c:pt>
                <c:pt idx="87">
                  <c:v>38.817866394982651</c:v>
                </c:pt>
                <c:pt idx="88">
                  <c:v>39.269236934459194</c:v>
                </c:pt>
                <c:pt idx="89">
                  <c:v>39.720607473935736</c:v>
                </c:pt>
                <c:pt idx="90">
                  <c:v>40.171978013412279</c:v>
                </c:pt>
                <c:pt idx="91">
                  <c:v>40.623348552888821</c:v>
                </c:pt>
                <c:pt idx="92">
                  <c:v>41.074719092365363</c:v>
                </c:pt>
                <c:pt idx="93">
                  <c:v>41.526089631841906</c:v>
                </c:pt>
                <c:pt idx="94">
                  <c:v>41.977460171318448</c:v>
                </c:pt>
                <c:pt idx="95">
                  <c:v>42.42883071079499</c:v>
                </c:pt>
                <c:pt idx="96">
                  <c:v>42.880201250271533</c:v>
                </c:pt>
                <c:pt idx="97">
                  <c:v>43.331571789748075</c:v>
                </c:pt>
                <c:pt idx="98">
                  <c:v>43.782942329224618</c:v>
                </c:pt>
                <c:pt idx="99">
                  <c:v>44.23431286870116</c:v>
                </c:pt>
                <c:pt idx="100">
                  <c:v>44.685683408177702</c:v>
                </c:pt>
                <c:pt idx="101">
                  <c:v>45.13705394765428</c:v>
                </c:pt>
              </c:numCache>
            </c:numRef>
          </c:xVal>
          <c:yVal>
            <c:numRef>
              <c:f>'Gusset 4'!$AK$4:$AK$105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0.34656995285389464</c:v>
                </c:pt>
                <c:pt idx="2">
                  <c:v>0.69313990570778927</c:v>
                </c:pt>
                <c:pt idx="3">
                  <c:v>1.039709858561684</c:v>
                </c:pt>
                <c:pt idx="4">
                  <c:v>1.3862798114155785</c:v>
                </c:pt>
                <c:pt idx="5">
                  <c:v>1.7328497642694731</c:v>
                </c:pt>
                <c:pt idx="6">
                  <c:v>2.0794197171233679</c:v>
                </c:pt>
                <c:pt idx="7">
                  <c:v>2.4259896699772625</c:v>
                </c:pt>
                <c:pt idx="9">
                  <c:v>2.7725596228311571</c:v>
                </c:pt>
                <c:pt idx="10">
                  <c:v>3.1191295756850517</c:v>
                </c:pt>
                <c:pt idx="11">
                  <c:v>3.4656995285389463</c:v>
                </c:pt>
                <c:pt idx="12">
                  <c:v>3.8122694813928408</c:v>
                </c:pt>
                <c:pt idx="13">
                  <c:v>4.1588394342467359</c:v>
                </c:pt>
                <c:pt idx="14">
                  <c:v>4.5054093871006309</c:v>
                </c:pt>
                <c:pt idx="15">
                  <c:v>4.8519793399545259</c:v>
                </c:pt>
                <c:pt idx="16">
                  <c:v>5.1985492928084209</c:v>
                </c:pt>
                <c:pt idx="17">
                  <c:v>5.545119245662316</c:v>
                </c:pt>
                <c:pt idx="18">
                  <c:v>5.891689198516211</c:v>
                </c:pt>
                <c:pt idx="19">
                  <c:v>6.238259151370106</c:v>
                </c:pt>
                <c:pt idx="20">
                  <c:v>6.584829104224001</c:v>
                </c:pt>
                <c:pt idx="21">
                  <c:v>6.9313990570778961</c:v>
                </c:pt>
                <c:pt idx="22">
                  <c:v>7.2779690099317911</c:v>
                </c:pt>
                <c:pt idx="23">
                  <c:v>7.6245389627856861</c:v>
                </c:pt>
                <c:pt idx="24">
                  <c:v>7.9711089156395811</c:v>
                </c:pt>
                <c:pt idx="25">
                  <c:v>8.3176788684934753</c:v>
                </c:pt>
                <c:pt idx="26">
                  <c:v>8.6642488213473694</c:v>
                </c:pt>
                <c:pt idx="27">
                  <c:v>9.0108187742012635</c:v>
                </c:pt>
                <c:pt idx="28">
                  <c:v>9.3573887270551577</c:v>
                </c:pt>
                <c:pt idx="29">
                  <c:v>9.7039586799090518</c:v>
                </c:pt>
                <c:pt idx="30">
                  <c:v>10.050528632762946</c:v>
                </c:pt>
                <c:pt idx="31">
                  <c:v>10.39709858561684</c:v>
                </c:pt>
                <c:pt idx="32">
                  <c:v>10.743668538470734</c:v>
                </c:pt>
                <c:pt idx="33">
                  <c:v>11.090238491324628</c:v>
                </c:pt>
                <c:pt idx="34">
                  <c:v>11.436808444178522</c:v>
                </c:pt>
                <c:pt idx="35">
                  <c:v>11.783378397032417</c:v>
                </c:pt>
                <c:pt idx="36">
                  <c:v>12.129948349886311</c:v>
                </c:pt>
                <c:pt idx="37">
                  <c:v>12.476518302740205</c:v>
                </c:pt>
                <c:pt idx="38">
                  <c:v>12.823088255594099</c:v>
                </c:pt>
                <c:pt idx="39">
                  <c:v>13.169658208447993</c:v>
                </c:pt>
                <c:pt idx="40">
                  <c:v>13.516228161301887</c:v>
                </c:pt>
                <c:pt idx="41">
                  <c:v>13.862798114155781</c:v>
                </c:pt>
                <c:pt idx="42">
                  <c:v>14.209368067009676</c:v>
                </c:pt>
                <c:pt idx="43">
                  <c:v>14.55593801986357</c:v>
                </c:pt>
                <c:pt idx="44">
                  <c:v>14.902507972717464</c:v>
                </c:pt>
                <c:pt idx="45">
                  <c:v>15.249077925571358</c:v>
                </c:pt>
                <c:pt idx="46">
                  <c:v>15.595647878425252</c:v>
                </c:pt>
                <c:pt idx="47">
                  <c:v>15.942217831279146</c:v>
                </c:pt>
                <c:pt idx="48">
                  <c:v>16.288787784133042</c:v>
                </c:pt>
                <c:pt idx="49">
                  <c:v>16.635357736986936</c:v>
                </c:pt>
                <c:pt idx="50">
                  <c:v>16.98192768984083</c:v>
                </c:pt>
                <c:pt idx="51">
                  <c:v>17.328497642694725</c:v>
                </c:pt>
                <c:pt idx="52">
                  <c:v>17.675067595548619</c:v>
                </c:pt>
                <c:pt idx="53">
                  <c:v>18.021637548402513</c:v>
                </c:pt>
                <c:pt idx="54">
                  <c:v>18.368207501256407</c:v>
                </c:pt>
                <c:pt idx="55">
                  <c:v>18.714777454110301</c:v>
                </c:pt>
                <c:pt idx="56">
                  <c:v>19.061347406964195</c:v>
                </c:pt>
                <c:pt idx="57">
                  <c:v>19.407917359818089</c:v>
                </c:pt>
                <c:pt idx="58">
                  <c:v>19.754487312671984</c:v>
                </c:pt>
                <c:pt idx="59">
                  <c:v>20.101057265525878</c:v>
                </c:pt>
                <c:pt idx="60">
                  <c:v>20.447627218379772</c:v>
                </c:pt>
                <c:pt idx="61">
                  <c:v>20.794197171233666</c:v>
                </c:pt>
                <c:pt idx="62">
                  <c:v>21.14076712408756</c:v>
                </c:pt>
                <c:pt idx="63">
                  <c:v>21.487337076941454</c:v>
                </c:pt>
                <c:pt idx="64">
                  <c:v>21.833907029795348</c:v>
                </c:pt>
                <c:pt idx="65">
                  <c:v>22.180476982649243</c:v>
                </c:pt>
                <c:pt idx="66">
                  <c:v>22.527046935503137</c:v>
                </c:pt>
                <c:pt idx="67">
                  <c:v>22.873616888357031</c:v>
                </c:pt>
                <c:pt idx="68">
                  <c:v>23.220186841210925</c:v>
                </c:pt>
                <c:pt idx="69">
                  <c:v>23.566756794064819</c:v>
                </c:pt>
                <c:pt idx="70">
                  <c:v>23.913326746918713</c:v>
                </c:pt>
                <c:pt idx="71">
                  <c:v>24.259896699772607</c:v>
                </c:pt>
                <c:pt idx="72">
                  <c:v>24.606466652626501</c:v>
                </c:pt>
                <c:pt idx="73">
                  <c:v>24.953036605480396</c:v>
                </c:pt>
                <c:pt idx="74">
                  <c:v>25.29960655833429</c:v>
                </c:pt>
                <c:pt idx="75">
                  <c:v>25.646176511188184</c:v>
                </c:pt>
                <c:pt idx="76">
                  <c:v>25.992746464042078</c:v>
                </c:pt>
                <c:pt idx="77">
                  <c:v>26.339316416895972</c:v>
                </c:pt>
                <c:pt idx="78">
                  <c:v>26.685886369749866</c:v>
                </c:pt>
                <c:pt idx="79">
                  <c:v>27.03245632260376</c:v>
                </c:pt>
                <c:pt idx="80">
                  <c:v>27.379026275457655</c:v>
                </c:pt>
                <c:pt idx="81">
                  <c:v>27.725596228311549</c:v>
                </c:pt>
                <c:pt idx="82">
                  <c:v>28.072166181165443</c:v>
                </c:pt>
                <c:pt idx="83">
                  <c:v>28.418736134019337</c:v>
                </c:pt>
                <c:pt idx="84">
                  <c:v>28.765306086873231</c:v>
                </c:pt>
                <c:pt idx="85">
                  <c:v>29.111876039727125</c:v>
                </c:pt>
                <c:pt idx="86">
                  <c:v>29.458445992581019</c:v>
                </c:pt>
                <c:pt idx="87">
                  <c:v>29.805015945434914</c:v>
                </c:pt>
                <c:pt idx="88">
                  <c:v>30.151585898288808</c:v>
                </c:pt>
                <c:pt idx="89">
                  <c:v>30.498155851142702</c:v>
                </c:pt>
                <c:pt idx="90">
                  <c:v>30.844725803996596</c:v>
                </c:pt>
                <c:pt idx="91">
                  <c:v>31.19129575685049</c:v>
                </c:pt>
                <c:pt idx="92">
                  <c:v>31.537865709704384</c:v>
                </c:pt>
                <c:pt idx="93">
                  <c:v>31.884435662558278</c:v>
                </c:pt>
                <c:pt idx="94">
                  <c:v>32.231005615412172</c:v>
                </c:pt>
                <c:pt idx="95">
                  <c:v>32.57757556826607</c:v>
                </c:pt>
                <c:pt idx="96">
                  <c:v>32.924145521119968</c:v>
                </c:pt>
                <c:pt idx="97">
                  <c:v>33.270715473973866</c:v>
                </c:pt>
                <c:pt idx="98">
                  <c:v>33.617285426827763</c:v>
                </c:pt>
                <c:pt idx="99">
                  <c:v>33.963855379681661</c:v>
                </c:pt>
                <c:pt idx="100">
                  <c:v>34.310425332535559</c:v>
                </c:pt>
                <c:pt idx="101">
                  <c:v>34.656995285389463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7-48A6-9E98-5D505F11ED9C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4'!$AJ$106:$AJ$206</c:f>
              <c:numCache>
                <c:formatCode>0.000</c:formatCode>
                <c:ptCount val="101"/>
                <c:pt idx="0">
                  <c:v>14.443132572814051</c:v>
                </c:pt>
                <c:pt idx="1">
                  <c:v>14.631681051927428</c:v>
                </c:pt>
                <c:pt idx="2">
                  <c:v>14.820229531040805</c:v>
                </c:pt>
                <c:pt idx="3">
                  <c:v>15.008778010154183</c:v>
                </c:pt>
                <c:pt idx="4">
                  <c:v>15.19732648926756</c:v>
                </c:pt>
                <c:pt idx="5">
                  <c:v>15.385874968380937</c:v>
                </c:pt>
                <c:pt idx="6">
                  <c:v>15.574423447494315</c:v>
                </c:pt>
                <c:pt idx="7">
                  <c:v>15.762971926607692</c:v>
                </c:pt>
                <c:pt idx="8">
                  <c:v>15.95152040572107</c:v>
                </c:pt>
                <c:pt idx="9">
                  <c:v>16.140068884834445</c:v>
                </c:pt>
                <c:pt idx="10">
                  <c:v>16.328617363947821</c:v>
                </c:pt>
                <c:pt idx="11">
                  <c:v>16.517165843061196</c:v>
                </c:pt>
                <c:pt idx="12">
                  <c:v>16.705714322174572</c:v>
                </c:pt>
                <c:pt idx="13">
                  <c:v>16.894262801287947</c:v>
                </c:pt>
                <c:pt idx="14">
                  <c:v>17.082811280401323</c:v>
                </c:pt>
                <c:pt idx="15">
                  <c:v>17.271359759514699</c:v>
                </c:pt>
                <c:pt idx="16">
                  <c:v>17.459908238628074</c:v>
                </c:pt>
                <c:pt idx="17">
                  <c:v>17.64845671774145</c:v>
                </c:pt>
                <c:pt idx="18">
                  <c:v>17.837005196854825</c:v>
                </c:pt>
                <c:pt idx="19">
                  <c:v>18.025553675968201</c:v>
                </c:pt>
                <c:pt idx="20">
                  <c:v>18.214102155081576</c:v>
                </c:pt>
                <c:pt idx="21">
                  <c:v>18.402650634194952</c:v>
                </c:pt>
                <c:pt idx="22">
                  <c:v>18.591199113308328</c:v>
                </c:pt>
                <c:pt idx="23">
                  <c:v>18.779747592421703</c:v>
                </c:pt>
                <c:pt idx="24">
                  <c:v>18.968296071535079</c:v>
                </c:pt>
                <c:pt idx="25">
                  <c:v>19.156844550648454</c:v>
                </c:pt>
                <c:pt idx="26">
                  <c:v>19.34539302976183</c:v>
                </c:pt>
                <c:pt idx="27">
                  <c:v>19.533941508875206</c:v>
                </c:pt>
                <c:pt idx="28">
                  <c:v>19.722489987988581</c:v>
                </c:pt>
                <c:pt idx="29">
                  <c:v>19.911038467101957</c:v>
                </c:pt>
                <c:pt idx="30">
                  <c:v>20.099586946215332</c:v>
                </c:pt>
                <c:pt idx="31">
                  <c:v>20.288135425328708</c:v>
                </c:pt>
                <c:pt idx="32">
                  <c:v>20.476683904442083</c:v>
                </c:pt>
                <c:pt idx="33">
                  <c:v>20.665232383555459</c:v>
                </c:pt>
                <c:pt idx="34">
                  <c:v>20.853780862668835</c:v>
                </c:pt>
                <c:pt idx="35">
                  <c:v>21.04232934178221</c:v>
                </c:pt>
                <c:pt idx="36">
                  <c:v>21.230877820895586</c:v>
                </c:pt>
                <c:pt idx="37">
                  <c:v>21.419426300008961</c:v>
                </c:pt>
                <c:pt idx="38">
                  <c:v>21.607974779122337</c:v>
                </c:pt>
                <c:pt idx="39">
                  <c:v>21.796523258235712</c:v>
                </c:pt>
                <c:pt idx="40">
                  <c:v>21.985071737349088</c:v>
                </c:pt>
                <c:pt idx="41">
                  <c:v>22.173620216462464</c:v>
                </c:pt>
                <c:pt idx="42">
                  <c:v>22.362168695575839</c:v>
                </c:pt>
                <c:pt idx="43">
                  <c:v>22.550717174689215</c:v>
                </c:pt>
                <c:pt idx="44">
                  <c:v>22.73926565380259</c:v>
                </c:pt>
                <c:pt idx="45">
                  <c:v>22.927814132915966</c:v>
                </c:pt>
                <c:pt idx="46">
                  <c:v>23.116362612029342</c:v>
                </c:pt>
                <c:pt idx="47">
                  <c:v>23.304911091142717</c:v>
                </c:pt>
                <c:pt idx="48">
                  <c:v>23.493459570256093</c:v>
                </c:pt>
                <c:pt idx="49">
                  <c:v>23.682008049369468</c:v>
                </c:pt>
                <c:pt idx="50">
                  <c:v>23.870556528482844</c:v>
                </c:pt>
                <c:pt idx="51">
                  <c:v>24.059105007596219</c:v>
                </c:pt>
                <c:pt idx="52">
                  <c:v>24.247653486709595</c:v>
                </c:pt>
                <c:pt idx="53">
                  <c:v>24.436201965822971</c:v>
                </c:pt>
                <c:pt idx="54">
                  <c:v>24.624750444936346</c:v>
                </c:pt>
                <c:pt idx="55">
                  <c:v>24.813298924049722</c:v>
                </c:pt>
                <c:pt idx="56">
                  <c:v>25.001847403163097</c:v>
                </c:pt>
                <c:pt idx="57">
                  <c:v>25.190395882276473</c:v>
                </c:pt>
                <c:pt idx="58">
                  <c:v>25.378944361389848</c:v>
                </c:pt>
                <c:pt idx="59">
                  <c:v>25.567492840503224</c:v>
                </c:pt>
                <c:pt idx="60">
                  <c:v>25.7560413196166</c:v>
                </c:pt>
                <c:pt idx="61">
                  <c:v>25.944589798729975</c:v>
                </c:pt>
                <c:pt idx="62">
                  <c:v>26.133138277843351</c:v>
                </c:pt>
                <c:pt idx="63">
                  <c:v>26.321686756956726</c:v>
                </c:pt>
                <c:pt idx="64">
                  <c:v>26.510235236070102</c:v>
                </c:pt>
                <c:pt idx="65">
                  <c:v>26.698783715183477</c:v>
                </c:pt>
                <c:pt idx="66">
                  <c:v>26.887332194296853</c:v>
                </c:pt>
                <c:pt idx="67">
                  <c:v>27.075880673410229</c:v>
                </c:pt>
                <c:pt idx="68">
                  <c:v>27.264429152523604</c:v>
                </c:pt>
                <c:pt idx="69">
                  <c:v>27.45297763163698</c:v>
                </c:pt>
                <c:pt idx="70">
                  <c:v>27.641526110750355</c:v>
                </c:pt>
                <c:pt idx="71">
                  <c:v>27.830074589863731</c:v>
                </c:pt>
                <c:pt idx="72">
                  <c:v>28.018623068977107</c:v>
                </c:pt>
                <c:pt idx="73">
                  <c:v>28.207171548090482</c:v>
                </c:pt>
                <c:pt idx="74">
                  <c:v>28.395720027203858</c:v>
                </c:pt>
                <c:pt idx="75">
                  <c:v>28.584268506317233</c:v>
                </c:pt>
                <c:pt idx="76">
                  <c:v>28.772816985430609</c:v>
                </c:pt>
                <c:pt idx="77">
                  <c:v>28.961365464543984</c:v>
                </c:pt>
                <c:pt idx="78">
                  <c:v>29.14991394365736</c:v>
                </c:pt>
                <c:pt idx="79">
                  <c:v>29.338462422770736</c:v>
                </c:pt>
                <c:pt idx="80">
                  <c:v>29.527010901884111</c:v>
                </c:pt>
                <c:pt idx="81">
                  <c:v>29.715559380997487</c:v>
                </c:pt>
                <c:pt idx="82">
                  <c:v>29.904107860110862</c:v>
                </c:pt>
                <c:pt idx="83">
                  <c:v>30.092656339224238</c:v>
                </c:pt>
                <c:pt idx="84">
                  <c:v>30.281204818337613</c:v>
                </c:pt>
                <c:pt idx="85">
                  <c:v>30.469753297450989</c:v>
                </c:pt>
                <c:pt idx="86">
                  <c:v>30.658301776564365</c:v>
                </c:pt>
                <c:pt idx="87">
                  <c:v>30.84685025567774</c:v>
                </c:pt>
                <c:pt idx="88">
                  <c:v>31.035398734791116</c:v>
                </c:pt>
                <c:pt idx="89">
                  <c:v>31.223947213904491</c:v>
                </c:pt>
                <c:pt idx="90">
                  <c:v>31.412495693017867</c:v>
                </c:pt>
                <c:pt idx="91">
                  <c:v>31.601044172131243</c:v>
                </c:pt>
                <c:pt idx="92">
                  <c:v>31.789592651244618</c:v>
                </c:pt>
                <c:pt idx="93">
                  <c:v>31.978141130357994</c:v>
                </c:pt>
                <c:pt idx="94">
                  <c:v>32.166689609471369</c:v>
                </c:pt>
                <c:pt idx="95">
                  <c:v>32.355238088584748</c:v>
                </c:pt>
                <c:pt idx="96">
                  <c:v>32.543786567698127</c:v>
                </c:pt>
                <c:pt idx="97">
                  <c:v>32.732335046811507</c:v>
                </c:pt>
                <c:pt idx="98">
                  <c:v>32.920883525924886</c:v>
                </c:pt>
                <c:pt idx="99">
                  <c:v>33.109432005038265</c:v>
                </c:pt>
                <c:pt idx="100">
                  <c:v>33.297980484151708</c:v>
                </c:pt>
              </c:numCache>
            </c:numRef>
          </c:xVal>
          <c:yVal>
            <c:numRef>
              <c:f>'Gusset 4'!$AL$106:$AL$206</c:f>
              <c:numCache>
                <c:formatCode>0.000</c:formatCode>
                <c:ptCount val="101"/>
                <c:pt idx="0">
                  <c:v>30.606436019358178</c:v>
                </c:pt>
                <c:pt idx="1">
                  <c:v>30.360871659164594</c:v>
                </c:pt>
                <c:pt idx="2">
                  <c:v>30.115307298971011</c:v>
                </c:pt>
                <c:pt idx="3">
                  <c:v>29.869742938777428</c:v>
                </c:pt>
                <c:pt idx="4">
                  <c:v>29.624178578583845</c:v>
                </c:pt>
                <c:pt idx="5">
                  <c:v>29.378614218390261</c:v>
                </c:pt>
                <c:pt idx="6">
                  <c:v>29.133049858196678</c:v>
                </c:pt>
                <c:pt idx="7">
                  <c:v>28.887485498003095</c:v>
                </c:pt>
                <c:pt idx="8">
                  <c:v>28.641921137809511</c:v>
                </c:pt>
                <c:pt idx="9">
                  <c:v>28.396356777615928</c:v>
                </c:pt>
                <c:pt idx="10">
                  <c:v>28.150792417422345</c:v>
                </c:pt>
                <c:pt idx="11">
                  <c:v>27.905228057228761</c:v>
                </c:pt>
                <c:pt idx="12">
                  <c:v>27.659663697035178</c:v>
                </c:pt>
                <c:pt idx="13">
                  <c:v>27.414099336841595</c:v>
                </c:pt>
                <c:pt idx="14">
                  <c:v>27.168534976648012</c:v>
                </c:pt>
                <c:pt idx="15">
                  <c:v>26.922970616454428</c:v>
                </c:pt>
                <c:pt idx="16">
                  <c:v>26.677406256260845</c:v>
                </c:pt>
                <c:pt idx="17">
                  <c:v>26.431841896067262</c:v>
                </c:pt>
                <c:pt idx="18">
                  <c:v>26.186277535873678</c:v>
                </c:pt>
                <c:pt idx="19">
                  <c:v>25.940713175680095</c:v>
                </c:pt>
                <c:pt idx="20">
                  <c:v>25.695148815486512</c:v>
                </c:pt>
                <c:pt idx="21">
                  <c:v>25.449584455292928</c:v>
                </c:pt>
                <c:pt idx="22">
                  <c:v>25.204020095099345</c:v>
                </c:pt>
                <c:pt idx="23">
                  <c:v>24.958455734905762</c:v>
                </c:pt>
                <c:pt idx="24">
                  <c:v>24.712891374712179</c:v>
                </c:pt>
                <c:pt idx="25">
                  <c:v>24.467327014518595</c:v>
                </c:pt>
                <c:pt idx="26">
                  <c:v>24.221762654325012</c:v>
                </c:pt>
                <c:pt idx="27">
                  <c:v>23.976198294131429</c:v>
                </c:pt>
                <c:pt idx="28">
                  <c:v>23.730633933937845</c:v>
                </c:pt>
                <c:pt idx="29">
                  <c:v>23.485069573744262</c:v>
                </c:pt>
                <c:pt idx="30">
                  <c:v>23.239505213550679</c:v>
                </c:pt>
                <c:pt idx="31">
                  <c:v>22.993940853357095</c:v>
                </c:pt>
                <c:pt idx="32">
                  <c:v>22.748376493163512</c:v>
                </c:pt>
                <c:pt idx="33">
                  <c:v>22.502812132969929</c:v>
                </c:pt>
                <c:pt idx="34">
                  <c:v>22.257247772776346</c:v>
                </c:pt>
                <c:pt idx="35">
                  <c:v>22.011683412582762</c:v>
                </c:pt>
                <c:pt idx="36">
                  <c:v>21.766119052389179</c:v>
                </c:pt>
                <c:pt idx="37">
                  <c:v>21.520554692195596</c:v>
                </c:pt>
                <c:pt idx="38">
                  <c:v>21.274990332002012</c:v>
                </c:pt>
                <c:pt idx="39">
                  <c:v>21.029425971808429</c:v>
                </c:pt>
                <c:pt idx="40">
                  <c:v>20.783861611614846</c:v>
                </c:pt>
                <c:pt idx="41">
                  <c:v>20.538297251421263</c:v>
                </c:pt>
                <c:pt idx="42">
                  <c:v>20.292732891227679</c:v>
                </c:pt>
                <c:pt idx="43">
                  <c:v>20.047168531034096</c:v>
                </c:pt>
                <c:pt idx="44">
                  <c:v>19.801604170840513</c:v>
                </c:pt>
                <c:pt idx="45">
                  <c:v>19.556039810646929</c:v>
                </c:pt>
                <c:pt idx="46">
                  <c:v>19.310475450453346</c:v>
                </c:pt>
                <c:pt idx="47">
                  <c:v>19.064911090259763</c:v>
                </c:pt>
                <c:pt idx="48">
                  <c:v>18.819346730066179</c:v>
                </c:pt>
                <c:pt idx="49">
                  <c:v>18.573782369872596</c:v>
                </c:pt>
                <c:pt idx="50">
                  <c:v>18.328218009679013</c:v>
                </c:pt>
                <c:pt idx="51">
                  <c:v>18.08265364948543</c:v>
                </c:pt>
                <c:pt idx="52">
                  <c:v>17.837089289291846</c:v>
                </c:pt>
                <c:pt idx="53">
                  <c:v>17.591524929098263</c:v>
                </c:pt>
                <c:pt idx="54">
                  <c:v>17.34596056890468</c:v>
                </c:pt>
                <c:pt idx="55">
                  <c:v>17.100396208711096</c:v>
                </c:pt>
                <c:pt idx="56">
                  <c:v>16.854831848517513</c:v>
                </c:pt>
                <c:pt idx="57">
                  <c:v>16.60926748832393</c:v>
                </c:pt>
                <c:pt idx="58">
                  <c:v>16.363703128130346</c:v>
                </c:pt>
                <c:pt idx="59">
                  <c:v>16.118138767936763</c:v>
                </c:pt>
                <c:pt idx="60">
                  <c:v>15.872574407743182</c:v>
                </c:pt>
                <c:pt idx="61">
                  <c:v>15.6270100475496</c:v>
                </c:pt>
                <c:pt idx="62">
                  <c:v>15.381445687356019</c:v>
                </c:pt>
                <c:pt idx="63">
                  <c:v>15.135881327162437</c:v>
                </c:pt>
                <c:pt idx="64">
                  <c:v>14.890316966968856</c:v>
                </c:pt>
                <c:pt idx="65">
                  <c:v>14.644752606775274</c:v>
                </c:pt>
                <c:pt idx="66">
                  <c:v>14.399188246581692</c:v>
                </c:pt>
                <c:pt idx="67">
                  <c:v>14.153623886388111</c:v>
                </c:pt>
                <c:pt idx="68">
                  <c:v>13.908059526194529</c:v>
                </c:pt>
                <c:pt idx="69">
                  <c:v>13.662495166000948</c:v>
                </c:pt>
                <c:pt idx="70">
                  <c:v>13.416930805807366</c:v>
                </c:pt>
                <c:pt idx="71">
                  <c:v>13.171366445613785</c:v>
                </c:pt>
                <c:pt idx="72">
                  <c:v>12.925802085420203</c:v>
                </c:pt>
                <c:pt idx="73">
                  <c:v>12.680237725226622</c:v>
                </c:pt>
                <c:pt idx="74">
                  <c:v>12.43467336503304</c:v>
                </c:pt>
                <c:pt idx="75">
                  <c:v>12.189109004839459</c:v>
                </c:pt>
                <c:pt idx="76">
                  <c:v>11.943544644645877</c:v>
                </c:pt>
                <c:pt idx="77">
                  <c:v>11.697980284452296</c:v>
                </c:pt>
                <c:pt idx="78">
                  <c:v>11.452415924258714</c:v>
                </c:pt>
                <c:pt idx="79">
                  <c:v>11.206851564065133</c:v>
                </c:pt>
                <c:pt idx="80">
                  <c:v>10.961287203871551</c:v>
                </c:pt>
                <c:pt idx="81">
                  <c:v>10.71572284367797</c:v>
                </c:pt>
                <c:pt idx="82">
                  <c:v>10.470158483484388</c:v>
                </c:pt>
                <c:pt idx="83">
                  <c:v>10.224594123290807</c:v>
                </c:pt>
                <c:pt idx="84">
                  <c:v>9.9790297630972251</c:v>
                </c:pt>
                <c:pt idx="85">
                  <c:v>9.7334654029036436</c:v>
                </c:pt>
                <c:pt idx="86">
                  <c:v>9.4879010427100621</c:v>
                </c:pt>
                <c:pt idx="87">
                  <c:v>9.2423366825164806</c:v>
                </c:pt>
                <c:pt idx="88">
                  <c:v>8.996772322322899</c:v>
                </c:pt>
                <c:pt idx="89">
                  <c:v>8.7512079621293175</c:v>
                </c:pt>
                <c:pt idx="90">
                  <c:v>8.505643601935736</c:v>
                </c:pt>
                <c:pt idx="91">
                  <c:v>8.2600792417421545</c:v>
                </c:pt>
                <c:pt idx="92">
                  <c:v>8.0145148815485729</c:v>
                </c:pt>
                <c:pt idx="93">
                  <c:v>7.7689505213549914</c:v>
                </c:pt>
                <c:pt idx="94">
                  <c:v>7.5233861611614099</c:v>
                </c:pt>
                <c:pt idx="95">
                  <c:v>7.2778218009678284</c:v>
                </c:pt>
                <c:pt idx="96">
                  <c:v>7.0322574407742469</c:v>
                </c:pt>
                <c:pt idx="97">
                  <c:v>6.7866930805806653</c:v>
                </c:pt>
                <c:pt idx="98">
                  <c:v>6.5411287203870838</c:v>
                </c:pt>
                <c:pt idx="99">
                  <c:v>6.2955643601935023</c:v>
                </c:pt>
                <c:pt idx="100" formatCode="General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7-48A6-9E98-5D505F11ED9C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4'!$AJ$207:$AJ$307</c:f>
              <c:numCache>
                <c:formatCode>General</c:formatCode>
                <c:ptCount val="101"/>
                <c:pt idx="0">
                  <c:v>5.2</c:v>
                </c:pt>
                <c:pt idx="1">
                  <c:v>5.2</c:v>
                </c:pt>
                <c:pt idx="2">
                  <c:v>5.2</c:v>
                </c:pt>
                <c:pt idx="3">
                  <c:v>5.2</c:v>
                </c:pt>
                <c:pt idx="4">
                  <c:v>5.2</c:v>
                </c:pt>
                <c:pt idx="5">
                  <c:v>5.2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5.2</c:v>
                </c:pt>
                <c:pt idx="13">
                  <c:v>5.2</c:v>
                </c:pt>
                <c:pt idx="14">
                  <c:v>5.2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5.2</c:v>
                </c:pt>
                <c:pt idx="20">
                  <c:v>5.2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5.2</c:v>
                </c:pt>
                <c:pt idx="27">
                  <c:v>5.2</c:v>
                </c:pt>
                <c:pt idx="28">
                  <c:v>5.2</c:v>
                </c:pt>
                <c:pt idx="29">
                  <c:v>5.2</c:v>
                </c:pt>
                <c:pt idx="30">
                  <c:v>5.2</c:v>
                </c:pt>
                <c:pt idx="31">
                  <c:v>5.2</c:v>
                </c:pt>
                <c:pt idx="32">
                  <c:v>5.2</c:v>
                </c:pt>
                <c:pt idx="33">
                  <c:v>5.2</c:v>
                </c:pt>
                <c:pt idx="34">
                  <c:v>5.2</c:v>
                </c:pt>
                <c:pt idx="35">
                  <c:v>5.2</c:v>
                </c:pt>
                <c:pt idx="36">
                  <c:v>5.2</c:v>
                </c:pt>
                <c:pt idx="37">
                  <c:v>5.2</c:v>
                </c:pt>
                <c:pt idx="38">
                  <c:v>5.2</c:v>
                </c:pt>
                <c:pt idx="39">
                  <c:v>5.2</c:v>
                </c:pt>
                <c:pt idx="40">
                  <c:v>5.2</c:v>
                </c:pt>
                <c:pt idx="41">
                  <c:v>5.2</c:v>
                </c:pt>
                <c:pt idx="42">
                  <c:v>5.2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5.2</c:v>
                </c:pt>
                <c:pt idx="47">
                  <c:v>5.2</c:v>
                </c:pt>
                <c:pt idx="48">
                  <c:v>5.2</c:v>
                </c:pt>
                <c:pt idx="49">
                  <c:v>5.2</c:v>
                </c:pt>
                <c:pt idx="50">
                  <c:v>5.2</c:v>
                </c:pt>
                <c:pt idx="51">
                  <c:v>5.2</c:v>
                </c:pt>
                <c:pt idx="52">
                  <c:v>5.2</c:v>
                </c:pt>
                <c:pt idx="53">
                  <c:v>5.2</c:v>
                </c:pt>
                <c:pt idx="54">
                  <c:v>5.2</c:v>
                </c:pt>
                <c:pt idx="55">
                  <c:v>5.2</c:v>
                </c:pt>
                <c:pt idx="56">
                  <c:v>5.2</c:v>
                </c:pt>
                <c:pt idx="57">
                  <c:v>5.2</c:v>
                </c:pt>
                <c:pt idx="58">
                  <c:v>5.2</c:v>
                </c:pt>
                <c:pt idx="59">
                  <c:v>5.2</c:v>
                </c:pt>
                <c:pt idx="60">
                  <c:v>5.2</c:v>
                </c:pt>
                <c:pt idx="61">
                  <c:v>5.2</c:v>
                </c:pt>
                <c:pt idx="62">
                  <c:v>5.2</c:v>
                </c:pt>
                <c:pt idx="63">
                  <c:v>5.2</c:v>
                </c:pt>
                <c:pt idx="64">
                  <c:v>5.2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5.2</c:v>
                </c:pt>
                <c:pt idx="70">
                  <c:v>5.2</c:v>
                </c:pt>
                <c:pt idx="71">
                  <c:v>5.2</c:v>
                </c:pt>
                <c:pt idx="72">
                  <c:v>5.2</c:v>
                </c:pt>
                <c:pt idx="73">
                  <c:v>5.2</c:v>
                </c:pt>
                <c:pt idx="74">
                  <c:v>5.2</c:v>
                </c:pt>
                <c:pt idx="75">
                  <c:v>5.2</c:v>
                </c:pt>
                <c:pt idx="76">
                  <c:v>5.2</c:v>
                </c:pt>
                <c:pt idx="77">
                  <c:v>5.2</c:v>
                </c:pt>
                <c:pt idx="78">
                  <c:v>5.2</c:v>
                </c:pt>
                <c:pt idx="79">
                  <c:v>5.2</c:v>
                </c:pt>
                <c:pt idx="80">
                  <c:v>5.2</c:v>
                </c:pt>
                <c:pt idx="81">
                  <c:v>5.2</c:v>
                </c:pt>
                <c:pt idx="82">
                  <c:v>5.2</c:v>
                </c:pt>
                <c:pt idx="83">
                  <c:v>5.2</c:v>
                </c:pt>
                <c:pt idx="84">
                  <c:v>5.2</c:v>
                </c:pt>
                <c:pt idx="85">
                  <c:v>5.2</c:v>
                </c:pt>
                <c:pt idx="86">
                  <c:v>5.2</c:v>
                </c:pt>
                <c:pt idx="87">
                  <c:v>5.2</c:v>
                </c:pt>
                <c:pt idx="88">
                  <c:v>5.2</c:v>
                </c:pt>
                <c:pt idx="89">
                  <c:v>5.2</c:v>
                </c:pt>
                <c:pt idx="90">
                  <c:v>5.2</c:v>
                </c:pt>
                <c:pt idx="91">
                  <c:v>5.2</c:v>
                </c:pt>
                <c:pt idx="92">
                  <c:v>5.2</c:v>
                </c:pt>
                <c:pt idx="93">
                  <c:v>5.2</c:v>
                </c:pt>
                <c:pt idx="94">
                  <c:v>5.2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</c:v>
                </c:pt>
                <c:pt idx="99">
                  <c:v>5.2</c:v>
                </c:pt>
                <c:pt idx="100">
                  <c:v>5.2</c:v>
                </c:pt>
              </c:numCache>
            </c:numRef>
          </c:xVal>
          <c:yVal>
            <c:numRef>
              <c:f>'Gusset 4'!$AM$207:$AM$307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0.45137053947654282</c:v>
                </c:pt>
                <c:pt idx="2">
                  <c:v>0.90274107895308564</c:v>
                </c:pt>
                <c:pt idx="3">
                  <c:v>1.3541116184296285</c:v>
                </c:pt>
                <c:pt idx="4">
                  <c:v>1.8054821579061713</c:v>
                </c:pt>
                <c:pt idx="5">
                  <c:v>2.2568526973827141</c:v>
                </c:pt>
                <c:pt idx="6">
                  <c:v>2.7082232368592569</c:v>
                </c:pt>
                <c:pt idx="7">
                  <c:v>3.1595937763357997</c:v>
                </c:pt>
                <c:pt idx="8">
                  <c:v>3.6109643158123426</c:v>
                </c:pt>
                <c:pt idx="9">
                  <c:v>4.0623348552888849</c:v>
                </c:pt>
                <c:pt idx="10">
                  <c:v>4.5137053947654273</c:v>
                </c:pt>
                <c:pt idx="11">
                  <c:v>4.9650759342419697</c:v>
                </c:pt>
                <c:pt idx="12">
                  <c:v>5.4164464737185121</c:v>
                </c:pt>
                <c:pt idx="13">
                  <c:v>5.8678170131950544</c:v>
                </c:pt>
                <c:pt idx="14">
                  <c:v>6.3191875526715968</c:v>
                </c:pt>
                <c:pt idx="15">
                  <c:v>6.7705580921481392</c:v>
                </c:pt>
                <c:pt idx="16">
                  <c:v>7.2219286316246816</c:v>
                </c:pt>
                <c:pt idx="17">
                  <c:v>7.6732991711012239</c:v>
                </c:pt>
                <c:pt idx="18">
                  <c:v>8.1246697105777663</c:v>
                </c:pt>
                <c:pt idx="19">
                  <c:v>8.5760402500543087</c:v>
                </c:pt>
                <c:pt idx="20">
                  <c:v>9.0274107895308511</c:v>
                </c:pt>
                <c:pt idx="21">
                  <c:v>9.4787813290073935</c:v>
                </c:pt>
                <c:pt idx="22">
                  <c:v>9.9301518684839358</c:v>
                </c:pt>
                <c:pt idx="23">
                  <c:v>10.381522407960478</c:v>
                </c:pt>
                <c:pt idx="24">
                  <c:v>10.832892947437021</c:v>
                </c:pt>
                <c:pt idx="25">
                  <c:v>11.284263486913563</c:v>
                </c:pt>
                <c:pt idx="26">
                  <c:v>11.735634026390105</c:v>
                </c:pt>
                <c:pt idx="27">
                  <c:v>12.187004565866648</c:v>
                </c:pt>
                <c:pt idx="28">
                  <c:v>12.63837510534319</c:v>
                </c:pt>
                <c:pt idx="29">
                  <c:v>13.089745644819732</c:v>
                </c:pt>
                <c:pt idx="30">
                  <c:v>13.541116184296275</c:v>
                </c:pt>
                <c:pt idx="31">
                  <c:v>13.992486723772817</c:v>
                </c:pt>
                <c:pt idx="32">
                  <c:v>14.44385726324936</c:v>
                </c:pt>
                <c:pt idx="33">
                  <c:v>14.895227802725902</c:v>
                </c:pt>
                <c:pt idx="34">
                  <c:v>15.346598342202444</c:v>
                </c:pt>
                <c:pt idx="35">
                  <c:v>15.797968881678987</c:v>
                </c:pt>
                <c:pt idx="36">
                  <c:v>16.249339421155529</c:v>
                </c:pt>
                <c:pt idx="37">
                  <c:v>16.700709960632071</c:v>
                </c:pt>
                <c:pt idx="38">
                  <c:v>17.152080500108614</c:v>
                </c:pt>
                <c:pt idx="39">
                  <c:v>17.603451039585156</c:v>
                </c:pt>
                <c:pt idx="40">
                  <c:v>18.054821579061699</c:v>
                </c:pt>
                <c:pt idx="41">
                  <c:v>18.506192118538241</c:v>
                </c:pt>
                <c:pt idx="42">
                  <c:v>18.957562658014783</c:v>
                </c:pt>
                <c:pt idx="43">
                  <c:v>19.408933197491326</c:v>
                </c:pt>
                <c:pt idx="44">
                  <c:v>19.860303736967868</c:v>
                </c:pt>
                <c:pt idx="45">
                  <c:v>20.31167427644441</c:v>
                </c:pt>
                <c:pt idx="46">
                  <c:v>20.763044815920953</c:v>
                </c:pt>
                <c:pt idx="47">
                  <c:v>21.214415355397495</c:v>
                </c:pt>
                <c:pt idx="48">
                  <c:v>21.665785894874038</c:v>
                </c:pt>
                <c:pt idx="49">
                  <c:v>22.11715643435058</c:v>
                </c:pt>
                <c:pt idx="50">
                  <c:v>22.568526973827122</c:v>
                </c:pt>
                <c:pt idx="51">
                  <c:v>23.019897513303665</c:v>
                </c:pt>
                <c:pt idx="52">
                  <c:v>23.471268052780207</c:v>
                </c:pt>
                <c:pt idx="53">
                  <c:v>23.922638592256749</c:v>
                </c:pt>
                <c:pt idx="54">
                  <c:v>24.374009131733292</c:v>
                </c:pt>
                <c:pt idx="55">
                  <c:v>24.825379671209834</c:v>
                </c:pt>
                <c:pt idx="56">
                  <c:v>25.276750210686377</c:v>
                </c:pt>
                <c:pt idx="57">
                  <c:v>25.728120750162919</c:v>
                </c:pt>
                <c:pt idx="58">
                  <c:v>26.179491289639461</c:v>
                </c:pt>
                <c:pt idx="59">
                  <c:v>26.630861829116004</c:v>
                </c:pt>
                <c:pt idx="60">
                  <c:v>27.082232368592546</c:v>
                </c:pt>
                <c:pt idx="61">
                  <c:v>27.533602908069088</c:v>
                </c:pt>
                <c:pt idx="62">
                  <c:v>27.984973447545631</c:v>
                </c:pt>
                <c:pt idx="63">
                  <c:v>28.436343987022173</c:v>
                </c:pt>
                <c:pt idx="64">
                  <c:v>28.887714526498716</c:v>
                </c:pt>
                <c:pt idx="65">
                  <c:v>29.339085065975258</c:v>
                </c:pt>
                <c:pt idx="66">
                  <c:v>29.7904556054518</c:v>
                </c:pt>
                <c:pt idx="67">
                  <c:v>30.241826144928343</c:v>
                </c:pt>
                <c:pt idx="68">
                  <c:v>30.693196684404885</c:v>
                </c:pt>
                <c:pt idx="69">
                  <c:v>31.144567223881428</c:v>
                </c:pt>
                <c:pt idx="70">
                  <c:v>31.59593776335797</c:v>
                </c:pt>
                <c:pt idx="71">
                  <c:v>32.047308302834516</c:v>
                </c:pt>
                <c:pt idx="72">
                  <c:v>32.498678842311058</c:v>
                </c:pt>
                <c:pt idx="73">
                  <c:v>32.950049381787601</c:v>
                </c:pt>
                <c:pt idx="74">
                  <c:v>33.401419921264143</c:v>
                </c:pt>
                <c:pt idx="75">
                  <c:v>33.852790460740685</c:v>
                </c:pt>
                <c:pt idx="76">
                  <c:v>34.304161000217228</c:v>
                </c:pt>
                <c:pt idx="77">
                  <c:v>34.75553153969377</c:v>
                </c:pt>
                <c:pt idx="78">
                  <c:v>35.206902079170312</c:v>
                </c:pt>
                <c:pt idx="79">
                  <c:v>35.658272618646855</c:v>
                </c:pt>
                <c:pt idx="80">
                  <c:v>36.109643158123397</c:v>
                </c:pt>
                <c:pt idx="81">
                  <c:v>36.56101369759994</c:v>
                </c:pt>
                <c:pt idx="82">
                  <c:v>37.012384237076482</c:v>
                </c:pt>
                <c:pt idx="83">
                  <c:v>37.463754776553024</c:v>
                </c:pt>
                <c:pt idx="84">
                  <c:v>37.915125316029567</c:v>
                </c:pt>
                <c:pt idx="85">
                  <c:v>38.366495855506109</c:v>
                </c:pt>
                <c:pt idx="86">
                  <c:v>38.817866394982651</c:v>
                </c:pt>
                <c:pt idx="87">
                  <c:v>39.269236934459194</c:v>
                </c:pt>
                <c:pt idx="88">
                  <c:v>39.720607473935736</c:v>
                </c:pt>
                <c:pt idx="89">
                  <c:v>40.171978013412279</c:v>
                </c:pt>
                <c:pt idx="90">
                  <c:v>40.623348552888821</c:v>
                </c:pt>
                <c:pt idx="91">
                  <c:v>41.074719092365363</c:v>
                </c:pt>
                <c:pt idx="92">
                  <c:v>41.526089631841906</c:v>
                </c:pt>
                <c:pt idx="93">
                  <c:v>41.977460171318448</c:v>
                </c:pt>
                <c:pt idx="94">
                  <c:v>42.42883071079499</c:v>
                </c:pt>
                <c:pt idx="95">
                  <c:v>42.880201250271533</c:v>
                </c:pt>
                <c:pt idx="96">
                  <c:v>43.331571789748075</c:v>
                </c:pt>
                <c:pt idx="97">
                  <c:v>43.782942329224618</c:v>
                </c:pt>
                <c:pt idx="98">
                  <c:v>44.23431286870116</c:v>
                </c:pt>
                <c:pt idx="99">
                  <c:v>44.685683408177702</c:v>
                </c:pt>
                <c:pt idx="100">
                  <c:v>45.13705394765428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7-48A6-9E98-5D505F11ED9C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4'!$AJ$308:$AJ$408</c:f>
              <c:numCache>
                <c:formatCode>General</c:formatCode>
                <c:ptCount val="101"/>
                <c:pt idx="0">
                  <c:v>5.2</c:v>
                </c:pt>
                <c:pt idx="1">
                  <c:v>5.599370539476543</c:v>
                </c:pt>
                <c:pt idx="2">
                  <c:v>5.9987410789530857</c:v>
                </c:pt>
                <c:pt idx="3">
                  <c:v>6.3981116184296285</c:v>
                </c:pt>
                <c:pt idx="4">
                  <c:v>6.7974821579061713</c:v>
                </c:pt>
                <c:pt idx="5">
                  <c:v>7.196852697382714</c:v>
                </c:pt>
                <c:pt idx="6">
                  <c:v>7.5962232368592568</c:v>
                </c:pt>
                <c:pt idx="7">
                  <c:v>7.9955937763357996</c:v>
                </c:pt>
                <c:pt idx="8">
                  <c:v>8.3949643158123415</c:v>
                </c:pt>
                <c:pt idx="9">
                  <c:v>8.7943348552888843</c:v>
                </c:pt>
                <c:pt idx="10">
                  <c:v>9.193705394765427</c:v>
                </c:pt>
                <c:pt idx="11">
                  <c:v>9.5930759342419698</c:v>
                </c:pt>
                <c:pt idx="12">
                  <c:v>9.9924464737185126</c:v>
                </c:pt>
                <c:pt idx="13">
                  <c:v>10.391817013195055</c:v>
                </c:pt>
                <c:pt idx="14">
                  <c:v>10.791187552671598</c:v>
                </c:pt>
                <c:pt idx="15">
                  <c:v>11.190558092148141</c:v>
                </c:pt>
                <c:pt idx="16">
                  <c:v>11.589928631624684</c:v>
                </c:pt>
                <c:pt idx="17">
                  <c:v>11.989299171101226</c:v>
                </c:pt>
                <c:pt idx="18">
                  <c:v>12.388669710577769</c:v>
                </c:pt>
                <c:pt idx="19">
                  <c:v>12.788040250054312</c:v>
                </c:pt>
                <c:pt idx="20">
                  <c:v>13.187410789530855</c:v>
                </c:pt>
                <c:pt idx="21">
                  <c:v>13.586781329007398</c:v>
                </c:pt>
                <c:pt idx="22">
                  <c:v>13.98615186848394</c:v>
                </c:pt>
                <c:pt idx="23">
                  <c:v>14.385522407960483</c:v>
                </c:pt>
                <c:pt idx="24">
                  <c:v>14.784892947437026</c:v>
                </c:pt>
                <c:pt idx="25">
                  <c:v>15.184263486913569</c:v>
                </c:pt>
                <c:pt idx="26">
                  <c:v>15.583634026390111</c:v>
                </c:pt>
                <c:pt idx="27">
                  <c:v>15.983004565866654</c:v>
                </c:pt>
                <c:pt idx="28">
                  <c:v>16.382375105343197</c:v>
                </c:pt>
                <c:pt idx="29">
                  <c:v>16.78174564481974</c:v>
                </c:pt>
                <c:pt idx="30">
                  <c:v>17.181116184296283</c:v>
                </c:pt>
                <c:pt idx="31">
                  <c:v>17.580486723772825</c:v>
                </c:pt>
                <c:pt idx="32">
                  <c:v>17.979857263249368</c:v>
                </c:pt>
                <c:pt idx="33">
                  <c:v>18.379227802725911</c:v>
                </c:pt>
                <c:pt idx="34">
                  <c:v>18.778598342202454</c:v>
                </c:pt>
                <c:pt idx="35">
                  <c:v>19.177968881678996</c:v>
                </c:pt>
                <c:pt idx="36">
                  <c:v>19.577339421155539</c:v>
                </c:pt>
                <c:pt idx="37">
                  <c:v>19.976709960632082</c:v>
                </c:pt>
                <c:pt idx="38">
                  <c:v>20.376080500108625</c:v>
                </c:pt>
                <c:pt idx="39">
                  <c:v>20.775451039585167</c:v>
                </c:pt>
                <c:pt idx="40">
                  <c:v>21.17482157906171</c:v>
                </c:pt>
                <c:pt idx="41">
                  <c:v>21.574192118538253</c:v>
                </c:pt>
                <c:pt idx="42">
                  <c:v>21.973562658014796</c:v>
                </c:pt>
                <c:pt idx="43">
                  <c:v>22.372933197491339</c:v>
                </c:pt>
                <c:pt idx="44">
                  <c:v>22.772303736967881</c:v>
                </c:pt>
                <c:pt idx="45">
                  <c:v>23.171674276444424</c:v>
                </c:pt>
                <c:pt idx="46">
                  <c:v>23.571044815920967</c:v>
                </c:pt>
                <c:pt idx="47">
                  <c:v>23.97041535539751</c:v>
                </c:pt>
                <c:pt idx="48">
                  <c:v>24.369785894874052</c:v>
                </c:pt>
                <c:pt idx="49">
                  <c:v>24.769156434350595</c:v>
                </c:pt>
                <c:pt idx="50">
                  <c:v>25.168526973827138</c:v>
                </c:pt>
                <c:pt idx="51">
                  <c:v>25.567897513303681</c:v>
                </c:pt>
                <c:pt idx="52">
                  <c:v>25.967268052780224</c:v>
                </c:pt>
                <c:pt idx="53">
                  <c:v>26.366638592256766</c:v>
                </c:pt>
                <c:pt idx="54">
                  <c:v>26.766009131733309</c:v>
                </c:pt>
                <c:pt idx="55">
                  <c:v>27.165379671209852</c:v>
                </c:pt>
                <c:pt idx="56">
                  <c:v>27.564750210686395</c:v>
                </c:pt>
                <c:pt idx="57">
                  <c:v>27.964120750162937</c:v>
                </c:pt>
                <c:pt idx="58">
                  <c:v>28.36349128963948</c:v>
                </c:pt>
                <c:pt idx="59">
                  <c:v>28.762861829116023</c:v>
                </c:pt>
                <c:pt idx="60">
                  <c:v>29.162232368592566</c:v>
                </c:pt>
                <c:pt idx="61">
                  <c:v>29.561602908069109</c:v>
                </c:pt>
                <c:pt idx="62">
                  <c:v>29.960973447545651</c:v>
                </c:pt>
                <c:pt idx="63">
                  <c:v>30.360343987022194</c:v>
                </c:pt>
                <c:pt idx="64">
                  <c:v>30.759714526498737</c:v>
                </c:pt>
                <c:pt idx="65">
                  <c:v>31.15908506597528</c:v>
                </c:pt>
                <c:pt idx="66">
                  <c:v>31.558455605451822</c:v>
                </c:pt>
                <c:pt idx="67">
                  <c:v>31.957826144928365</c:v>
                </c:pt>
                <c:pt idx="68">
                  <c:v>32.357196684404911</c:v>
                </c:pt>
                <c:pt idx="69">
                  <c:v>32.756567223881454</c:v>
                </c:pt>
                <c:pt idx="70">
                  <c:v>33.155937763357997</c:v>
                </c:pt>
                <c:pt idx="71">
                  <c:v>33.55530830283454</c:v>
                </c:pt>
                <c:pt idx="72">
                  <c:v>33.954678842311083</c:v>
                </c:pt>
                <c:pt idx="73">
                  <c:v>34.354049381787625</c:v>
                </c:pt>
                <c:pt idx="74">
                  <c:v>34.753419921264168</c:v>
                </c:pt>
                <c:pt idx="75">
                  <c:v>35.152790460740711</c:v>
                </c:pt>
                <c:pt idx="76">
                  <c:v>35.552161000217254</c:v>
                </c:pt>
                <c:pt idx="77">
                  <c:v>35.951531539693796</c:v>
                </c:pt>
                <c:pt idx="78">
                  <c:v>36.350902079170339</c:v>
                </c:pt>
                <c:pt idx="79">
                  <c:v>36.750272618646882</c:v>
                </c:pt>
                <c:pt idx="80">
                  <c:v>37.149643158123425</c:v>
                </c:pt>
                <c:pt idx="81">
                  <c:v>37.549013697599968</c:v>
                </c:pt>
                <c:pt idx="82">
                  <c:v>37.94838423707651</c:v>
                </c:pt>
                <c:pt idx="83">
                  <c:v>38.347754776553053</c:v>
                </c:pt>
                <c:pt idx="84">
                  <c:v>38.747125316029596</c:v>
                </c:pt>
                <c:pt idx="85">
                  <c:v>39.146495855506139</c:v>
                </c:pt>
                <c:pt idx="86">
                  <c:v>39.545866394982681</c:v>
                </c:pt>
                <c:pt idx="87">
                  <c:v>39.945236934459224</c:v>
                </c:pt>
                <c:pt idx="88">
                  <c:v>40.344607473935767</c:v>
                </c:pt>
                <c:pt idx="89">
                  <c:v>40.74397801341231</c:v>
                </c:pt>
                <c:pt idx="90">
                  <c:v>41.143348552888853</c:v>
                </c:pt>
                <c:pt idx="91">
                  <c:v>41.542719092365395</c:v>
                </c:pt>
                <c:pt idx="92">
                  <c:v>41.942089631841938</c:v>
                </c:pt>
                <c:pt idx="93">
                  <c:v>42.341460171318481</c:v>
                </c:pt>
                <c:pt idx="94">
                  <c:v>42.740830710795024</c:v>
                </c:pt>
                <c:pt idx="95">
                  <c:v>43.140201250271566</c:v>
                </c:pt>
                <c:pt idx="96">
                  <c:v>43.539571789748109</c:v>
                </c:pt>
                <c:pt idx="97">
                  <c:v>43.938942329224652</c:v>
                </c:pt>
                <c:pt idx="98">
                  <c:v>44.338312868701195</c:v>
                </c:pt>
                <c:pt idx="99">
                  <c:v>44.737683408177737</c:v>
                </c:pt>
                <c:pt idx="100">
                  <c:v>45.13705394765428</c:v>
                </c:pt>
              </c:numCache>
            </c:numRef>
          </c:xVal>
          <c:yVal>
            <c:numRef>
              <c:f>'Gusset 4'!$AN$308:$AN$408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77-48A6-9E98-5D505F11ED9C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4'!$AJ$409:$AJ$509</c:f>
              <c:numCache>
                <c:formatCode>General</c:formatCode>
                <c:ptCount val="101"/>
                <c:pt idx="0">
                  <c:v>5.2</c:v>
                </c:pt>
                <c:pt idx="1">
                  <c:v>5.292431325728141</c:v>
                </c:pt>
                <c:pt idx="2">
                  <c:v>5.3848626514562818</c:v>
                </c:pt>
                <c:pt idx="3">
                  <c:v>5.4772939771844227</c:v>
                </c:pt>
                <c:pt idx="4">
                  <c:v>5.5697253029125635</c:v>
                </c:pt>
                <c:pt idx="5">
                  <c:v>5.6621566286407043</c:v>
                </c:pt>
                <c:pt idx="6">
                  <c:v>5.7545879543688452</c:v>
                </c:pt>
                <c:pt idx="7">
                  <c:v>5.847019280096986</c:v>
                </c:pt>
                <c:pt idx="8">
                  <c:v>5.9394506058251268</c:v>
                </c:pt>
                <c:pt idx="9">
                  <c:v>6.0318819315532677</c:v>
                </c:pt>
                <c:pt idx="10">
                  <c:v>6.1243132572814085</c:v>
                </c:pt>
                <c:pt idx="11">
                  <c:v>6.2167445830095494</c:v>
                </c:pt>
                <c:pt idx="12">
                  <c:v>6.3091759087376902</c:v>
                </c:pt>
                <c:pt idx="13">
                  <c:v>6.401607234465831</c:v>
                </c:pt>
                <c:pt idx="14">
                  <c:v>6.4940385601939719</c:v>
                </c:pt>
                <c:pt idx="15">
                  <c:v>6.5864698859221127</c:v>
                </c:pt>
                <c:pt idx="16">
                  <c:v>6.6789012116502535</c:v>
                </c:pt>
                <c:pt idx="17">
                  <c:v>6.7713325373783944</c:v>
                </c:pt>
                <c:pt idx="18">
                  <c:v>6.8637638631065352</c:v>
                </c:pt>
                <c:pt idx="19">
                  <c:v>6.956195188834676</c:v>
                </c:pt>
                <c:pt idx="20">
                  <c:v>7.0486265145628169</c:v>
                </c:pt>
                <c:pt idx="21">
                  <c:v>7.1410578402909577</c:v>
                </c:pt>
                <c:pt idx="22">
                  <c:v>7.2334891660190985</c:v>
                </c:pt>
                <c:pt idx="23">
                  <c:v>7.3259204917472394</c:v>
                </c:pt>
                <c:pt idx="24">
                  <c:v>7.4183518174753802</c:v>
                </c:pt>
                <c:pt idx="25">
                  <c:v>7.510783143203521</c:v>
                </c:pt>
                <c:pt idx="26">
                  <c:v>7.6032144689316619</c:v>
                </c:pt>
                <c:pt idx="27">
                  <c:v>7.6956457946598027</c:v>
                </c:pt>
                <c:pt idx="28">
                  <c:v>7.7880771203879435</c:v>
                </c:pt>
                <c:pt idx="29">
                  <c:v>7.8805084461160844</c:v>
                </c:pt>
                <c:pt idx="30">
                  <c:v>7.9729397718442252</c:v>
                </c:pt>
                <c:pt idx="31">
                  <c:v>8.0653710975723651</c:v>
                </c:pt>
                <c:pt idx="32">
                  <c:v>8.157802423300506</c:v>
                </c:pt>
                <c:pt idx="33">
                  <c:v>8.2502337490286468</c:v>
                </c:pt>
                <c:pt idx="34">
                  <c:v>8.3426650747567876</c:v>
                </c:pt>
                <c:pt idx="35">
                  <c:v>8.4350964004849285</c:v>
                </c:pt>
                <c:pt idx="36">
                  <c:v>8.5275277262130693</c:v>
                </c:pt>
                <c:pt idx="37">
                  <c:v>8.6199590519412101</c:v>
                </c:pt>
                <c:pt idx="38">
                  <c:v>8.712390377669351</c:v>
                </c:pt>
                <c:pt idx="39">
                  <c:v>8.8048217033974918</c:v>
                </c:pt>
                <c:pt idx="40">
                  <c:v>8.8972530291256327</c:v>
                </c:pt>
                <c:pt idx="41">
                  <c:v>8.9896843548537735</c:v>
                </c:pt>
                <c:pt idx="42">
                  <c:v>9.0821156805819143</c:v>
                </c:pt>
                <c:pt idx="43">
                  <c:v>9.1745470063100552</c:v>
                </c:pt>
                <c:pt idx="44">
                  <c:v>9.266978332038196</c:v>
                </c:pt>
                <c:pt idx="45">
                  <c:v>9.3594096577663368</c:v>
                </c:pt>
                <c:pt idx="46">
                  <c:v>9.4518409834944777</c:v>
                </c:pt>
                <c:pt idx="47">
                  <c:v>9.5442723092226185</c:v>
                </c:pt>
                <c:pt idx="48">
                  <c:v>9.6367036349507593</c:v>
                </c:pt>
                <c:pt idx="49">
                  <c:v>9.7291349606789002</c:v>
                </c:pt>
                <c:pt idx="50">
                  <c:v>9.821566286407041</c:v>
                </c:pt>
                <c:pt idx="51">
                  <c:v>9.9139976121351818</c:v>
                </c:pt>
                <c:pt idx="52">
                  <c:v>10.006428937863323</c:v>
                </c:pt>
                <c:pt idx="53">
                  <c:v>10.098860263591463</c:v>
                </c:pt>
                <c:pt idx="54">
                  <c:v>10.191291589319604</c:v>
                </c:pt>
                <c:pt idx="55">
                  <c:v>10.283722915047745</c:v>
                </c:pt>
                <c:pt idx="56">
                  <c:v>10.376154240775886</c:v>
                </c:pt>
                <c:pt idx="57">
                  <c:v>10.468585566504027</c:v>
                </c:pt>
                <c:pt idx="58">
                  <c:v>10.561016892232168</c:v>
                </c:pt>
                <c:pt idx="59">
                  <c:v>10.653448217960308</c:v>
                </c:pt>
                <c:pt idx="60">
                  <c:v>10.745879543688449</c:v>
                </c:pt>
                <c:pt idx="61">
                  <c:v>10.83831086941659</c:v>
                </c:pt>
                <c:pt idx="62">
                  <c:v>10.930742195144731</c:v>
                </c:pt>
                <c:pt idx="63">
                  <c:v>11.023173520872872</c:v>
                </c:pt>
                <c:pt idx="64">
                  <c:v>11.115604846601013</c:v>
                </c:pt>
                <c:pt idx="65">
                  <c:v>11.208036172329154</c:v>
                </c:pt>
                <c:pt idx="66">
                  <c:v>11.300467498057294</c:v>
                </c:pt>
                <c:pt idx="67">
                  <c:v>11.392898823785435</c:v>
                </c:pt>
                <c:pt idx="68">
                  <c:v>11.485330149513576</c:v>
                </c:pt>
                <c:pt idx="69">
                  <c:v>11.577761475241717</c:v>
                </c:pt>
                <c:pt idx="70">
                  <c:v>11.670192800969858</c:v>
                </c:pt>
                <c:pt idx="71">
                  <c:v>11.762624126697999</c:v>
                </c:pt>
                <c:pt idx="72">
                  <c:v>11.855055452426139</c:v>
                </c:pt>
                <c:pt idx="73">
                  <c:v>11.94748677815428</c:v>
                </c:pt>
                <c:pt idx="74">
                  <c:v>12.039918103882421</c:v>
                </c:pt>
                <c:pt idx="75">
                  <c:v>12.132349429610562</c:v>
                </c:pt>
                <c:pt idx="76">
                  <c:v>12.224780755338703</c:v>
                </c:pt>
                <c:pt idx="77">
                  <c:v>12.317212081066844</c:v>
                </c:pt>
                <c:pt idx="78">
                  <c:v>12.409643406794984</c:v>
                </c:pt>
                <c:pt idx="79">
                  <c:v>12.502074732523125</c:v>
                </c:pt>
                <c:pt idx="80">
                  <c:v>12.594506058251266</c:v>
                </c:pt>
                <c:pt idx="81">
                  <c:v>12.686937383979407</c:v>
                </c:pt>
                <c:pt idx="82">
                  <c:v>12.779368709707548</c:v>
                </c:pt>
                <c:pt idx="83">
                  <c:v>12.871800035435689</c:v>
                </c:pt>
                <c:pt idx="84">
                  <c:v>12.964231361163829</c:v>
                </c:pt>
                <c:pt idx="85">
                  <c:v>13.05666268689197</c:v>
                </c:pt>
                <c:pt idx="86">
                  <c:v>13.149094012620111</c:v>
                </c:pt>
                <c:pt idx="87">
                  <c:v>13.241525338348252</c:v>
                </c:pt>
                <c:pt idx="88">
                  <c:v>13.333956664076393</c:v>
                </c:pt>
                <c:pt idx="89">
                  <c:v>13.426387989804534</c:v>
                </c:pt>
                <c:pt idx="90">
                  <c:v>13.518819315532674</c:v>
                </c:pt>
                <c:pt idx="91">
                  <c:v>13.611250641260815</c:v>
                </c:pt>
                <c:pt idx="92">
                  <c:v>13.703681966988956</c:v>
                </c:pt>
                <c:pt idx="93">
                  <c:v>13.796113292717097</c:v>
                </c:pt>
                <c:pt idx="94">
                  <c:v>13.888544618445238</c:v>
                </c:pt>
                <c:pt idx="95">
                  <c:v>13.980975944173379</c:v>
                </c:pt>
                <c:pt idx="96">
                  <c:v>14.073407269901519</c:v>
                </c:pt>
                <c:pt idx="97">
                  <c:v>14.16583859562966</c:v>
                </c:pt>
                <c:pt idx="98">
                  <c:v>14.258269921357801</c:v>
                </c:pt>
                <c:pt idx="99">
                  <c:v>14.350701247085942</c:v>
                </c:pt>
                <c:pt idx="100" formatCode="0.000">
                  <c:v>14.443132572814051</c:v>
                </c:pt>
              </c:numCache>
            </c:numRef>
          </c:xVal>
          <c:yVal>
            <c:numRef>
              <c:f>'Gusset 4'!$AO$409:$AO$509</c:f>
              <c:numCache>
                <c:formatCode>0.000</c:formatCode>
                <c:ptCount val="101"/>
                <c:pt idx="0">
                  <c:v>23.509402119676874</c:v>
                </c:pt>
                <c:pt idx="1">
                  <c:v>23.580372458673686</c:v>
                </c:pt>
                <c:pt idx="2">
                  <c:v>23.651342797670498</c:v>
                </c:pt>
                <c:pt idx="3">
                  <c:v>23.72231313666731</c:v>
                </c:pt>
                <c:pt idx="4">
                  <c:v>23.793283475664122</c:v>
                </c:pt>
                <c:pt idx="5">
                  <c:v>23.864253814660934</c:v>
                </c:pt>
                <c:pt idx="6">
                  <c:v>23.935224153657746</c:v>
                </c:pt>
                <c:pt idx="7">
                  <c:v>24.006194492654558</c:v>
                </c:pt>
                <c:pt idx="8">
                  <c:v>24.07716483165137</c:v>
                </c:pt>
                <c:pt idx="9">
                  <c:v>24.148135170648182</c:v>
                </c:pt>
                <c:pt idx="10">
                  <c:v>24.219105509644994</c:v>
                </c:pt>
                <c:pt idx="11">
                  <c:v>24.290075848641806</c:v>
                </c:pt>
                <c:pt idx="12">
                  <c:v>24.361046187638618</c:v>
                </c:pt>
                <c:pt idx="13">
                  <c:v>24.432016526635429</c:v>
                </c:pt>
                <c:pt idx="14">
                  <c:v>24.502986865632241</c:v>
                </c:pt>
                <c:pt idx="15">
                  <c:v>24.573957204629053</c:v>
                </c:pt>
                <c:pt idx="16">
                  <c:v>24.644927543625865</c:v>
                </c:pt>
                <c:pt idx="17">
                  <c:v>24.715897882622677</c:v>
                </c:pt>
                <c:pt idx="18">
                  <c:v>24.786868221619489</c:v>
                </c:pt>
                <c:pt idx="19">
                  <c:v>24.857838560616301</c:v>
                </c:pt>
                <c:pt idx="20">
                  <c:v>24.928808899613113</c:v>
                </c:pt>
                <c:pt idx="21">
                  <c:v>24.999779238609925</c:v>
                </c:pt>
                <c:pt idx="22">
                  <c:v>25.070749577606737</c:v>
                </c:pt>
                <c:pt idx="23">
                  <c:v>25.141719916603549</c:v>
                </c:pt>
                <c:pt idx="24">
                  <c:v>25.212690255600361</c:v>
                </c:pt>
                <c:pt idx="25">
                  <c:v>25.283660594597173</c:v>
                </c:pt>
                <c:pt idx="26">
                  <c:v>25.354630933593985</c:v>
                </c:pt>
                <c:pt idx="27">
                  <c:v>25.425601272590796</c:v>
                </c:pt>
                <c:pt idx="28">
                  <c:v>25.496571611587608</c:v>
                </c:pt>
                <c:pt idx="29">
                  <c:v>25.56754195058442</c:v>
                </c:pt>
                <c:pt idx="30">
                  <c:v>25.638512289581232</c:v>
                </c:pt>
                <c:pt idx="31">
                  <c:v>25.709482628578044</c:v>
                </c:pt>
                <c:pt idx="32">
                  <c:v>25.780452967574856</c:v>
                </c:pt>
                <c:pt idx="33">
                  <c:v>25.851423306571668</c:v>
                </c:pt>
                <c:pt idx="34">
                  <c:v>25.92239364556848</c:v>
                </c:pt>
                <c:pt idx="35">
                  <c:v>25.993363984565292</c:v>
                </c:pt>
                <c:pt idx="36">
                  <c:v>26.064334323562104</c:v>
                </c:pt>
                <c:pt idx="37">
                  <c:v>26.135304662558916</c:v>
                </c:pt>
                <c:pt idx="38">
                  <c:v>26.206275001555728</c:v>
                </c:pt>
                <c:pt idx="39">
                  <c:v>26.27724534055254</c:v>
                </c:pt>
                <c:pt idx="40">
                  <c:v>26.348215679549352</c:v>
                </c:pt>
                <c:pt idx="41">
                  <c:v>26.419186018546164</c:v>
                </c:pt>
                <c:pt idx="42">
                  <c:v>26.490156357542975</c:v>
                </c:pt>
                <c:pt idx="43">
                  <c:v>26.561126696539787</c:v>
                </c:pt>
                <c:pt idx="44">
                  <c:v>26.632097035536599</c:v>
                </c:pt>
                <c:pt idx="45">
                  <c:v>26.703067374533411</c:v>
                </c:pt>
                <c:pt idx="46">
                  <c:v>26.774037713530223</c:v>
                </c:pt>
                <c:pt idx="47">
                  <c:v>26.845008052527035</c:v>
                </c:pt>
                <c:pt idx="48">
                  <c:v>26.915978391523847</c:v>
                </c:pt>
                <c:pt idx="49">
                  <c:v>26.986948730520659</c:v>
                </c:pt>
                <c:pt idx="50">
                  <c:v>27.057919069517471</c:v>
                </c:pt>
                <c:pt idx="51">
                  <c:v>27.128889408514283</c:v>
                </c:pt>
                <c:pt idx="52">
                  <c:v>27.199859747511095</c:v>
                </c:pt>
                <c:pt idx="53">
                  <c:v>27.270830086507907</c:v>
                </c:pt>
                <c:pt idx="54">
                  <c:v>27.341800425504719</c:v>
                </c:pt>
                <c:pt idx="55">
                  <c:v>27.412770764501531</c:v>
                </c:pt>
                <c:pt idx="56">
                  <c:v>27.483741103498343</c:v>
                </c:pt>
                <c:pt idx="57">
                  <c:v>27.554711442495154</c:v>
                </c:pt>
                <c:pt idx="58">
                  <c:v>27.625681781491966</c:v>
                </c:pt>
                <c:pt idx="59">
                  <c:v>27.696652120488778</c:v>
                </c:pt>
                <c:pt idx="60">
                  <c:v>27.76762245948559</c:v>
                </c:pt>
                <c:pt idx="61">
                  <c:v>27.838592798482402</c:v>
                </c:pt>
                <c:pt idx="62">
                  <c:v>27.909563137479214</c:v>
                </c:pt>
                <c:pt idx="63">
                  <c:v>27.980533476476026</c:v>
                </c:pt>
                <c:pt idx="64">
                  <c:v>28.051503815472838</c:v>
                </c:pt>
                <c:pt idx="65">
                  <c:v>28.12247415446965</c:v>
                </c:pt>
                <c:pt idx="66">
                  <c:v>28.193444493466462</c:v>
                </c:pt>
                <c:pt idx="67">
                  <c:v>28.264414832463274</c:v>
                </c:pt>
                <c:pt idx="68">
                  <c:v>28.335385171460086</c:v>
                </c:pt>
                <c:pt idx="69">
                  <c:v>28.406355510456898</c:v>
                </c:pt>
                <c:pt idx="70">
                  <c:v>28.47732584945371</c:v>
                </c:pt>
                <c:pt idx="71">
                  <c:v>28.548296188450522</c:v>
                </c:pt>
                <c:pt idx="72">
                  <c:v>28.619266527447333</c:v>
                </c:pt>
                <c:pt idx="73">
                  <c:v>28.690236866444145</c:v>
                </c:pt>
                <c:pt idx="74">
                  <c:v>28.761207205440957</c:v>
                </c:pt>
                <c:pt idx="75">
                  <c:v>28.832177544437769</c:v>
                </c:pt>
                <c:pt idx="76">
                  <c:v>28.903147883434581</c:v>
                </c:pt>
                <c:pt idx="77">
                  <c:v>28.974118222431393</c:v>
                </c:pt>
                <c:pt idx="78">
                  <c:v>29.045088561428205</c:v>
                </c:pt>
                <c:pt idx="79">
                  <c:v>29.116058900425017</c:v>
                </c:pt>
                <c:pt idx="80">
                  <c:v>29.187029239421829</c:v>
                </c:pt>
                <c:pt idx="81">
                  <c:v>29.257999578418641</c:v>
                </c:pt>
                <c:pt idx="82">
                  <c:v>29.328969917415453</c:v>
                </c:pt>
                <c:pt idx="83">
                  <c:v>29.399940256412265</c:v>
                </c:pt>
                <c:pt idx="84">
                  <c:v>29.470910595409077</c:v>
                </c:pt>
                <c:pt idx="85">
                  <c:v>29.541880934405889</c:v>
                </c:pt>
                <c:pt idx="86">
                  <c:v>29.612851273402701</c:v>
                </c:pt>
                <c:pt idx="87">
                  <c:v>29.683821612399512</c:v>
                </c:pt>
                <c:pt idx="88">
                  <c:v>29.754791951396324</c:v>
                </c:pt>
                <c:pt idx="89">
                  <c:v>29.825762290393136</c:v>
                </c:pt>
                <c:pt idx="90">
                  <c:v>29.896732629389948</c:v>
                </c:pt>
                <c:pt idx="91">
                  <c:v>29.96770296838676</c:v>
                </c:pt>
                <c:pt idx="92">
                  <c:v>30.038673307383572</c:v>
                </c:pt>
                <c:pt idx="93">
                  <c:v>30.109643646380384</c:v>
                </c:pt>
                <c:pt idx="94">
                  <c:v>30.180613985377196</c:v>
                </c:pt>
                <c:pt idx="95">
                  <c:v>30.251584324374008</c:v>
                </c:pt>
                <c:pt idx="96">
                  <c:v>30.32255466337082</c:v>
                </c:pt>
                <c:pt idx="97">
                  <c:v>30.393525002367632</c:v>
                </c:pt>
                <c:pt idx="98">
                  <c:v>30.464495341364444</c:v>
                </c:pt>
                <c:pt idx="99">
                  <c:v>30.535465680361256</c:v>
                </c:pt>
                <c:pt idx="100">
                  <c:v>30.606436019358178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B77-48A6-9E98-5D505F11ED9C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4'!$AJ$510:$AJ$610</c:f>
              <c:numCache>
                <c:formatCode>0.000</c:formatCode>
                <c:ptCount val="101"/>
                <c:pt idx="0">
                  <c:v>14.443132572814051</c:v>
                </c:pt>
                <c:pt idx="1">
                  <c:v>14.680673466601002</c:v>
                </c:pt>
                <c:pt idx="2">
                  <c:v>14.918214360387953</c:v>
                </c:pt>
                <c:pt idx="3">
                  <c:v>15.155755254174904</c:v>
                </c:pt>
                <c:pt idx="4">
                  <c:v>15.393296147961856</c:v>
                </c:pt>
                <c:pt idx="5">
                  <c:v>15.630837041748807</c:v>
                </c:pt>
                <c:pt idx="6">
                  <c:v>15.868377935535758</c:v>
                </c:pt>
                <c:pt idx="7">
                  <c:v>16.105918829322707</c:v>
                </c:pt>
                <c:pt idx="8">
                  <c:v>16.343459723109657</c:v>
                </c:pt>
                <c:pt idx="9">
                  <c:v>16.581000616896606</c:v>
                </c:pt>
                <c:pt idx="10">
                  <c:v>16.818541510683556</c:v>
                </c:pt>
                <c:pt idx="11">
                  <c:v>17.056082404470505</c:v>
                </c:pt>
                <c:pt idx="12">
                  <c:v>17.293623298257454</c:v>
                </c:pt>
                <c:pt idx="13">
                  <c:v>17.531164192044404</c:v>
                </c:pt>
                <c:pt idx="14">
                  <c:v>17.768705085831353</c:v>
                </c:pt>
                <c:pt idx="15">
                  <c:v>18.006245979618303</c:v>
                </c:pt>
                <c:pt idx="16">
                  <c:v>18.243786873405252</c:v>
                </c:pt>
                <c:pt idx="17">
                  <c:v>18.481327767192202</c:v>
                </c:pt>
                <c:pt idx="18">
                  <c:v>18.718868660979151</c:v>
                </c:pt>
                <c:pt idx="19">
                  <c:v>18.9564095547661</c:v>
                </c:pt>
                <c:pt idx="20">
                  <c:v>19.19395044855305</c:v>
                </c:pt>
                <c:pt idx="21">
                  <c:v>19.431491342339999</c:v>
                </c:pt>
                <c:pt idx="22">
                  <c:v>19.669032236126949</c:v>
                </c:pt>
                <c:pt idx="23">
                  <c:v>19.906573129913898</c:v>
                </c:pt>
                <c:pt idx="24">
                  <c:v>20.144114023700848</c:v>
                </c:pt>
                <c:pt idx="25">
                  <c:v>20.381654917487797</c:v>
                </c:pt>
                <c:pt idx="26">
                  <c:v>20.619195811274746</c:v>
                </c:pt>
                <c:pt idx="27">
                  <c:v>20.856736705061696</c:v>
                </c:pt>
                <c:pt idx="28">
                  <c:v>21.094277598848645</c:v>
                </c:pt>
                <c:pt idx="29">
                  <c:v>21.331818492635595</c:v>
                </c:pt>
                <c:pt idx="30">
                  <c:v>21.569359386422544</c:v>
                </c:pt>
                <c:pt idx="31">
                  <c:v>21.806900280209494</c:v>
                </c:pt>
                <c:pt idx="32">
                  <c:v>22.044441173996443</c:v>
                </c:pt>
                <c:pt idx="33">
                  <c:v>22.281982067783392</c:v>
                </c:pt>
                <c:pt idx="34">
                  <c:v>22.519522961570342</c:v>
                </c:pt>
                <c:pt idx="35">
                  <c:v>22.757063855357291</c:v>
                </c:pt>
                <c:pt idx="36">
                  <c:v>22.994604749144241</c:v>
                </c:pt>
                <c:pt idx="37">
                  <c:v>23.23214564293119</c:v>
                </c:pt>
                <c:pt idx="38">
                  <c:v>23.46968653671814</c:v>
                </c:pt>
                <c:pt idx="39">
                  <c:v>23.707227430505089</c:v>
                </c:pt>
                <c:pt idx="40">
                  <c:v>23.944768324292038</c:v>
                </c:pt>
                <c:pt idx="41">
                  <c:v>24.182309218078988</c:v>
                </c:pt>
                <c:pt idx="42">
                  <c:v>24.419850111865937</c:v>
                </c:pt>
                <c:pt idx="43">
                  <c:v>24.657391005652887</c:v>
                </c:pt>
                <c:pt idx="44">
                  <c:v>24.894931899439836</c:v>
                </c:pt>
                <c:pt idx="45">
                  <c:v>25.132472793226786</c:v>
                </c:pt>
                <c:pt idx="46">
                  <c:v>25.370013687013735</c:v>
                </c:pt>
                <c:pt idx="47">
                  <c:v>25.607554580800684</c:v>
                </c:pt>
                <c:pt idx="48">
                  <c:v>25.845095474587634</c:v>
                </c:pt>
                <c:pt idx="49">
                  <c:v>26.082636368374583</c:v>
                </c:pt>
                <c:pt idx="50">
                  <c:v>26.320177262161533</c:v>
                </c:pt>
                <c:pt idx="51">
                  <c:v>26.557718155948482</c:v>
                </c:pt>
                <c:pt idx="52">
                  <c:v>26.795259049735431</c:v>
                </c:pt>
                <c:pt idx="53">
                  <c:v>27.032799943522381</c:v>
                </c:pt>
                <c:pt idx="54">
                  <c:v>27.27034083730933</c:v>
                </c:pt>
                <c:pt idx="55">
                  <c:v>27.50788173109628</c:v>
                </c:pt>
                <c:pt idx="56">
                  <c:v>27.745422624883229</c:v>
                </c:pt>
                <c:pt idx="57">
                  <c:v>27.982963518670179</c:v>
                </c:pt>
                <c:pt idx="58">
                  <c:v>28.220504412457128</c:v>
                </c:pt>
                <c:pt idx="59">
                  <c:v>28.458045306244077</c:v>
                </c:pt>
                <c:pt idx="60">
                  <c:v>28.695586200031027</c:v>
                </c:pt>
                <c:pt idx="61">
                  <c:v>28.933127093817976</c:v>
                </c:pt>
                <c:pt idx="62">
                  <c:v>29.170667987604926</c:v>
                </c:pt>
                <c:pt idx="63">
                  <c:v>29.408208881391875</c:v>
                </c:pt>
                <c:pt idx="64">
                  <c:v>29.645749775178825</c:v>
                </c:pt>
                <c:pt idx="65">
                  <c:v>29.883290668965774</c:v>
                </c:pt>
                <c:pt idx="66">
                  <c:v>30.120831562752723</c:v>
                </c:pt>
                <c:pt idx="67">
                  <c:v>30.358372456539673</c:v>
                </c:pt>
                <c:pt idx="68">
                  <c:v>30.595913350326622</c:v>
                </c:pt>
                <c:pt idx="69">
                  <c:v>30.833454244113572</c:v>
                </c:pt>
                <c:pt idx="70">
                  <c:v>31.070995137900521</c:v>
                </c:pt>
                <c:pt idx="71">
                  <c:v>31.308536031687471</c:v>
                </c:pt>
                <c:pt idx="72">
                  <c:v>31.54607692547442</c:v>
                </c:pt>
                <c:pt idx="73">
                  <c:v>31.783617819261369</c:v>
                </c:pt>
                <c:pt idx="74">
                  <c:v>32.021158713048322</c:v>
                </c:pt>
                <c:pt idx="75">
                  <c:v>32.258699606835272</c:v>
                </c:pt>
                <c:pt idx="76">
                  <c:v>32.496240500622221</c:v>
                </c:pt>
                <c:pt idx="77">
                  <c:v>32.733781394409171</c:v>
                </c:pt>
                <c:pt idx="78">
                  <c:v>32.97132228819612</c:v>
                </c:pt>
                <c:pt idx="79">
                  <c:v>33.20886318198307</c:v>
                </c:pt>
                <c:pt idx="80">
                  <c:v>33.446404075770019</c:v>
                </c:pt>
                <c:pt idx="81">
                  <c:v>33.683944969556968</c:v>
                </c:pt>
                <c:pt idx="82">
                  <c:v>33.921485863343918</c:v>
                </c:pt>
                <c:pt idx="83">
                  <c:v>34.159026757130867</c:v>
                </c:pt>
                <c:pt idx="84">
                  <c:v>34.396567650917817</c:v>
                </c:pt>
                <c:pt idx="85">
                  <c:v>34.634108544704766</c:v>
                </c:pt>
                <c:pt idx="86">
                  <c:v>34.871649438491716</c:v>
                </c:pt>
                <c:pt idx="87">
                  <c:v>35.109190332278665</c:v>
                </c:pt>
                <c:pt idx="88">
                  <c:v>35.346731226065614</c:v>
                </c:pt>
                <c:pt idx="89">
                  <c:v>35.584272119852564</c:v>
                </c:pt>
                <c:pt idx="90">
                  <c:v>35.821813013639513</c:v>
                </c:pt>
                <c:pt idx="91">
                  <c:v>36.059353907426463</c:v>
                </c:pt>
                <c:pt idx="92">
                  <c:v>36.296894801213412</c:v>
                </c:pt>
                <c:pt idx="93">
                  <c:v>36.534435695000361</c:v>
                </c:pt>
                <c:pt idx="94">
                  <c:v>36.771976588787311</c:v>
                </c:pt>
                <c:pt idx="95">
                  <c:v>37.00951748257426</c:v>
                </c:pt>
                <c:pt idx="96">
                  <c:v>37.24705837636121</c:v>
                </c:pt>
                <c:pt idx="97">
                  <c:v>37.484599270148159</c:v>
                </c:pt>
                <c:pt idx="98">
                  <c:v>37.722140163935109</c:v>
                </c:pt>
                <c:pt idx="99">
                  <c:v>37.959681057722058</c:v>
                </c:pt>
                <c:pt idx="100" formatCode="General">
                  <c:v>38.197221951509114</c:v>
                </c:pt>
              </c:numCache>
            </c:numRef>
          </c:xVal>
          <c:yVal>
            <c:numRef>
              <c:f>'Gusset 4'!$AP$510:$AP$610</c:f>
              <c:numCache>
                <c:formatCode>0.000</c:formatCode>
                <c:ptCount val="101"/>
                <c:pt idx="0">
                  <c:v>30.606436019358178</c:v>
                </c:pt>
                <c:pt idx="1">
                  <c:v>30.637783381483722</c:v>
                </c:pt>
                <c:pt idx="2">
                  <c:v>30.669130743609266</c:v>
                </c:pt>
                <c:pt idx="3">
                  <c:v>30.70047810573481</c:v>
                </c:pt>
                <c:pt idx="4">
                  <c:v>30.731825467860354</c:v>
                </c:pt>
                <c:pt idx="5">
                  <c:v>30.763172829985898</c:v>
                </c:pt>
                <c:pt idx="6">
                  <c:v>30.794520192111442</c:v>
                </c:pt>
                <c:pt idx="7">
                  <c:v>30.825867554236986</c:v>
                </c:pt>
                <c:pt idx="8">
                  <c:v>30.85721491636253</c:v>
                </c:pt>
                <c:pt idx="9">
                  <c:v>30.888562278488074</c:v>
                </c:pt>
                <c:pt idx="10">
                  <c:v>30.919909640613618</c:v>
                </c:pt>
                <c:pt idx="11">
                  <c:v>30.951257002739162</c:v>
                </c:pt>
                <c:pt idx="12">
                  <c:v>30.982604364864706</c:v>
                </c:pt>
                <c:pt idx="13">
                  <c:v>31.01395172699025</c:v>
                </c:pt>
                <c:pt idx="14">
                  <c:v>31.045299089115794</c:v>
                </c:pt>
                <c:pt idx="15">
                  <c:v>31.076646451241338</c:v>
                </c:pt>
                <c:pt idx="16">
                  <c:v>31.107993813366882</c:v>
                </c:pt>
                <c:pt idx="17">
                  <c:v>31.139341175492426</c:v>
                </c:pt>
                <c:pt idx="18">
                  <c:v>31.17068853761797</c:v>
                </c:pt>
                <c:pt idx="19">
                  <c:v>31.202035899743514</c:v>
                </c:pt>
                <c:pt idx="20">
                  <c:v>31.233383261869058</c:v>
                </c:pt>
                <c:pt idx="21">
                  <c:v>31.264730623994602</c:v>
                </c:pt>
                <c:pt idx="22">
                  <c:v>31.296077986120146</c:v>
                </c:pt>
                <c:pt idx="23">
                  <c:v>31.32742534824569</c:v>
                </c:pt>
                <c:pt idx="24">
                  <c:v>31.358772710371234</c:v>
                </c:pt>
                <c:pt idx="25">
                  <c:v>31.390120072496778</c:v>
                </c:pt>
                <c:pt idx="26">
                  <c:v>31.421467434622322</c:v>
                </c:pt>
                <c:pt idx="27">
                  <c:v>31.452814796747866</c:v>
                </c:pt>
                <c:pt idx="28">
                  <c:v>31.48416215887341</c:v>
                </c:pt>
                <c:pt idx="29">
                  <c:v>31.515509520998954</c:v>
                </c:pt>
                <c:pt idx="30">
                  <c:v>31.546856883124498</c:v>
                </c:pt>
                <c:pt idx="31">
                  <c:v>31.578204245250042</c:v>
                </c:pt>
                <c:pt idx="32">
                  <c:v>31.609551607375586</c:v>
                </c:pt>
                <c:pt idx="33">
                  <c:v>31.64089896950113</c:v>
                </c:pt>
                <c:pt idx="34">
                  <c:v>31.672246331626674</c:v>
                </c:pt>
                <c:pt idx="35">
                  <c:v>31.703593693752218</c:v>
                </c:pt>
                <c:pt idx="36">
                  <c:v>31.734941055877762</c:v>
                </c:pt>
                <c:pt idx="37">
                  <c:v>31.766288418003306</c:v>
                </c:pt>
                <c:pt idx="38">
                  <c:v>31.79763578012885</c:v>
                </c:pt>
                <c:pt idx="39">
                  <c:v>31.828983142254394</c:v>
                </c:pt>
                <c:pt idx="40">
                  <c:v>31.860330504379938</c:v>
                </c:pt>
                <c:pt idx="41">
                  <c:v>31.891677866505482</c:v>
                </c:pt>
                <c:pt idx="42">
                  <c:v>31.923025228631026</c:v>
                </c:pt>
                <c:pt idx="43">
                  <c:v>31.95437259075657</c:v>
                </c:pt>
                <c:pt idx="44">
                  <c:v>31.985719952882114</c:v>
                </c:pt>
                <c:pt idx="45">
                  <c:v>32.017067315007658</c:v>
                </c:pt>
                <c:pt idx="46">
                  <c:v>32.048414677133202</c:v>
                </c:pt>
                <c:pt idx="47">
                  <c:v>32.079762039258746</c:v>
                </c:pt>
                <c:pt idx="48">
                  <c:v>32.11110940138429</c:v>
                </c:pt>
                <c:pt idx="49">
                  <c:v>32.142456763509834</c:v>
                </c:pt>
                <c:pt idx="50">
                  <c:v>32.173804125635378</c:v>
                </c:pt>
                <c:pt idx="51">
                  <c:v>32.205151487760922</c:v>
                </c:pt>
                <c:pt idx="52">
                  <c:v>32.236498849886466</c:v>
                </c:pt>
                <c:pt idx="53">
                  <c:v>32.26784621201201</c:v>
                </c:pt>
                <c:pt idx="54">
                  <c:v>32.299193574137554</c:v>
                </c:pt>
                <c:pt idx="55">
                  <c:v>32.330540936263098</c:v>
                </c:pt>
                <c:pt idx="56">
                  <c:v>32.361888298388642</c:v>
                </c:pt>
                <c:pt idx="57">
                  <c:v>32.393235660514186</c:v>
                </c:pt>
                <c:pt idx="58">
                  <c:v>32.42458302263973</c:v>
                </c:pt>
                <c:pt idx="59">
                  <c:v>32.455930384765274</c:v>
                </c:pt>
                <c:pt idx="60">
                  <c:v>32.487277746890818</c:v>
                </c:pt>
                <c:pt idx="61">
                  <c:v>32.518625109016362</c:v>
                </c:pt>
                <c:pt idx="62">
                  <c:v>32.549972471141906</c:v>
                </c:pt>
                <c:pt idx="63">
                  <c:v>32.58131983326745</c:v>
                </c:pt>
                <c:pt idx="64">
                  <c:v>32.612667195392994</c:v>
                </c:pt>
                <c:pt idx="65">
                  <c:v>32.644014557518538</c:v>
                </c:pt>
                <c:pt idx="66">
                  <c:v>32.675361919644082</c:v>
                </c:pt>
                <c:pt idx="67">
                  <c:v>32.706709281769626</c:v>
                </c:pt>
                <c:pt idx="68">
                  <c:v>32.73805664389517</c:v>
                </c:pt>
                <c:pt idx="69">
                  <c:v>32.769404006020714</c:v>
                </c:pt>
                <c:pt idx="70">
                  <c:v>32.800751368146258</c:v>
                </c:pt>
                <c:pt idx="71">
                  <c:v>32.832098730271802</c:v>
                </c:pt>
                <c:pt idx="72">
                  <c:v>32.863446092397346</c:v>
                </c:pt>
                <c:pt idx="73">
                  <c:v>32.89479345452289</c:v>
                </c:pt>
                <c:pt idx="74">
                  <c:v>32.926140816648434</c:v>
                </c:pt>
                <c:pt idx="75">
                  <c:v>32.957488178773978</c:v>
                </c:pt>
                <c:pt idx="76">
                  <c:v>32.988835540899522</c:v>
                </c:pt>
                <c:pt idx="77">
                  <c:v>33.020182903025066</c:v>
                </c:pt>
                <c:pt idx="78">
                  <c:v>33.05153026515061</c:v>
                </c:pt>
                <c:pt idx="79">
                  <c:v>33.082877627276154</c:v>
                </c:pt>
                <c:pt idx="80">
                  <c:v>33.114224989401698</c:v>
                </c:pt>
                <c:pt idx="81">
                  <c:v>33.145572351527242</c:v>
                </c:pt>
                <c:pt idx="82">
                  <c:v>33.176919713652786</c:v>
                </c:pt>
                <c:pt idx="83">
                  <c:v>33.20826707577833</c:v>
                </c:pt>
                <c:pt idx="84">
                  <c:v>33.239614437903874</c:v>
                </c:pt>
                <c:pt idx="85">
                  <c:v>33.270961800029418</c:v>
                </c:pt>
                <c:pt idx="86">
                  <c:v>33.302309162154963</c:v>
                </c:pt>
                <c:pt idx="87">
                  <c:v>33.333656524280507</c:v>
                </c:pt>
                <c:pt idx="88">
                  <c:v>33.365003886406051</c:v>
                </c:pt>
                <c:pt idx="89">
                  <c:v>33.396351248531595</c:v>
                </c:pt>
                <c:pt idx="90">
                  <c:v>33.427698610657139</c:v>
                </c:pt>
                <c:pt idx="91">
                  <c:v>33.459045972782683</c:v>
                </c:pt>
                <c:pt idx="92">
                  <c:v>33.490393334908227</c:v>
                </c:pt>
                <c:pt idx="93">
                  <c:v>33.521740697033771</c:v>
                </c:pt>
                <c:pt idx="94">
                  <c:v>33.553088059159315</c:v>
                </c:pt>
                <c:pt idx="95">
                  <c:v>33.584435421284859</c:v>
                </c:pt>
                <c:pt idx="96">
                  <c:v>33.615782783410403</c:v>
                </c:pt>
                <c:pt idx="97">
                  <c:v>33.647130145535947</c:v>
                </c:pt>
                <c:pt idx="98">
                  <c:v>33.678477507661491</c:v>
                </c:pt>
                <c:pt idx="99">
                  <c:v>33.709824869787035</c:v>
                </c:pt>
                <c:pt idx="100" formatCode="General">
                  <c:v>33.741172231912557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B77-48A6-9E98-5D505F11ED9C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4'!$AJ$611:$AJ$711</c:f>
              <c:numCache>
                <c:formatCode>General</c:formatCode>
                <c:ptCount val="101"/>
                <c:pt idx="0">
                  <c:v>38.197221951509114</c:v>
                </c:pt>
                <c:pt idx="1">
                  <c:v>38.239852371786661</c:v>
                </c:pt>
                <c:pt idx="2">
                  <c:v>38.282482792064208</c:v>
                </c:pt>
                <c:pt idx="3">
                  <c:v>38.325113212341755</c:v>
                </c:pt>
                <c:pt idx="4">
                  <c:v>38.367743632619302</c:v>
                </c:pt>
                <c:pt idx="5">
                  <c:v>38.410374052896849</c:v>
                </c:pt>
                <c:pt idx="6">
                  <c:v>38.453004473174396</c:v>
                </c:pt>
                <c:pt idx="7">
                  <c:v>38.495634893451943</c:v>
                </c:pt>
                <c:pt idx="8">
                  <c:v>38.538265313729489</c:v>
                </c:pt>
                <c:pt idx="9">
                  <c:v>38.580895734007036</c:v>
                </c:pt>
                <c:pt idx="10">
                  <c:v>38.623526154284583</c:v>
                </c:pt>
                <c:pt idx="11">
                  <c:v>38.66615657456213</c:v>
                </c:pt>
                <c:pt idx="12">
                  <c:v>38.708786994839677</c:v>
                </c:pt>
                <c:pt idx="13">
                  <c:v>38.751417415117224</c:v>
                </c:pt>
                <c:pt idx="14">
                  <c:v>38.794047835394771</c:v>
                </c:pt>
                <c:pt idx="15">
                  <c:v>38.836678255672318</c:v>
                </c:pt>
                <c:pt idx="16">
                  <c:v>38.879308675949865</c:v>
                </c:pt>
                <c:pt idx="17">
                  <c:v>38.921939096227412</c:v>
                </c:pt>
                <c:pt idx="18">
                  <c:v>38.964569516504959</c:v>
                </c:pt>
                <c:pt idx="19">
                  <c:v>39.007199936782506</c:v>
                </c:pt>
                <c:pt idx="20">
                  <c:v>39.049830357060053</c:v>
                </c:pt>
                <c:pt idx="21">
                  <c:v>39.0924607773376</c:v>
                </c:pt>
                <c:pt idx="22">
                  <c:v>39.135091197615147</c:v>
                </c:pt>
                <c:pt idx="23">
                  <c:v>39.177721617892693</c:v>
                </c:pt>
                <c:pt idx="24">
                  <c:v>39.22035203817024</c:v>
                </c:pt>
                <c:pt idx="25">
                  <c:v>39.262982458447787</c:v>
                </c:pt>
                <c:pt idx="26">
                  <c:v>39.305612878725334</c:v>
                </c:pt>
                <c:pt idx="27">
                  <c:v>39.348243299002881</c:v>
                </c:pt>
                <c:pt idx="28">
                  <c:v>39.390873719280428</c:v>
                </c:pt>
                <c:pt idx="29">
                  <c:v>39.433504139557975</c:v>
                </c:pt>
                <c:pt idx="30">
                  <c:v>39.476134559835522</c:v>
                </c:pt>
                <c:pt idx="31">
                  <c:v>39.518764980113069</c:v>
                </c:pt>
                <c:pt idx="32">
                  <c:v>39.561395400390616</c:v>
                </c:pt>
                <c:pt idx="33">
                  <c:v>39.604025820668163</c:v>
                </c:pt>
                <c:pt idx="34">
                  <c:v>39.64665624094571</c:v>
                </c:pt>
                <c:pt idx="35">
                  <c:v>39.689286661223257</c:v>
                </c:pt>
                <c:pt idx="36">
                  <c:v>39.731917081500804</c:v>
                </c:pt>
                <c:pt idx="37">
                  <c:v>39.774547501778351</c:v>
                </c:pt>
                <c:pt idx="38">
                  <c:v>39.817177922055897</c:v>
                </c:pt>
                <c:pt idx="39">
                  <c:v>39.859808342333444</c:v>
                </c:pt>
                <c:pt idx="40">
                  <c:v>39.902438762610991</c:v>
                </c:pt>
                <c:pt idx="41">
                  <c:v>39.945069182888538</c:v>
                </c:pt>
                <c:pt idx="42">
                  <c:v>39.987699603166085</c:v>
                </c:pt>
                <c:pt idx="43">
                  <c:v>40.030330023443632</c:v>
                </c:pt>
                <c:pt idx="44">
                  <c:v>40.072960443721179</c:v>
                </c:pt>
                <c:pt idx="45">
                  <c:v>40.115590863998726</c:v>
                </c:pt>
                <c:pt idx="46">
                  <c:v>40.158221284276273</c:v>
                </c:pt>
                <c:pt idx="47">
                  <c:v>40.20085170455382</c:v>
                </c:pt>
                <c:pt idx="48">
                  <c:v>40.243482124831367</c:v>
                </c:pt>
                <c:pt idx="49">
                  <c:v>40.286112545108914</c:v>
                </c:pt>
                <c:pt idx="50">
                  <c:v>40.328742965386461</c:v>
                </c:pt>
                <c:pt idx="51">
                  <c:v>40.371373385664008</c:v>
                </c:pt>
                <c:pt idx="52">
                  <c:v>40.414003805941555</c:v>
                </c:pt>
                <c:pt idx="53">
                  <c:v>40.456634226219101</c:v>
                </c:pt>
                <c:pt idx="54">
                  <c:v>40.499264646496648</c:v>
                </c:pt>
                <c:pt idx="55">
                  <c:v>40.541895066774195</c:v>
                </c:pt>
                <c:pt idx="56">
                  <c:v>40.584525487051742</c:v>
                </c:pt>
                <c:pt idx="57">
                  <c:v>40.627155907329289</c:v>
                </c:pt>
                <c:pt idx="58">
                  <c:v>40.669786327606836</c:v>
                </c:pt>
                <c:pt idx="59">
                  <c:v>40.712416747884383</c:v>
                </c:pt>
                <c:pt idx="60">
                  <c:v>40.75504716816193</c:v>
                </c:pt>
                <c:pt idx="61">
                  <c:v>40.797677588439477</c:v>
                </c:pt>
                <c:pt idx="62">
                  <c:v>40.840308008717024</c:v>
                </c:pt>
                <c:pt idx="63">
                  <c:v>40.882938428994571</c:v>
                </c:pt>
                <c:pt idx="64">
                  <c:v>40.925568849272118</c:v>
                </c:pt>
                <c:pt idx="65">
                  <c:v>40.968199269549665</c:v>
                </c:pt>
                <c:pt idx="66">
                  <c:v>41.010829689827212</c:v>
                </c:pt>
                <c:pt idx="67">
                  <c:v>41.053460110104758</c:v>
                </c:pt>
                <c:pt idx="68">
                  <c:v>41.096090530382305</c:v>
                </c:pt>
                <c:pt idx="69">
                  <c:v>41.138720950659852</c:v>
                </c:pt>
                <c:pt idx="70">
                  <c:v>41.181351370937399</c:v>
                </c:pt>
                <c:pt idx="71">
                  <c:v>41.223981791214946</c:v>
                </c:pt>
                <c:pt idx="72">
                  <c:v>41.266612211492493</c:v>
                </c:pt>
                <c:pt idx="73">
                  <c:v>41.30924263177004</c:v>
                </c:pt>
                <c:pt idx="74">
                  <c:v>41.351873052047587</c:v>
                </c:pt>
                <c:pt idx="75">
                  <c:v>41.394503472325134</c:v>
                </c:pt>
                <c:pt idx="76">
                  <c:v>41.437133892602681</c:v>
                </c:pt>
                <c:pt idx="77">
                  <c:v>41.479764312880228</c:v>
                </c:pt>
                <c:pt idx="78">
                  <c:v>41.522394733157775</c:v>
                </c:pt>
                <c:pt idx="79">
                  <c:v>41.565025153435322</c:v>
                </c:pt>
                <c:pt idx="80">
                  <c:v>41.607655573712869</c:v>
                </c:pt>
                <c:pt idx="81">
                  <c:v>41.650285993990416</c:v>
                </c:pt>
                <c:pt idx="82">
                  <c:v>41.692916414267962</c:v>
                </c:pt>
                <c:pt idx="83">
                  <c:v>41.735546834545509</c:v>
                </c:pt>
                <c:pt idx="84">
                  <c:v>41.778177254823056</c:v>
                </c:pt>
                <c:pt idx="85">
                  <c:v>41.820807675100603</c:v>
                </c:pt>
                <c:pt idx="86">
                  <c:v>41.86343809537815</c:v>
                </c:pt>
                <c:pt idx="87">
                  <c:v>41.906068515655697</c:v>
                </c:pt>
                <c:pt idx="88">
                  <c:v>41.948698935933244</c:v>
                </c:pt>
                <c:pt idx="89">
                  <c:v>41.991329356210791</c:v>
                </c:pt>
                <c:pt idx="90">
                  <c:v>42.033959776488338</c:v>
                </c:pt>
                <c:pt idx="91">
                  <c:v>42.076590196765885</c:v>
                </c:pt>
                <c:pt idx="92">
                  <c:v>42.119220617043432</c:v>
                </c:pt>
                <c:pt idx="93">
                  <c:v>42.161851037320979</c:v>
                </c:pt>
                <c:pt idx="94">
                  <c:v>42.204481457598526</c:v>
                </c:pt>
                <c:pt idx="95">
                  <c:v>42.247111877876073</c:v>
                </c:pt>
                <c:pt idx="96">
                  <c:v>42.28974229815362</c:v>
                </c:pt>
                <c:pt idx="97">
                  <c:v>42.332372718431166</c:v>
                </c:pt>
                <c:pt idx="98">
                  <c:v>42.375003138708713</c:v>
                </c:pt>
                <c:pt idx="99">
                  <c:v>42.41763355898626</c:v>
                </c:pt>
                <c:pt idx="100">
                  <c:v>42.460263979264127</c:v>
                </c:pt>
              </c:numCache>
            </c:numRef>
          </c:xVal>
          <c:yVal>
            <c:numRef>
              <c:f>'Gusset 4'!$AQ$611:$AQ$711</c:f>
              <c:numCache>
                <c:formatCode>General</c:formatCode>
                <c:ptCount val="101"/>
                <c:pt idx="0">
                  <c:v>33.741172231912557</c:v>
                </c:pt>
                <c:pt idx="1">
                  <c:v>33.685650639113362</c:v>
                </c:pt>
                <c:pt idx="2">
                  <c:v>33.630129046314167</c:v>
                </c:pt>
                <c:pt idx="3">
                  <c:v>33.574607453514972</c:v>
                </c:pt>
                <c:pt idx="4">
                  <c:v>33.519085860715776</c:v>
                </c:pt>
                <c:pt idx="5">
                  <c:v>33.463564267916581</c:v>
                </c:pt>
                <c:pt idx="6">
                  <c:v>33.408042675117386</c:v>
                </c:pt>
                <c:pt idx="7">
                  <c:v>33.352521082318191</c:v>
                </c:pt>
                <c:pt idx="8">
                  <c:v>33.296999489518996</c:v>
                </c:pt>
                <c:pt idx="9">
                  <c:v>33.2414778967198</c:v>
                </c:pt>
                <c:pt idx="10">
                  <c:v>33.185956303920605</c:v>
                </c:pt>
                <c:pt idx="11">
                  <c:v>33.13043471112141</c:v>
                </c:pt>
                <c:pt idx="12">
                  <c:v>33.074913118322215</c:v>
                </c:pt>
                <c:pt idx="13">
                  <c:v>33.019391525523019</c:v>
                </c:pt>
                <c:pt idx="14">
                  <c:v>32.963869932723824</c:v>
                </c:pt>
                <c:pt idx="15">
                  <c:v>32.908348339924629</c:v>
                </c:pt>
                <c:pt idx="16">
                  <c:v>32.852826747125434</c:v>
                </c:pt>
                <c:pt idx="17">
                  <c:v>32.797305154326239</c:v>
                </c:pt>
                <c:pt idx="18">
                  <c:v>32.741783561527043</c:v>
                </c:pt>
                <c:pt idx="19">
                  <c:v>32.686261968727848</c:v>
                </c:pt>
                <c:pt idx="20">
                  <c:v>32.630740375928653</c:v>
                </c:pt>
                <c:pt idx="21">
                  <c:v>32.575218783129458</c:v>
                </c:pt>
                <c:pt idx="22">
                  <c:v>32.519697190330263</c:v>
                </c:pt>
                <c:pt idx="23">
                  <c:v>32.464175597531067</c:v>
                </c:pt>
                <c:pt idx="24">
                  <c:v>32.408654004731872</c:v>
                </c:pt>
                <c:pt idx="25">
                  <c:v>32.353132411932677</c:v>
                </c:pt>
                <c:pt idx="26">
                  <c:v>32.297610819133482</c:v>
                </c:pt>
                <c:pt idx="27">
                  <c:v>32.242089226334286</c:v>
                </c:pt>
                <c:pt idx="28">
                  <c:v>32.186567633535091</c:v>
                </c:pt>
                <c:pt idx="29">
                  <c:v>32.131046040735896</c:v>
                </c:pt>
                <c:pt idx="30">
                  <c:v>32.075524447936701</c:v>
                </c:pt>
                <c:pt idx="31">
                  <c:v>32.020002855137506</c:v>
                </c:pt>
                <c:pt idx="32">
                  <c:v>31.964481262338314</c:v>
                </c:pt>
                <c:pt idx="33">
                  <c:v>31.908959669539122</c:v>
                </c:pt>
                <c:pt idx="34">
                  <c:v>31.853438076739931</c:v>
                </c:pt>
                <c:pt idx="35">
                  <c:v>31.797916483940739</c:v>
                </c:pt>
                <c:pt idx="36">
                  <c:v>31.742394891141547</c:v>
                </c:pt>
                <c:pt idx="37">
                  <c:v>31.686873298342356</c:v>
                </c:pt>
                <c:pt idx="38">
                  <c:v>31.631351705543164</c:v>
                </c:pt>
                <c:pt idx="39">
                  <c:v>31.575830112743972</c:v>
                </c:pt>
                <c:pt idx="40">
                  <c:v>31.520308519944781</c:v>
                </c:pt>
                <c:pt idx="41">
                  <c:v>31.464786927145589</c:v>
                </c:pt>
                <c:pt idx="42">
                  <c:v>31.409265334346397</c:v>
                </c:pt>
                <c:pt idx="43">
                  <c:v>31.353743741547206</c:v>
                </c:pt>
                <c:pt idx="44">
                  <c:v>31.298222148748014</c:v>
                </c:pt>
                <c:pt idx="45">
                  <c:v>31.242700555948822</c:v>
                </c:pt>
                <c:pt idx="46">
                  <c:v>31.187178963149631</c:v>
                </c:pt>
                <c:pt idx="47">
                  <c:v>31.131657370350439</c:v>
                </c:pt>
                <c:pt idx="48">
                  <c:v>31.076135777551247</c:v>
                </c:pt>
                <c:pt idx="49">
                  <c:v>31.020614184752056</c:v>
                </c:pt>
                <c:pt idx="50">
                  <c:v>30.965092591952864</c:v>
                </c:pt>
                <c:pt idx="51">
                  <c:v>30.909570999153672</c:v>
                </c:pt>
                <c:pt idx="52">
                  <c:v>30.854049406354481</c:v>
                </c:pt>
                <c:pt idx="53">
                  <c:v>30.798527813555289</c:v>
                </c:pt>
                <c:pt idx="54">
                  <c:v>30.743006220756097</c:v>
                </c:pt>
                <c:pt idx="55">
                  <c:v>30.687484627956906</c:v>
                </c:pt>
                <c:pt idx="56">
                  <c:v>30.631963035157714</c:v>
                </c:pt>
                <c:pt idx="57">
                  <c:v>30.576441442358522</c:v>
                </c:pt>
                <c:pt idx="58">
                  <c:v>30.520919849559331</c:v>
                </c:pt>
                <c:pt idx="59">
                  <c:v>30.465398256760139</c:v>
                </c:pt>
                <c:pt idx="60">
                  <c:v>30.409876663960947</c:v>
                </c:pt>
                <c:pt idx="61">
                  <c:v>30.354355071161756</c:v>
                </c:pt>
                <c:pt idx="62">
                  <c:v>30.298833478362564</c:v>
                </c:pt>
                <c:pt idx="63">
                  <c:v>30.243311885563372</c:v>
                </c:pt>
                <c:pt idx="64">
                  <c:v>30.187790292764181</c:v>
                </c:pt>
                <c:pt idx="65">
                  <c:v>30.132268699964989</c:v>
                </c:pt>
                <c:pt idx="66">
                  <c:v>30.076747107165797</c:v>
                </c:pt>
                <c:pt idx="67">
                  <c:v>30.021225514366606</c:v>
                </c:pt>
                <c:pt idx="68">
                  <c:v>29.965703921567414</c:v>
                </c:pt>
                <c:pt idx="69">
                  <c:v>29.910182328768222</c:v>
                </c:pt>
                <c:pt idx="70">
                  <c:v>29.854660735969031</c:v>
                </c:pt>
                <c:pt idx="71">
                  <c:v>29.799139143169839</c:v>
                </c:pt>
                <c:pt idx="72">
                  <c:v>29.743617550370647</c:v>
                </c:pt>
                <c:pt idx="73">
                  <c:v>29.688095957571456</c:v>
                </c:pt>
                <c:pt idx="74">
                  <c:v>29.632574364772264</c:v>
                </c:pt>
                <c:pt idx="75">
                  <c:v>29.577052771973072</c:v>
                </c:pt>
                <c:pt idx="76">
                  <c:v>29.521531179173881</c:v>
                </c:pt>
                <c:pt idx="77">
                  <c:v>29.466009586374689</c:v>
                </c:pt>
                <c:pt idx="78">
                  <c:v>29.410487993575497</c:v>
                </c:pt>
                <c:pt idx="79">
                  <c:v>29.354966400776306</c:v>
                </c:pt>
                <c:pt idx="80">
                  <c:v>29.299444807977114</c:v>
                </c:pt>
                <c:pt idx="81">
                  <c:v>29.243923215177922</c:v>
                </c:pt>
                <c:pt idx="82">
                  <c:v>29.188401622378731</c:v>
                </c:pt>
                <c:pt idx="83">
                  <c:v>29.132880029579539</c:v>
                </c:pt>
                <c:pt idx="84">
                  <c:v>29.077358436780347</c:v>
                </c:pt>
                <c:pt idx="85">
                  <c:v>29.021836843981156</c:v>
                </c:pt>
                <c:pt idx="86">
                  <c:v>28.966315251181964</c:v>
                </c:pt>
                <c:pt idx="87">
                  <c:v>28.910793658382772</c:v>
                </c:pt>
                <c:pt idx="88">
                  <c:v>28.855272065583581</c:v>
                </c:pt>
                <c:pt idx="89">
                  <c:v>28.799750472784389</c:v>
                </c:pt>
                <c:pt idx="90">
                  <c:v>28.744228879985197</c:v>
                </c:pt>
                <c:pt idx="91">
                  <c:v>28.688707287186006</c:v>
                </c:pt>
                <c:pt idx="92">
                  <c:v>28.633185694386814</c:v>
                </c:pt>
                <c:pt idx="93">
                  <c:v>28.577664101587622</c:v>
                </c:pt>
                <c:pt idx="94">
                  <c:v>28.522142508788431</c:v>
                </c:pt>
                <c:pt idx="95">
                  <c:v>28.466620915989239</c:v>
                </c:pt>
                <c:pt idx="96">
                  <c:v>28.411099323190047</c:v>
                </c:pt>
                <c:pt idx="97">
                  <c:v>28.355577730390856</c:v>
                </c:pt>
                <c:pt idx="98">
                  <c:v>28.300056137591664</c:v>
                </c:pt>
                <c:pt idx="99">
                  <c:v>28.244534544792472</c:v>
                </c:pt>
                <c:pt idx="100">
                  <c:v>28.189012951993224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B77-48A6-9E98-5D505F11ED9C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4'!$AJ$712:$AJ$812</c:f>
              <c:numCache>
                <c:formatCode>General</c:formatCode>
                <c:ptCount val="101"/>
                <c:pt idx="0">
                  <c:v>42.460263979264127</c:v>
                </c:pt>
                <c:pt idx="1">
                  <c:v>42.368641144313003</c:v>
                </c:pt>
                <c:pt idx="2">
                  <c:v>42.277018309361878</c:v>
                </c:pt>
                <c:pt idx="3">
                  <c:v>42.185395474410754</c:v>
                </c:pt>
                <c:pt idx="4">
                  <c:v>42.09377263945963</c:v>
                </c:pt>
                <c:pt idx="5">
                  <c:v>42.002149804508505</c:v>
                </c:pt>
                <c:pt idx="6">
                  <c:v>41.910526969557381</c:v>
                </c:pt>
                <c:pt idx="7">
                  <c:v>41.818904134606257</c:v>
                </c:pt>
                <c:pt idx="8">
                  <c:v>41.727281299655132</c:v>
                </c:pt>
                <c:pt idx="9">
                  <c:v>41.635658464704008</c:v>
                </c:pt>
                <c:pt idx="10">
                  <c:v>41.544035629752884</c:v>
                </c:pt>
                <c:pt idx="11">
                  <c:v>41.452412794801759</c:v>
                </c:pt>
                <c:pt idx="12">
                  <c:v>41.360789959850635</c:v>
                </c:pt>
                <c:pt idx="13">
                  <c:v>41.269167124899511</c:v>
                </c:pt>
                <c:pt idx="14">
                  <c:v>41.177544289948386</c:v>
                </c:pt>
                <c:pt idx="15">
                  <c:v>41.085921454997262</c:v>
                </c:pt>
                <c:pt idx="16">
                  <c:v>40.994298620046138</c:v>
                </c:pt>
                <c:pt idx="17">
                  <c:v>40.902675785095013</c:v>
                </c:pt>
                <c:pt idx="18">
                  <c:v>40.811052950143889</c:v>
                </c:pt>
                <c:pt idx="19">
                  <c:v>40.719430115192765</c:v>
                </c:pt>
                <c:pt idx="20">
                  <c:v>40.62780728024164</c:v>
                </c:pt>
                <c:pt idx="21">
                  <c:v>40.536184445290516</c:v>
                </c:pt>
                <c:pt idx="22">
                  <c:v>40.444561610339392</c:v>
                </c:pt>
                <c:pt idx="23">
                  <c:v>40.352938775388267</c:v>
                </c:pt>
                <c:pt idx="24">
                  <c:v>40.261315940437143</c:v>
                </c:pt>
                <c:pt idx="25">
                  <c:v>40.169693105486019</c:v>
                </c:pt>
                <c:pt idx="26">
                  <c:v>40.078070270534894</c:v>
                </c:pt>
                <c:pt idx="27">
                  <c:v>39.98644743558377</c:v>
                </c:pt>
                <c:pt idx="28">
                  <c:v>39.894824600632646</c:v>
                </c:pt>
                <c:pt idx="29">
                  <c:v>39.803201765681521</c:v>
                </c:pt>
                <c:pt idx="30">
                  <c:v>39.711578930730397</c:v>
                </c:pt>
                <c:pt idx="31">
                  <c:v>39.619956095779273</c:v>
                </c:pt>
                <c:pt idx="32">
                  <c:v>39.528333260828148</c:v>
                </c:pt>
                <c:pt idx="33">
                  <c:v>39.436710425877024</c:v>
                </c:pt>
                <c:pt idx="34">
                  <c:v>39.3450875909259</c:v>
                </c:pt>
                <c:pt idx="35">
                  <c:v>39.253464755974775</c:v>
                </c:pt>
                <c:pt idx="36">
                  <c:v>39.161841921023651</c:v>
                </c:pt>
                <c:pt idx="37">
                  <c:v>39.070219086072527</c:v>
                </c:pt>
                <c:pt idx="38">
                  <c:v>38.978596251121402</c:v>
                </c:pt>
                <c:pt idx="39">
                  <c:v>38.886973416170278</c:v>
                </c:pt>
                <c:pt idx="40">
                  <c:v>38.795350581219154</c:v>
                </c:pt>
                <c:pt idx="41">
                  <c:v>38.703727746268029</c:v>
                </c:pt>
                <c:pt idx="42">
                  <c:v>38.612104911316905</c:v>
                </c:pt>
                <c:pt idx="43">
                  <c:v>38.520482076365781</c:v>
                </c:pt>
                <c:pt idx="44">
                  <c:v>38.428859241414656</c:v>
                </c:pt>
                <c:pt idx="45">
                  <c:v>38.337236406463532</c:v>
                </c:pt>
                <c:pt idx="46">
                  <c:v>38.245613571512408</c:v>
                </c:pt>
                <c:pt idx="47">
                  <c:v>38.153990736561283</c:v>
                </c:pt>
                <c:pt idx="48">
                  <c:v>38.062367901610159</c:v>
                </c:pt>
                <c:pt idx="49">
                  <c:v>37.970745066659035</c:v>
                </c:pt>
                <c:pt idx="50">
                  <c:v>37.87912223170791</c:v>
                </c:pt>
                <c:pt idx="51">
                  <c:v>37.787499396756786</c:v>
                </c:pt>
                <c:pt idx="52">
                  <c:v>37.695876561805662</c:v>
                </c:pt>
                <c:pt idx="53">
                  <c:v>37.604253726854537</c:v>
                </c:pt>
                <c:pt idx="54">
                  <c:v>37.512630891903413</c:v>
                </c:pt>
                <c:pt idx="55">
                  <c:v>37.421008056952289</c:v>
                </c:pt>
                <c:pt idx="56">
                  <c:v>37.329385222001164</c:v>
                </c:pt>
                <c:pt idx="57">
                  <c:v>37.23776238705004</c:v>
                </c:pt>
                <c:pt idx="58">
                  <c:v>37.146139552098916</c:v>
                </c:pt>
                <c:pt idx="59">
                  <c:v>37.054516717147791</c:v>
                </c:pt>
                <c:pt idx="60">
                  <c:v>36.962893882196667</c:v>
                </c:pt>
                <c:pt idx="61">
                  <c:v>36.871271047245543</c:v>
                </c:pt>
                <c:pt idx="62">
                  <c:v>36.779648212294418</c:v>
                </c:pt>
                <c:pt idx="63">
                  <c:v>36.688025377343294</c:v>
                </c:pt>
                <c:pt idx="64">
                  <c:v>36.59640254239217</c:v>
                </c:pt>
                <c:pt idx="65">
                  <c:v>36.504779707441045</c:v>
                </c:pt>
                <c:pt idx="66">
                  <c:v>36.413156872489921</c:v>
                </c:pt>
                <c:pt idx="67">
                  <c:v>36.321534037538797</c:v>
                </c:pt>
                <c:pt idx="68">
                  <c:v>36.229911202587672</c:v>
                </c:pt>
                <c:pt idx="69">
                  <c:v>36.138288367636548</c:v>
                </c:pt>
                <c:pt idx="70">
                  <c:v>36.046665532685424</c:v>
                </c:pt>
                <c:pt idx="71">
                  <c:v>35.955042697734299</c:v>
                </c:pt>
                <c:pt idx="72">
                  <c:v>35.863419862783175</c:v>
                </c:pt>
                <c:pt idx="73">
                  <c:v>35.771797027832051</c:v>
                </c:pt>
                <c:pt idx="74">
                  <c:v>35.680174192880926</c:v>
                </c:pt>
                <c:pt idx="75">
                  <c:v>35.588551357929802</c:v>
                </c:pt>
                <c:pt idx="76">
                  <c:v>35.496928522978678</c:v>
                </c:pt>
                <c:pt idx="77">
                  <c:v>35.405305688027553</c:v>
                </c:pt>
                <c:pt idx="78">
                  <c:v>35.313682853076429</c:v>
                </c:pt>
                <c:pt idx="79">
                  <c:v>35.222060018125305</c:v>
                </c:pt>
                <c:pt idx="80">
                  <c:v>35.13043718317418</c:v>
                </c:pt>
                <c:pt idx="81">
                  <c:v>35.038814348223056</c:v>
                </c:pt>
                <c:pt idx="82">
                  <c:v>34.947191513271932</c:v>
                </c:pt>
                <c:pt idx="83">
                  <c:v>34.855568678320807</c:v>
                </c:pt>
                <c:pt idx="84">
                  <c:v>34.763945843369683</c:v>
                </c:pt>
                <c:pt idx="85">
                  <c:v>34.672323008418559</c:v>
                </c:pt>
                <c:pt idx="86">
                  <c:v>34.580700173467434</c:v>
                </c:pt>
                <c:pt idx="87">
                  <c:v>34.48907733851631</c:v>
                </c:pt>
                <c:pt idx="88">
                  <c:v>34.397454503565186</c:v>
                </c:pt>
                <c:pt idx="89">
                  <c:v>34.305831668614061</c:v>
                </c:pt>
                <c:pt idx="90">
                  <c:v>34.214208833662937</c:v>
                </c:pt>
                <c:pt idx="91">
                  <c:v>34.122585998711813</c:v>
                </c:pt>
                <c:pt idx="92">
                  <c:v>34.030963163760688</c:v>
                </c:pt>
                <c:pt idx="93">
                  <c:v>33.939340328809564</c:v>
                </c:pt>
                <c:pt idx="94">
                  <c:v>33.84771749385844</c:v>
                </c:pt>
                <c:pt idx="95">
                  <c:v>33.756094658907315</c:v>
                </c:pt>
                <c:pt idx="96">
                  <c:v>33.664471823956191</c:v>
                </c:pt>
                <c:pt idx="97">
                  <c:v>33.572848989005067</c:v>
                </c:pt>
                <c:pt idx="98">
                  <c:v>33.481226154053942</c:v>
                </c:pt>
                <c:pt idx="99">
                  <c:v>33.389603319102818</c:v>
                </c:pt>
                <c:pt idx="100" formatCode="0.000">
                  <c:v>33.297980484151708</c:v>
                </c:pt>
              </c:numCache>
            </c:numRef>
          </c:xVal>
          <c:yVal>
            <c:numRef>
              <c:f>'Gusset 4'!$AR$712:$AR$812</c:f>
              <c:numCache>
                <c:formatCode>General</c:formatCode>
                <c:ptCount val="101"/>
                <c:pt idx="0">
                  <c:v>28.189012951993224</c:v>
                </c:pt>
                <c:pt idx="1">
                  <c:v>27.967622822473292</c:v>
                </c:pt>
                <c:pt idx="2">
                  <c:v>27.74623269295336</c:v>
                </c:pt>
                <c:pt idx="3">
                  <c:v>27.524842563433428</c:v>
                </c:pt>
                <c:pt idx="4">
                  <c:v>27.303452433913495</c:v>
                </c:pt>
                <c:pt idx="5">
                  <c:v>27.082062304393563</c:v>
                </c:pt>
                <c:pt idx="6">
                  <c:v>26.860672174873631</c:v>
                </c:pt>
                <c:pt idx="7">
                  <c:v>26.639282045353699</c:v>
                </c:pt>
                <c:pt idx="8">
                  <c:v>26.417891915833767</c:v>
                </c:pt>
                <c:pt idx="9">
                  <c:v>26.196501786313835</c:v>
                </c:pt>
                <c:pt idx="10">
                  <c:v>25.975111656793903</c:v>
                </c:pt>
                <c:pt idx="11">
                  <c:v>25.753721527273971</c:v>
                </c:pt>
                <c:pt idx="12">
                  <c:v>25.532331397754039</c:v>
                </c:pt>
                <c:pt idx="13">
                  <c:v>25.310941268234107</c:v>
                </c:pt>
                <c:pt idx="14">
                  <c:v>25.089551138714175</c:v>
                </c:pt>
                <c:pt idx="15">
                  <c:v>24.868161009194242</c:v>
                </c:pt>
                <c:pt idx="16">
                  <c:v>24.64677087967431</c:v>
                </c:pt>
                <c:pt idx="17">
                  <c:v>24.425380750154378</c:v>
                </c:pt>
                <c:pt idx="18">
                  <c:v>24.203990620634446</c:v>
                </c:pt>
                <c:pt idx="19">
                  <c:v>23.982600491114514</c:v>
                </c:pt>
                <c:pt idx="20">
                  <c:v>23.761210361594582</c:v>
                </c:pt>
                <c:pt idx="21">
                  <c:v>23.53982023207465</c:v>
                </c:pt>
                <c:pt idx="22">
                  <c:v>23.318430102554718</c:v>
                </c:pt>
                <c:pt idx="23">
                  <c:v>23.097039973034786</c:v>
                </c:pt>
                <c:pt idx="24">
                  <c:v>22.875649843514854</c:v>
                </c:pt>
                <c:pt idx="25">
                  <c:v>22.654259713994922</c:v>
                </c:pt>
                <c:pt idx="26">
                  <c:v>22.432869584474989</c:v>
                </c:pt>
                <c:pt idx="27">
                  <c:v>22.211479454955057</c:v>
                </c:pt>
                <c:pt idx="28">
                  <c:v>21.990089325435125</c:v>
                </c:pt>
                <c:pt idx="29">
                  <c:v>21.768699195915193</c:v>
                </c:pt>
                <c:pt idx="30">
                  <c:v>21.547309066395261</c:v>
                </c:pt>
                <c:pt idx="31">
                  <c:v>21.325918936875329</c:v>
                </c:pt>
                <c:pt idx="32">
                  <c:v>21.104528807355397</c:v>
                </c:pt>
                <c:pt idx="33">
                  <c:v>20.883138677835465</c:v>
                </c:pt>
                <c:pt idx="34">
                  <c:v>20.661748548315533</c:v>
                </c:pt>
                <c:pt idx="35">
                  <c:v>20.440358418795601</c:v>
                </c:pt>
                <c:pt idx="36">
                  <c:v>20.218968289275669</c:v>
                </c:pt>
                <c:pt idx="37">
                  <c:v>19.997578159755736</c:v>
                </c:pt>
                <c:pt idx="38">
                  <c:v>19.776188030235804</c:v>
                </c:pt>
                <c:pt idx="39">
                  <c:v>19.554797900715872</c:v>
                </c:pt>
                <c:pt idx="40">
                  <c:v>19.33340777119594</c:v>
                </c:pt>
                <c:pt idx="41">
                  <c:v>19.112017641676008</c:v>
                </c:pt>
                <c:pt idx="42">
                  <c:v>18.890627512156076</c:v>
                </c:pt>
                <c:pt idx="43">
                  <c:v>18.669237382636144</c:v>
                </c:pt>
                <c:pt idx="44">
                  <c:v>18.447847253116212</c:v>
                </c:pt>
                <c:pt idx="45">
                  <c:v>18.22645712359628</c:v>
                </c:pt>
                <c:pt idx="46">
                  <c:v>18.005066994076348</c:v>
                </c:pt>
                <c:pt idx="47">
                  <c:v>17.783676864556416</c:v>
                </c:pt>
                <c:pt idx="48">
                  <c:v>17.562286735036484</c:v>
                </c:pt>
                <c:pt idx="49">
                  <c:v>17.340896605516551</c:v>
                </c:pt>
                <c:pt idx="50">
                  <c:v>17.119506475996619</c:v>
                </c:pt>
                <c:pt idx="51">
                  <c:v>16.898116346476687</c:v>
                </c:pt>
                <c:pt idx="52">
                  <c:v>16.676726216956755</c:v>
                </c:pt>
                <c:pt idx="53">
                  <c:v>16.455336087436823</c:v>
                </c:pt>
                <c:pt idx="54">
                  <c:v>16.233945957916891</c:v>
                </c:pt>
                <c:pt idx="55">
                  <c:v>16.012555828396959</c:v>
                </c:pt>
                <c:pt idx="56">
                  <c:v>15.791165698877027</c:v>
                </c:pt>
                <c:pt idx="57">
                  <c:v>15.569775569357095</c:v>
                </c:pt>
                <c:pt idx="58">
                  <c:v>15.348385439837163</c:v>
                </c:pt>
                <c:pt idx="59">
                  <c:v>15.126995310317231</c:v>
                </c:pt>
                <c:pt idx="60">
                  <c:v>14.905605180797298</c:v>
                </c:pt>
                <c:pt idx="61">
                  <c:v>14.684215051277366</c:v>
                </c:pt>
                <c:pt idx="62">
                  <c:v>14.462824921757434</c:v>
                </c:pt>
                <c:pt idx="63">
                  <c:v>14.241434792237502</c:v>
                </c:pt>
                <c:pt idx="64">
                  <c:v>14.02004466271757</c:v>
                </c:pt>
                <c:pt idx="65">
                  <c:v>13.798654533197638</c:v>
                </c:pt>
                <c:pt idx="66">
                  <c:v>13.577264403677706</c:v>
                </c:pt>
                <c:pt idx="67">
                  <c:v>13.355874274157774</c:v>
                </c:pt>
                <c:pt idx="68">
                  <c:v>13.134484144637842</c:v>
                </c:pt>
                <c:pt idx="69">
                  <c:v>12.91309401511791</c:v>
                </c:pt>
                <c:pt idx="70">
                  <c:v>12.691703885597978</c:v>
                </c:pt>
                <c:pt idx="71">
                  <c:v>12.470313756078045</c:v>
                </c:pt>
                <c:pt idx="72">
                  <c:v>12.248923626558113</c:v>
                </c:pt>
                <c:pt idx="73">
                  <c:v>12.027533497038181</c:v>
                </c:pt>
                <c:pt idx="74">
                  <c:v>11.806143367518249</c:v>
                </c:pt>
                <c:pt idx="75">
                  <c:v>11.584753237998317</c:v>
                </c:pt>
                <c:pt idx="76">
                  <c:v>11.363363108478385</c:v>
                </c:pt>
                <c:pt idx="77">
                  <c:v>11.141972978958453</c:v>
                </c:pt>
                <c:pt idx="78">
                  <c:v>10.920582849438521</c:v>
                </c:pt>
                <c:pt idx="79">
                  <c:v>10.699192719918589</c:v>
                </c:pt>
                <c:pt idx="80">
                  <c:v>10.477802590398657</c:v>
                </c:pt>
                <c:pt idx="81">
                  <c:v>10.256412460878725</c:v>
                </c:pt>
                <c:pt idx="82">
                  <c:v>10.035022331358793</c:v>
                </c:pt>
                <c:pt idx="83">
                  <c:v>9.8136322018388604</c:v>
                </c:pt>
                <c:pt idx="84">
                  <c:v>9.5922420723189283</c:v>
                </c:pt>
                <c:pt idx="85">
                  <c:v>9.3708519427989962</c:v>
                </c:pt>
                <c:pt idx="86">
                  <c:v>9.1494618132790642</c:v>
                </c:pt>
                <c:pt idx="87">
                  <c:v>8.9280716837591321</c:v>
                </c:pt>
                <c:pt idx="88">
                  <c:v>8.7066815542392</c:v>
                </c:pt>
                <c:pt idx="89">
                  <c:v>8.4852914247192679</c:v>
                </c:pt>
                <c:pt idx="90">
                  <c:v>8.2639012951993358</c:v>
                </c:pt>
                <c:pt idx="91">
                  <c:v>8.0425111656794037</c:v>
                </c:pt>
                <c:pt idx="92">
                  <c:v>7.8211210361594716</c:v>
                </c:pt>
                <c:pt idx="93">
                  <c:v>7.5997309066395395</c:v>
                </c:pt>
                <c:pt idx="94">
                  <c:v>7.3783407771196075</c:v>
                </c:pt>
                <c:pt idx="95">
                  <c:v>7.1569506475996754</c:v>
                </c:pt>
                <c:pt idx="96">
                  <c:v>6.9355605180797433</c:v>
                </c:pt>
                <c:pt idx="97">
                  <c:v>6.7141703885598112</c:v>
                </c:pt>
                <c:pt idx="98">
                  <c:v>6.4927802590398791</c:v>
                </c:pt>
                <c:pt idx="99">
                  <c:v>6.271390129519947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B77-48A6-9E98-5D505F11ED9C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4'!$AJ$813:$AJ$913</c:f>
              <c:numCache>
                <c:formatCode>0.000</c:formatCode>
                <c:ptCount val="101"/>
                <c:pt idx="0">
                  <c:v>33.297980484151708</c:v>
                </c:pt>
                <c:pt idx="1">
                  <c:v>33.297980484151708</c:v>
                </c:pt>
                <c:pt idx="2">
                  <c:v>33.297980484151708</c:v>
                </c:pt>
                <c:pt idx="3">
                  <c:v>33.297980484151708</c:v>
                </c:pt>
                <c:pt idx="4">
                  <c:v>33.297980484151708</c:v>
                </c:pt>
                <c:pt idx="5">
                  <c:v>33.297980484151708</c:v>
                </c:pt>
                <c:pt idx="6">
                  <c:v>33.297980484151708</c:v>
                </c:pt>
                <c:pt idx="7">
                  <c:v>33.297980484151708</c:v>
                </c:pt>
                <c:pt idx="8">
                  <c:v>33.297980484151708</c:v>
                </c:pt>
                <c:pt idx="9">
                  <c:v>33.297980484151708</c:v>
                </c:pt>
                <c:pt idx="10">
                  <c:v>33.297980484151708</c:v>
                </c:pt>
                <c:pt idx="11">
                  <c:v>33.297980484151708</c:v>
                </c:pt>
                <c:pt idx="12">
                  <c:v>33.297980484151708</c:v>
                </c:pt>
                <c:pt idx="13">
                  <c:v>33.297980484151708</c:v>
                </c:pt>
                <c:pt idx="14">
                  <c:v>33.297980484151708</c:v>
                </c:pt>
                <c:pt idx="15">
                  <c:v>33.297980484151708</c:v>
                </c:pt>
                <c:pt idx="16">
                  <c:v>33.297980484151708</c:v>
                </c:pt>
                <c:pt idx="17">
                  <c:v>33.297980484151708</c:v>
                </c:pt>
                <c:pt idx="18">
                  <c:v>33.297980484151708</c:v>
                </c:pt>
                <c:pt idx="19">
                  <c:v>33.297980484151708</c:v>
                </c:pt>
                <c:pt idx="20">
                  <c:v>33.297980484151708</c:v>
                </c:pt>
                <c:pt idx="21">
                  <c:v>33.297980484151708</c:v>
                </c:pt>
                <c:pt idx="22">
                  <c:v>33.297980484151708</c:v>
                </c:pt>
                <c:pt idx="23">
                  <c:v>33.297980484151708</c:v>
                </c:pt>
                <c:pt idx="24">
                  <c:v>33.297980484151708</c:v>
                </c:pt>
                <c:pt idx="25">
                  <c:v>33.297980484151708</c:v>
                </c:pt>
                <c:pt idx="26">
                  <c:v>33.297980484151708</c:v>
                </c:pt>
                <c:pt idx="27">
                  <c:v>33.297980484151708</c:v>
                </c:pt>
                <c:pt idx="28">
                  <c:v>33.297980484151708</c:v>
                </c:pt>
                <c:pt idx="29">
                  <c:v>33.297980484151708</c:v>
                </c:pt>
                <c:pt idx="30">
                  <c:v>33.297980484151708</c:v>
                </c:pt>
                <c:pt idx="31">
                  <c:v>33.297980484151708</c:v>
                </c:pt>
                <c:pt idx="32">
                  <c:v>33.297980484151708</c:v>
                </c:pt>
                <c:pt idx="33">
                  <c:v>33.297980484151708</c:v>
                </c:pt>
                <c:pt idx="34">
                  <c:v>33.297980484151708</c:v>
                </c:pt>
                <c:pt idx="35">
                  <c:v>33.297980484151708</c:v>
                </c:pt>
                <c:pt idx="36">
                  <c:v>33.297980484151708</c:v>
                </c:pt>
                <c:pt idx="37">
                  <c:v>33.297980484151708</c:v>
                </c:pt>
                <c:pt idx="38">
                  <c:v>33.297980484151708</c:v>
                </c:pt>
                <c:pt idx="39">
                  <c:v>33.297980484151708</c:v>
                </c:pt>
                <c:pt idx="40">
                  <c:v>33.297980484151708</c:v>
                </c:pt>
                <c:pt idx="41">
                  <c:v>33.297980484151708</c:v>
                </c:pt>
                <c:pt idx="42">
                  <c:v>33.297980484151708</c:v>
                </c:pt>
                <c:pt idx="43">
                  <c:v>33.297980484151708</c:v>
                </c:pt>
                <c:pt idx="44">
                  <c:v>33.297980484151708</c:v>
                </c:pt>
                <c:pt idx="45">
                  <c:v>33.297980484151708</c:v>
                </c:pt>
                <c:pt idx="46">
                  <c:v>33.297980484151708</c:v>
                </c:pt>
                <c:pt idx="47">
                  <c:v>33.297980484151708</c:v>
                </c:pt>
                <c:pt idx="48">
                  <c:v>33.297980484151708</c:v>
                </c:pt>
                <c:pt idx="49">
                  <c:v>33.297980484151708</c:v>
                </c:pt>
                <c:pt idx="50">
                  <c:v>33.297980484151708</c:v>
                </c:pt>
                <c:pt idx="51">
                  <c:v>33.297980484151708</c:v>
                </c:pt>
                <c:pt idx="52">
                  <c:v>33.297980484151708</c:v>
                </c:pt>
                <c:pt idx="53">
                  <c:v>33.297980484151708</c:v>
                </c:pt>
                <c:pt idx="54">
                  <c:v>33.297980484151708</c:v>
                </c:pt>
                <c:pt idx="55">
                  <c:v>33.297980484151708</c:v>
                </c:pt>
                <c:pt idx="56">
                  <c:v>33.297980484151708</c:v>
                </c:pt>
                <c:pt idx="57">
                  <c:v>33.297980484151708</c:v>
                </c:pt>
                <c:pt idx="58">
                  <c:v>33.297980484151708</c:v>
                </c:pt>
                <c:pt idx="59">
                  <c:v>33.297980484151708</c:v>
                </c:pt>
                <c:pt idx="60">
                  <c:v>33.297980484151708</c:v>
                </c:pt>
                <c:pt idx="61">
                  <c:v>33.297980484151708</c:v>
                </c:pt>
                <c:pt idx="62">
                  <c:v>33.297980484151708</c:v>
                </c:pt>
                <c:pt idx="63">
                  <c:v>33.297980484151708</c:v>
                </c:pt>
                <c:pt idx="64">
                  <c:v>33.297980484151708</c:v>
                </c:pt>
                <c:pt idx="65">
                  <c:v>33.297980484151708</c:v>
                </c:pt>
                <c:pt idx="66">
                  <c:v>33.297980484151708</c:v>
                </c:pt>
                <c:pt idx="67">
                  <c:v>33.297980484151708</c:v>
                </c:pt>
                <c:pt idx="68">
                  <c:v>33.297980484151708</c:v>
                </c:pt>
                <c:pt idx="69">
                  <c:v>33.297980484151708</c:v>
                </c:pt>
                <c:pt idx="70">
                  <c:v>33.297980484151708</c:v>
                </c:pt>
                <c:pt idx="71">
                  <c:v>33.297980484151708</c:v>
                </c:pt>
                <c:pt idx="72">
                  <c:v>33.297980484151708</c:v>
                </c:pt>
                <c:pt idx="73">
                  <c:v>33.297980484151708</c:v>
                </c:pt>
                <c:pt idx="74">
                  <c:v>33.297980484151708</c:v>
                </c:pt>
                <c:pt idx="75">
                  <c:v>33.297980484151708</c:v>
                </c:pt>
                <c:pt idx="76">
                  <c:v>33.297980484151708</c:v>
                </c:pt>
                <c:pt idx="77">
                  <c:v>33.297980484151708</c:v>
                </c:pt>
                <c:pt idx="78">
                  <c:v>33.297980484151708</c:v>
                </c:pt>
                <c:pt idx="79">
                  <c:v>33.297980484151708</c:v>
                </c:pt>
                <c:pt idx="80">
                  <c:v>33.297980484151708</c:v>
                </c:pt>
                <c:pt idx="81">
                  <c:v>33.297980484151708</c:v>
                </c:pt>
                <c:pt idx="82">
                  <c:v>33.297980484151708</c:v>
                </c:pt>
                <c:pt idx="83">
                  <c:v>33.297980484151708</c:v>
                </c:pt>
                <c:pt idx="84">
                  <c:v>33.297980484151708</c:v>
                </c:pt>
                <c:pt idx="85">
                  <c:v>33.297980484151708</c:v>
                </c:pt>
                <c:pt idx="86">
                  <c:v>33.297980484151708</c:v>
                </c:pt>
                <c:pt idx="87">
                  <c:v>33.297980484151708</c:v>
                </c:pt>
                <c:pt idx="88">
                  <c:v>33.297980484151708</c:v>
                </c:pt>
                <c:pt idx="89">
                  <c:v>33.297980484151708</c:v>
                </c:pt>
                <c:pt idx="90">
                  <c:v>33.297980484151708</c:v>
                </c:pt>
                <c:pt idx="91">
                  <c:v>33.297980484151708</c:v>
                </c:pt>
                <c:pt idx="92">
                  <c:v>33.297980484151708</c:v>
                </c:pt>
                <c:pt idx="93">
                  <c:v>33.297980484151708</c:v>
                </c:pt>
                <c:pt idx="94">
                  <c:v>33.297980484151708</c:v>
                </c:pt>
                <c:pt idx="95">
                  <c:v>33.297980484151708</c:v>
                </c:pt>
                <c:pt idx="96">
                  <c:v>33.297980484151708</c:v>
                </c:pt>
                <c:pt idx="97">
                  <c:v>33.297980484151708</c:v>
                </c:pt>
                <c:pt idx="98">
                  <c:v>33.297980484151708</c:v>
                </c:pt>
                <c:pt idx="99">
                  <c:v>33.297980484151708</c:v>
                </c:pt>
                <c:pt idx="100">
                  <c:v>33.297980484151708</c:v>
                </c:pt>
              </c:numCache>
            </c:numRef>
          </c:xVal>
          <c:yVal>
            <c:numRef>
              <c:f>'Gusset 4'!$AS$813:$AS$913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B77-48A6-9E98-5D505F11E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5'!$AJ$4:$AJ$105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0.50347232172139744</c:v>
                </c:pt>
                <c:pt idx="2">
                  <c:v>1.0069446434427949</c:v>
                </c:pt>
                <c:pt idx="3">
                  <c:v>1.5104169651641923</c:v>
                </c:pt>
                <c:pt idx="4">
                  <c:v>2.0138892868855898</c:v>
                </c:pt>
                <c:pt idx="5">
                  <c:v>2.5173616086069872</c:v>
                </c:pt>
                <c:pt idx="6">
                  <c:v>3.0208339303283847</c:v>
                </c:pt>
                <c:pt idx="7">
                  <c:v>3.5243062520497821</c:v>
                </c:pt>
                <c:pt idx="9">
                  <c:v>4.0277785737711795</c:v>
                </c:pt>
                <c:pt idx="10">
                  <c:v>4.531250895492577</c:v>
                </c:pt>
                <c:pt idx="11">
                  <c:v>5.0347232172139744</c:v>
                </c:pt>
                <c:pt idx="12">
                  <c:v>5.5381955389353719</c:v>
                </c:pt>
                <c:pt idx="13">
                  <c:v>6.0416678606567693</c:v>
                </c:pt>
                <c:pt idx="14">
                  <c:v>6.5451401823781667</c:v>
                </c:pt>
                <c:pt idx="15">
                  <c:v>7.0486125040995642</c:v>
                </c:pt>
                <c:pt idx="16">
                  <c:v>7.5520848258209616</c:v>
                </c:pt>
                <c:pt idx="17">
                  <c:v>8.0555571475423591</c:v>
                </c:pt>
                <c:pt idx="18">
                  <c:v>8.5590294692637556</c:v>
                </c:pt>
                <c:pt idx="19">
                  <c:v>9.0625017909851522</c:v>
                </c:pt>
                <c:pt idx="20">
                  <c:v>9.5659741127065487</c:v>
                </c:pt>
                <c:pt idx="21">
                  <c:v>10.069446434427945</c:v>
                </c:pt>
                <c:pt idx="22">
                  <c:v>10.572918756149342</c:v>
                </c:pt>
                <c:pt idx="23">
                  <c:v>11.076391077870738</c:v>
                </c:pt>
                <c:pt idx="24">
                  <c:v>11.579863399592135</c:v>
                </c:pt>
                <c:pt idx="25">
                  <c:v>12.083335721313532</c:v>
                </c:pt>
                <c:pt idx="26">
                  <c:v>12.586808043034928</c:v>
                </c:pt>
                <c:pt idx="27">
                  <c:v>13.090280364756325</c:v>
                </c:pt>
                <c:pt idx="28">
                  <c:v>13.593752686477721</c:v>
                </c:pt>
                <c:pt idx="29">
                  <c:v>14.097225008199118</c:v>
                </c:pt>
                <c:pt idx="30">
                  <c:v>14.600697329920514</c:v>
                </c:pt>
                <c:pt idx="31">
                  <c:v>15.104169651641911</c:v>
                </c:pt>
                <c:pt idx="32">
                  <c:v>15.607641973363307</c:v>
                </c:pt>
                <c:pt idx="33">
                  <c:v>16.111114295084704</c:v>
                </c:pt>
                <c:pt idx="34">
                  <c:v>16.6145866168061</c:v>
                </c:pt>
                <c:pt idx="35">
                  <c:v>17.118058938527497</c:v>
                </c:pt>
                <c:pt idx="36">
                  <c:v>17.621531260248894</c:v>
                </c:pt>
                <c:pt idx="37">
                  <c:v>18.12500358197029</c:v>
                </c:pt>
                <c:pt idx="38">
                  <c:v>18.628475903691687</c:v>
                </c:pt>
                <c:pt idx="39">
                  <c:v>19.131948225413083</c:v>
                </c:pt>
                <c:pt idx="40">
                  <c:v>19.63542054713448</c:v>
                </c:pt>
                <c:pt idx="41">
                  <c:v>20.138892868855876</c:v>
                </c:pt>
                <c:pt idx="42">
                  <c:v>20.642365190577273</c:v>
                </c:pt>
                <c:pt idx="43">
                  <c:v>21.145837512298669</c:v>
                </c:pt>
                <c:pt idx="44">
                  <c:v>21.649309834020066</c:v>
                </c:pt>
                <c:pt idx="45">
                  <c:v>22.152782155741463</c:v>
                </c:pt>
                <c:pt idx="46">
                  <c:v>22.656254477462859</c:v>
                </c:pt>
                <c:pt idx="47">
                  <c:v>23.159726799184256</c:v>
                </c:pt>
                <c:pt idx="48">
                  <c:v>23.663199120905652</c:v>
                </c:pt>
                <c:pt idx="49">
                  <c:v>24.166671442627049</c:v>
                </c:pt>
                <c:pt idx="50">
                  <c:v>24.670143764348445</c:v>
                </c:pt>
                <c:pt idx="51">
                  <c:v>25.173616086069842</c:v>
                </c:pt>
                <c:pt idx="52">
                  <c:v>25.677088407791238</c:v>
                </c:pt>
                <c:pt idx="53">
                  <c:v>26.180560729512635</c:v>
                </c:pt>
                <c:pt idx="54">
                  <c:v>26.684033051234032</c:v>
                </c:pt>
                <c:pt idx="55">
                  <c:v>27.187505372955428</c:v>
                </c:pt>
                <c:pt idx="56">
                  <c:v>27.690977694676825</c:v>
                </c:pt>
                <c:pt idx="57">
                  <c:v>28.194450016398221</c:v>
                </c:pt>
                <c:pt idx="58">
                  <c:v>28.697922338119618</c:v>
                </c:pt>
                <c:pt idx="59">
                  <c:v>29.201394659841014</c:v>
                </c:pt>
                <c:pt idx="60">
                  <c:v>29.704866981562411</c:v>
                </c:pt>
                <c:pt idx="61">
                  <c:v>30.208339303283807</c:v>
                </c:pt>
                <c:pt idx="62">
                  <c:v>30.711811625005204</c:v>
                </c:pt>
                <c:pt idx="63">
                  <c:v>31.215283946726601</c:v>
                </c:pt>
                <c:pt idx="64">
                  <c:v>31.718756268447997</c:v>
                </c:pt>
                <c:pt idx="65">
                  <c:v>32.222228590169394</c:v>
                </c:pt>
                <c:pt idx="66">
                  <c:v>32.72570091189079</c:v>
                </c:pt>
                <c:pt idx="67">
                  <c:v>33.229173233612187</c:v>
                </c:pt>
                <c:pt idx="68">
                  <c:v>33.732645555333583</c:v>
                </c:pt>
                <c:pt idx="69">
                  <c:v>34.23611787705498</c:v>
                </c:pt>
                <c:pt idx="70">
                  <c:v>34.739590198776376</c:v>
                </c:pt>
                <c:pt idx="71">
                  <c:v>35.243062520497773</c:v>
                </c:pt>
                <c:pt idx="72">
                  <c:v>35.74653484221917</c:v>
                </c:pt>
                <c:pt idx="73">
                  <c:v>36.250007163940566</c:v>
                </c:pt>
                <c:pt idx="74">
                  <c:v>36.753479485661963</c:v>
                </c:pt>
                <c:pt idx="75">
                  <c:v>37.256951807383359</c:v>
                </c:pt>
                <c:pt idx="76">
                  <c:v>37.760424129104756</c:v>
                </c:pt>
                <c:pt idx="77">
                  <c:v>38.263896450826152</c:v>
                </c:pt>
                <c:pt idx="78">
                  <c:v>38.767368772547549</c:v>
                </c:pt>
                <c:pt idx="79">
                  <c:v>39.270841094268945</c:v>
                </c:pt>
                <c:pt idx="80">
                  <c:v>39.774313415990342</c:v>
                </c:pt>
                <c:pt idx="81">
                  <c:v>40.277785737711739</c:v>
                </c:pt>
                <c:pt idx="82">
                  <c:v>40.781258059433135</c:v>
                </c:pt>
                <c:pt idx="83">
                  <c:v>41.284730381154532</c:v>
                </c:pt>
                <c:pt idx="84">
                  <c:v>41.788202702875928</c:v>
                </c:pt>
                <c:pt idx="85">
                  <c:v>42.291675024597325</c:v>
                </c:pt>
                <c:pt idx="86">
                  <c:v>42.795147346318721</c:v>
                </c:pt>
                <c:pt idx="87">
                  <c:v>43.298619668040118</c:v>
                </c:pt>
                <c:pt idx="88">
                  <c:v>43.802091989761514</c:v>
                </c:pt>
                <c:pt idx="89">
                  <c:v>44.305564311482911</c:v>
                </c:pt>
                <c:pt idx="90">
                  <c:v>44.809036633204308</c:v>
                </c:pt>
                <c:pt idx="91">
                  <c:v>45.312508954925704</c:v>
                </c:pt>
                <c:pt idx="92">
                  <c:v>45.815981276647101</c:v>
                </c:pt>
                <c:pt idx="93">
                  <c:v>46.319453598368497</c:v>
                </c:pt>
                <c:pt idx="94">
                  <c:v>46.822925920089894</c:v>
                </c:pt>
                <c:pt idx="95">
                  <c:v>47.32639824181129</c:v>
                </c:pt>
                <c:pt idx="96">
                  <c:v>47.829870563532687</c:v>
                </c:pt>
                <c:pt idx="97">
                  <c:v>48.333342885254083</c:v>
                </c:pt>
                <c:pt idx="98">
                  <c:v>48.83681520697548</c:v>
                </c:pt>
                <c:pt idx="99">
                  <c:v>49.340287528696877</c:v>
                </c:pt>
                <c:pt idx="100">
                  <c:v>49.843759850418273</c:v>
                </c:pt>
                <c:pt idx="101">
                  <c:v>50.347232172139748</c:v>
                </c:pt>
              </c:numCache>
            </c:numRef>
          </c:xVal>
          <c:yVal>
            <c:numRef>
              <c:f>'Gusset 5'!$AK$4:$AK$105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0.33857780028739731</c:v>
                </c:pt>
                <c:pt idx="2">
                  <c:v>0.67715560057479462</c:v>
                </c:pt>
                <c:pt idx="3">
                  <c:v>1.0157334008621919</c:v>
                </c:pt>
                <c:pt idx="4">
                  <c:v>1.3543112011495892</c:v>
                </c:pt>
                <c:pt idx="5">
                  <c:v>1.6928890014369866</c:v>
                </c:pt>
                <c:pt idx="6">
                  <c:v>2.0314668017243838</c:v>
                </c:pt>
                <c:pt idx="7">
                  <c:v>2.3700446020117809</c:v>
                </c:pt>
                <c:pt idx="9">
                  <c:v>2.7086224022991781</c:v>
                </c:pt>
                <c:pt idx="10">
                  <c:v>3.0472002025865752</c:v>
                </c:pt>
                <c:pt idx="11">
                  <c:v>3.3857780028739723</c:v>
                </c:pt>
                <c:pt idx="12">
                  <c:v>3.7243558031613695</c:v>
                </c:pt>
                <c:pt idx="13">
                  <c:v>4.0629336034487666</c:v>
                </c:pt>
                <c:pt idx="14">
                  <c:v>4.4015114037361638</c:v>
                </c:pt>
                <c:pt idx="15">
                  <c:v>4.7400892040235609</c:v>
                </c:pt>
                <c:pt idx="16">
                  <c:v>5.0786670043109581</c:v>
                </c:pt>
                <c:pt idx="17">
                  <c:v>5.4172448045983552</c:v>
                </c:pt>
                <c:pt idx="18">
                  <c:v>5.7558226048857524</c:v>
                </c:pt>
                <c:pt idx="19">
                  <c:v>6.0944004051731495</c:v>
                </c:pt>
                <c:pt idx="20">
                  <c:v>6.4329782054605467</c:v>
                </c:pt>
                <c:pt idx="21">
                  <c:v>6.7715560057479438</c:v>
                </c:pt>
                <c:pt idx="22">
                  <c:v>7.110133806035341</c:v>
                </c:pt>
                <c:pt idx="23">
                  <c:v>7.4487116063227381</c:v>
                </c:pt>
                <c:pt idx="24">
                  <c:v>7.7872894066101352</c:v>
                </c:pt>
                <c:pt idx="25">
                  <c:v>8.1258672068975333</c:v>
                </c:pt>
                <c:pt idx="26">
                  <c:v>8.4644450071849313</c:v>
                </c:pt>
                <c:pt idx="27">
                  <c:v>8.8030228074723293</c:v>
                </c:pt>
                <c:pt idx="28">
                  <c:v>9.1416006077597274</c:v>
                </c:pt>
                <c:pt idx="29">
                  <c:v>9.4801784080471254</c:v>
                </c:pt>
                <c:pt idx="30">
                  <c:v>9.8187562083345234</c:v>
                </c:pt>
                <c:pt idx="31">
                  <c:v>10.157334008621921</c:v>
                </c:pt>
                <c:pt idx="32">
                  <c:v>10.49591180890932</c:v>
                </c:pt>
                <c:pt idx="33">
                  <c:v>10.834489609196718</c:v>
                </c:pt>
                <c:pt idx="34">
                  <c:v>11.173067409484116</c:v>
                </c:pt>
                <c:pt idx="35">
                  <c:v>11.511645209771514</c:v>
                </c:pt>
                <c:pt idx="36">
                  <c:v>11.850223010058912</c:v>
                </c:pt>
                <c:pt idx="37">
                  <c:v>12.18880081034631</c:v>
                </c:pt>
                <c:pt idx="38">
                  <c:v>12.527378610633708</c:v>
                </c:pt>
                <c:pt idx="39">
                  <c:v>12.865956410921106</c:v>
                </c:pt>
                <c:pt idx="40">
                  <c:v>13.204534211208504</c:v>
                </c:pt>
                <c:pt idx="41">
                  <c:v>13.543112011495902</c:v>
                </c:pt>
                <c:pt idx="42">
                  <c:v>13.8816898117833</c:v>
                </c:pt>
                <c:pt idx="43">
                  <c:v>14.220267612070698</c:v>
                </c:pt>
                <c:pt idx="44">
                  <c:v>14.558845412358096</c:v>
                </c:pt>
                <c:pt idx="45">
                  <c:v>14.897423212645494</c:v>
                </c:pt>
                <c:pt idx="46">
                  <c:v>15.236001012932892</c:v>
                </c:pt>
                <c:pt idx="47">
                  <c:v>15.57457881322029</c:v>
                </c:pt>
                <c:pt idx="48">
                  <c:v>15.913156613507688</c:v>
                </c:pt>
                <c:pt idx="49">
                  <c:v>16.251734413795084</c:v>
                </c:pt>
                <c:pt idx="50">
                  <c:v>16.590312214082481</c:v>
                </c:pt>
                <c:pt idx="51">
                  <c:v>16.928890014369877</c:v>
                </c:pt>
                <c:pt idx="52">
                  <c:v>17.267467814657273</c:v>
                </c:pt>
                <c:pt idx="53">
                  <c:v>17.606045614944669</c:v>
                </c:pt>
                <c:pt idx="54">
                  <c:v>17.944623415232066</c:v>
                </c:pt>
                <c:pt idx="55">
                  <c:v>18.283201215519462</c:v>
                </c:pt>
                <c:pt idx="56">
                  <c:v>18.621779015806858</c:v>
                </c:pt>
                <c:pt idx="57">
                  <c:v>18.960356816094254</c:v>
                </c:pt>
                <c:pt idx="58">
                  <c:v>19.298934616381651</c:v>
                </c:pt>
                <c:pt idx="59">
                  <c:v>19.637512416669047</c:v>
                </c:pt>
                <c:pt idx="60">
                  <c:v>19.976090216956443</c:v>
                </c:pt>
                <c:pt idx="61">
                  <c:v>20.314668017243839</c:v>
                </c:pt>
                <c:pt idx="62">
                  <c:v>20.653245817531236</c:v>
                </c:pt>
                <c:pt idx="63">
                  <c:v>20.991823617818632</c:v>
                </c:pt>
                <c:pt idx="64">
                  <c:v>21.330401418106028</c:v>
                </c:pt>
                <c:pt idx="65">
                  <c:v>21.668979218393424</c:v>
                </c:pt>
                <c:pt idx="66">
                  <c:v>22.007557018680821</c:v>
                </c:pt>
                <c:pt idx="67">
                  <c:v>22.346134818968217</c:v>
                </c:pt>
                <c:pt idx="68">
                  <c:v>22.684712619255613</c:v>
                </c:pt>
                <c:pt idx="69">
                  <c:v>23.023290419543009</c:v>
                </c:pt>
                <c:pt idx="70">
                  <c:v>23.361868219830406</c:v>
                </c:pt>
                <c:pt idx="71">
                  <c:v>23.700446020117802</c:v>
                </c:pt>
                <c:pt idx="72">
                  <c:v>24.039023820405198</c:v>
                </c:pt>
                <c:pt idx="73">
                  <c:v>24.377601620692595</c:v>
                </c:pt>
                <c:pt idx="74">
                  <c:v>24.716179420979991</c:v>
                </c:pt>
                <c:pt idx="75">
                  <c:v>25.054757221267387</c:v>
                </c:pt>
                <c:pt idx="76">
                  <c:v>25.393335021554783</c:v>
                </c:pt>
                <c:pt idx="77">
                  <c:v>25.73191282184218</c:v>
                </c:pt>
                <c:pt idx="78">
                  <c:v>26.070490622129576</c:v>
                </c:pt>
                <c:pt idx="79">
                  <c:v>26.409068422416972</c:v>
                </c:pt>
                <c:pt idx="80">
                  <c:v>26.747646222704368</c:v>
                </c:pt>
                <c:pt idx="81">
                  <c:v>27.086224022991765</c:v>
                </c:pt>
                <c:pt idx="82">
                  <c:v>27.424801823279161</c:v>
                </c:pt>
                <c:pt idx="83">
                  <c:v>27.763379623566557</c:v>
                </c:pt>
                <c:pt idx="84">
                  <c:v>28.101957423853953</c:v>
                </c:pt>
                <c:pt idx="85">
                  <c:v>28.44053522414135</c:v>
                </c:pt>
                <c:pt idx="86">
                  <c:v>28.779113024428746</c:v>
                </c:pt>
                <c:pt idx="87">
                  <c:v>29.117690824716142</c:v>
                </c:pt>
                <c:pt idx="88">
                  <c:v>29.456268625003538</c:v>
                </c:pt>
                <c:pt idx="89">
                  <c:v>29.794846425290935</c:v>
                </c:pt>
                <c:pt idx="90">
                  <c:v>30.133424225578331</c:v>
                </c:pt>
                <c:pt idx="91">
                  <c:v>30.472002025865727</c:v>
                </c:pt>
                <c:pt idx="92">
                  <c:v>30.810579826153123</c:v>
                </c:pt>
                <c:pt idx="93">
                  <c:v>31.14915762644052</c:v>
                </c:pt>
                <c:pt idx="94">
                  <c:v>31.487735426727916</c:v>
                </c:pt>
                <c:pt idx="95">
                  <c:v>31.826313227015312</c:v>
                </c:pt>
                <c:pt idx="96">
                  <c:v>32.164891027302708</c:v>
                </c:pt>
                <c:pt idx="97">
                  <c:v>32.503468827590105</c:v>
                </c:pt>
                <c:pt idx="98">
                  <c:v>32.842046627877501</c:v>
                </c:pt>
                <c:pt idx="99">
                  <c:v>33.180624428164897</c:v>
                </c:pt>
                <c:pt idx="100">
                  <c:v>33.519202228452293</c:v>
                </c:pt>
                <c:pt idx="101">
                  <c:v>33.857780028739732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DB-457A-AC82-983BCC7996BD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5'!$AJ$106:$AJ$206</c:f>
              <c:numCache>
                <c:formatCode>0.000</c:formatCode>
                <c:ptCount val="101"/>
                <c:pt idx="0">
                  <c:v>19.459637232041342</c:v>
                </c:pt>
                <c:pt idx="1">
                  <c:v>19.632406161195121</c:v>
                </c:pt>
                <c:pt idx="2">
                  <c:v>19.8051750903489</c:v>
                </c:pt>
                <c:pt idx="3">
                  <c:v>19.977944019502679</c:v>
                </c:pt>
                <c:pt idx="4">
                  <c:v>20.150712948656459</c:v>
                </c:pt>
                <c:pt idx="5">
                  <c:v>20.323481877810238</c:v>
                </c:pt>
                <c:pt idx="6">
                  <c:v>20.496250806964017</c:v>
                </c:pt>
                <c:pt idx="7">
                  <c:v>20.669019736117797</c:v>
                </c:pt>
                <c:pt idx="8">
                  <c:v>20.841788665271576</c:v>
                </c:pt>
                <c:pt idx="9">
                  <c:v>21.014557594425355</c:v>
                </c:pt>
                <c:pt idx="10">
                  <c:v>21.187326523579134</c:v>
                </c:pt>
                <c:pt idx="11">
                  <c:v>21.360095452732914</c:v>
                </c:pt>
                <c:pt idx="12">
                  <c:v>21.532864381886693</c:v>
                </c:pt>
                <c:pt idx="13">
                  <c:v>21.705633311040472</c:v>
                </c:pt>
                <c:pt idx="14">
                  <c:v>21.878402240194252</c:v>
                </c:pt>
                <c:pt idx="15">
                  <c:v>22.051171169348031</c:v>
                </c:pt>
                <c:pt idx="16">
                  <c:v>22.22394009850181</c:v>
                </c:pt>
                <c:pt idx="17">
                  <c:v>22.396709027655589</c:v>
                </c:pt>
                <c:pt idx="18">
                  <c:v>22.569477956809369</c:v>
                </c:pt>
                <c:pt idx="19">
                  <c:v>22.742246885963148</c:v>
                </c:pt>
                <c:pt idx="20">
                  <c:v>22.915015815116927</c:v>
                </c:pt>
                <c:pt idx="21">
                  <c:v>23.087784744270706</c:v>
                </c:pt>
                <c:pt idx="22">
                  <c:v>23.260553673424486</c:v>
                </c:pt>
                <c:pt idx="23">
                  <c:v>23.433322602578265</c:v>
                </c:pt>
                <c:pt idx="24">
                  <c:v>23.606091531732044</c:v>
                </c:pt>
                <c:pt idx="25">
                  <c:v>23.778860460885824</c:v>
                </c:pt>
                <c:pt idx="26">
                  <c:v>23.951629390039603</c:v>
                </c:pt>
                <c:pt idx="27">
                  <c:v>24.124398319193382</c:v>
                </c:pt>
                <c:pt idx="28">
                  <c:v>24.297167248347161</c:v>
                </c:pt>
                <c:pt idx="29">
                  <c:v>24.469936177500941</c:v>
                </c:pt>
                <c:pt idx="30">
                  <c:v>24.64270510665472</c:v>
                </c:pt>
                <c:pt idx="31">
                  <c:v>24.815474035808499</c:v>
                </c:pt>
                <c:pt idx="32">
                  <c:v>24.988242964962279</c:v>
                </c:pt>
                <c:pt idx="33">
                  <c:v>25.161011894116058</c:v>
                </c:pt>
                <c:pt idx="34">
                  <c:v>25.333780823269837</c:v>
                </c:pt>
                <c:pt idx="35">
                  <c:v>25.506549752423616</c:v>
                </c:pt>
                <c:pt idx="36">
                  <c:v>25.679318681577396</c:v>
                </c:pt>
                <c:pt idx="37">
                  <c:v>25.852087610731175</c:v>
                </c:pt>
                <c:pt idx="38">
                  <c:v>26.024856539884954</c:v>
                </c:pt>
                <c:pt idx="39">
                  <c:v>26.197625469038734</c:v>
                </c:pt>
                <c:pt idx="40">
                  <c:v>26.370394398192513</c:v>
                </c:pt>
                <c:pt idx="41">
                  <c:v>26.543163327346292</c:v>
                </c:pt>
                <c:pt idx="42">
                  <c:v>26.715932256500071</c:v>
                </c:pt>
                <c:pt idx="43">
                  <c:v>26.888701185653851</c:v>
                </c:pt>
                <c:pt idx="44">
                  <c:v>27.06147011480763</c:v>
                </c:pt>
                <c:pt idx="45">
                  <c:v>27.234239043961409</c:v>
                </c:pt>
                <c:pt idx="46">
                  <c:v>27.407007973115189</c:v>
                </c:pt>
                <c:pt idx="47">
                  <c:v>27.579776902268968</c:v>
                </c:pt>
                <c:pt idx="48">
                  <c:v>27.752545831422747</c:v>
                </c:pt>
                <c:pt idx="49">
                  <c:v>27.925314760576526</c:v>
                </c:pt>
                <c:pt idx="50">
                  <c:v>28.098083689730306</c:v>
                </c:pt>
                <c:pt idx="51">
                  <c:v>28.270852618884085</c:v>
                </c:pt>
                <c:pt idx="52">
                  <c:v>28.443621548037864</c:v>
                </c:pt>
                <c:pt idx="53">
                  <c:v>28.616390477191644</c:v>
                </c:pt>
                <c:pt idx="54">
                  <c:v>28.789159406345423</c:v>
                </c:pt>
                <c:pt idx="55">
                  <c:v>28.961928335499202</c:v>
                </c:pt>
                <c:pt idx="56">
                  <c:v>29.134697264652981</c:v>
                </c:pt>
                <c:pt idx="57">
                  <c:v>29.307466193806761</c:v>
                </c:pt>
                <c:pt idx="58">
                  <c:v>29.48023512296054</c:v>
                </c:pt>
                <c:pt idx="59">
                  <c:v>29.653004052114319</c:v>
                </c:pt>
                <c:pt idx="60">
                  <c:v>29.825772981268099</c:v>
                </c:pt>
                <c:pt idx="61">
                  <c:v>29.998541910421878</c:v>
                </c:pt>
                <c:pt idx="62">
                  <c:v>30.171310839575657</c:v>
                </c:pt>
                <c:pt idx="63">
                  <c:v>30.344079768729436</c:v>
                </c:pt>
                <c:pt idx="64">
                  <c:v>30.516848697883216</c:v>
                </c:pt>
                <c:pt idx="65">
                  <c:v>30.689617627036995</c:v>
                </c:pt>
                <c:pt idx="66">
                  <c:v>30.862386556190774</c:v>
                </c:pt>
                <c:pt idx="67">
                  <c:v>31.035155485344553</c:v>
                </c:pt>
                <c:pt idx="68">
                  <c:v>31.207924414498333</c:v>
                </c:pt>
                <c:pt idx="69">
                  <c:v>31.380693343652112</c:v>
                </c:pt>
                <c:pt idx="70">
                  <c:v>31.553462272805891</c:v>
                </c:pt>
                <c:pt idx="71">
                  <c:v>31.726231201959671</c:v>
                </c:pt>
                <c:pt idx="72">
                  <c:v>31.89900013111345</c:v>
                </c:pt>
                <c:pt idx="73">
                  <c:v>32.071769060267229</c:v>
                </c:pt>
                <c:pt idx="74">
                  <c:v>32.244537989421012</c:v>
                </c:pt>
                <c:pt idx="75">
                  <c:v>32.417306918574795</c:v>
                </c:pt>
                <c:pt idx="76">
                  <c:v>32.590075847728578</c:v>
                </c:pt>
                <c:pt idx="77">
                  <c:v>32.762844776882361</c:v>
                </c:pt>
                <c:pt idx="78">
                  <c:v>32.935613706036143</c:v>
                </c:pt>
                <c:pt idx="79">
                  <c:v>33.108382635189926</c:v>
                </c:pt>
                <c:pt idx="80">
                  <c:v>33.281151564343709</c:v>
                </c:pt>
                <c:pt idx="81">
                  <c:v>33.453920493497492</c:v>
                </c:pt>
                <c:pt idx="82">
                  <c:v>33.626689422651275</c:v>
                </c:pt>
                <c:pt idx="83">
                  <c:v>33.799458351805058</c:v>
                </c:pt>
                <c:pt idx="84">
                  <c:v>33.97222728095884</c:v>
                </c:pt>
                <c:pt idx="85">
                  <c:v>34.144996210112623</c:v>
                </c:pt>
                <c:pt idx="86">
                  <c:v>34.317765139266406</c:v>
                </c:pt>
                <c:pt idx="87">
                  <c:v>34.490534068420189</c:v>
                </c:pt>
                <c:pt idx="88">
                  <c:v>34.663302997573972</c:v>
                </c:pt>
                <c:pt idx="89">
                  <c:v>34.836071926727755</c:v>
                </c:pt>
                <c:pt idx="90">
                  <c:v>35.008840855881537</c:v>
                </c:pt>
                <c:pt idx="91">
                  <c:v>35.18160978503532</c:v>
                </c:pt>
                <c:pt idx="92">
                  <c:v>35.354378714189103</c:v>
                </c:pt>
                <c:pt idx="93">
                  <c:v>35.527147643342886</c:v>
                </c:pt>
                <c:pt idx="94">
                  <c:v>35.699916572496669</c:v>
                </c:pt>
                <c:pt idx="95">
                  <c:v>35.872685501650452</c:v>
                </c:pt>
                <c:pt idx="96">
                  <c:v>36.045454430804234</c:v>
                </c:pt>
                <c:pt idx="97">
                  <c:v>36.218223359958017</c:v>
                </c:pt>
                <c:pt idx="98">
                  <c:v>36.3909922891118</c:v>
                </c:pt>
                <c:pt idx="99">
                  <c:v>36.563761218265583</c:v>
                </c:pt>
                <c:pt idx="100">
                  <c:v>36.736530147419295</c:v>
                </c:pt>
              </c:numCache>
            </c:numRef>
          </c:xVal>
          <c:yVal>
            <c:numRef>
              <c:f>'Gusset 5'!$AL$106:$AL$206</c:f>
              <c:numCache>
                <c:formatCode>0.000</c:formatCode>
                <c:ptCount val="101"/>
                <c:pt idx="0">
                  <c:v>31.74110373111807</c:v>
                </c:pt>
                <c:pt idx="1">
                  <c:v>31.484192693806889</c:v>
                </c:pt>
                <c:pt idx="2">
                  <c:v>31.227281656495709</c:v>
                </c:pt>
                <c:pt idx="3">
                  <c:v>30.970370619184528</c:v>
                </c:pt>
                <c:pt idx="4">
                  <c:v>30.713459581873348</c:v>
                </c:pt>
                <c:pt idx="5">
                  <c:v>30.456548544562168</c:v>
                </c:pt>
                <c:pt idx="6">
                  <c:v>30.199637507250987</c:v>
                </c:pt>
                <c:pt idx="7">
                  <c:v>29.942726469939807</c:v>
                </c:pt>
                <c:pt idx="8">
                  <c:v>29.685815432628626</c:v>
                </c:pt>
                <c:pt idx="9">
                  <c:v>29.428904395317446</c:v>
                </c:pt>
                <c:pt idx="10">
                  <c:v>29.171993358006265</c:v>
                </c:pt>
                <c:pt idx="11">
                  <c:v>28.915082320695085</c:v>
                </c:pt>
                <c:pt idx="12">
                  <c:v>28.658171283383904</c:v>
                </c:pt>
                <c:pt idx="13">
                  <c:v>28.401260246072724</c:v>
                </c:pt>
                <c:pt idx="14">
                  <c:v>28.144349208761543</c:v>
                </c:pt>
                <c:pt idx="15">
                  <c:v>27.887438171450363</c:v>
                </c:pt>
                <c:pt idx="16">
                  <c:v>27.630527134139182</c:v>
                </c:pt>
                <c:pt idx="17">
                  <c:v>27.373616096828002</c:v>
                </c:pt>
                <c:pt idx="18">
                  <c:v>27.116705059516821</c:v>
                </c:pt>
                <c:pt idx="19">
                  <c:v>26.859794022205641</c:v>
                </c:pt>
                <c:pt idx="20">
                  <c:v>26.60288298489446</c:v>
                </c:pt>
                <c:pt idx="21">
                  <c:v>26.34597194758328</c:v>
                </c:pt>
                <c:pt idx="22">
                  <c:v>26.089060910272099</c:v>
                </c:pt>
                <c:pt idx="23">
                  <c:v>25.832149872960919</c:v>
                </c:pt>
                <c:pt idx="24">
                  <c:v>25.575238835649738</c:v>
                </c:pt>
                <c:pt idx="25">
                  <c:v>25.318327798338558</c:v>
                </c:pt>
                <c:pt idx="26">
                  <c:v>25.061416761027377</c:v>
                </c:pt>
                <c:pt idx="27">
                  <c:v>24.804505723716197</c:v>
                </c:pt>
                <c:pt idx="28">
                  <c:v>24.547594686405017</c:v>
                </c:pt>
                <c:pt idx="29">
                  <c:v>24.290683649093836</c:v>
                </c:pt>
                <c:pt idx="30">
                  <c:v>24.033772611782656</c:v>
                </c:pt>
                <c:pt idx="31">
                  <c:v>23.776861574471475</c:v>
                </c:pt>
                <c:pt idx="32">
                  <c:v>23.519950537160295</c:v>
                </c:pt>
                <c:pt idx="33">
                  <c:v>23.263039499849114</c:v>
                </c:pt>
                <c:pt idx="34">
                  <c:v>23.006128462537934</c:v>
                </c:pt>
                <c:pt idx="35">
                  <c:v>22.749217425226753</c:v>
                </c:pt>
                <c:pt idx="36">
                  <c:v>22.492306387915573</c:v>
                </c:pt>
                <c:pt idx="37">
                  <c:v>22.235395350604392</c:v>
                </c:pt>
                <c:pt idx="38">
                  <c:v>21.978484313293212</c:v>
                </c:pt>
                <c:pt idx="39">
                  <c:v>21.721573275982031</c:v>
                </c:pt>
                <c:pt idx="40">
                  <c:v>21.464662238670851</c:v>
                </c:pt>
                <c:pt idx="41">
                  <c:v>21.20775120135967</c:v>
                </c:pt>
                <c:pt idx="42">
                  <c:v>20.95084016404849</c:v>
                </c:pt>
                <c:pt idx="43">
                  <c:v>20.693929126737309</c:v>
                </c:pt>
                <c:pt idx="44">
                  <c:v>20.437018089426129</c:v>
                </c:pt>
                <c:pt idx="45">
                  <c:v>20.180107052114948</c:v>
                </c:pt>
                <c:pt idx="46">
                  <c:v>19.923196014803768</c:v>
                </c:pt>
                <c:pt idx="47">
                  <c:v>19.666284977492587</c:v>
                </c:pt>
                <c:pt idx="48">
                  <c:v>19.409373940181407</c:v>
                </c:pt>
                <c:pt idx="49">
                  <c:v>19.152462902870226</c:v>
                </c:pt>
                <c:pt idx="50">
                  <c:v>18.895551865559046</c:v>
                </c:pt>
                <c:pt idx="51">
                  <c:v>18.638640828247865</c:v>
                </c:pt>
                <c:pt idx="52">
                  <c:v>18.381729790936685</c:v>
                </c:pt>
                <c:pt idx="53">
                  <c:v>18.124818753625505</c:v>
                </c:pt>
                <c:pt idx="54">
                  <c:v>17.867907716314324</c:v>
                </c:pt>
                <c:pt idx="55">
                  <c:v>17.610996679003144</c:v>
                </c:pt>
                <c:pt idx="56">
                  <c:v>17.354085641691963</c:v>
                </c:pt>
                <c:pt idx="57">
                  <c:v>17.097174604380783</c:v>
                </c:pt>
                <c:pt idx="58">
                  <c:v>16.840263567069602</c:v>
                </c:pt>
                <c:pt idx="59">
                  <c:v>16.583352529758422</c:v>
                </c:pt>
                <c:pt idx="60">
                  <c:v>16.326441492447241</c:v>
                </c:pt>
                <c:pt idx="61">
                  <c:v>16.069530455136061</c:v>
                </c:pt>
                <c:pt idx="62">
                  <c:v>15.81261941782488</c:v>
                </c:pt>
                <c:pt idx="63">
                  <c:v>15.5557083805137</c:v>
                </c:pt>
                <c:pt idx="64">
                  <c:v>15.298797343202519</c:v>
                </c:pt>
                <c:pt idx="65">
                  <c:v>15.041886305891339</c:v>
                </c:pt>
                <c:pt idx="66">
                  <c:v>14.784975268580158</c:v>
                </c:pt>
                <c:pt idx="67">
                  <c:v>14.528064231268978</c:v>
                </c:pt>
                <c:pt idx="68">
                  <c:v>14.271153193957797</c:v>
                </c:pt>
                <c:pt idx="69">
                  <c:v>14.014242156646617</c:v>
                </c:pt>
                <c:pt idx="70">
                  <c:v>13.757331119335436</c:v>
                </c:pt>
                <c:pt idx="71">
                  <c:v>13.500420082024256</c:v>
                </c:pt>
                <c:pt idx="72">
                  <c:v>13.243509044713075</c:v>
                </c:pt>
                <c:pt idx="73">
                  <c:v>12.986598007401895</c:v>
                </c:pt>
                <c:pt idx="74">
                  <c:v>12.729686970090714</c:v>
                </c:pt>
                <c:pt idx="75">
                  <c:v>12.472775932779534</c:v>
                </c:pt>
                <c:pt idx="76">
                  <c:v>12.215864895468354</c:v>
                </c:pt>
                <c:pt idx="77">
                  <c:v>11.958953858157173</c:v>
                </c:pt>
                <c:pt idx="78">
                  <c:v>11.702042820845993</c:v>
                </c:pt>
                <c:pt idx="79">
                  <c:v>11.445131783534812</c:v>
                </c:pt>
                <c:pt idx="80">
                  <c:v>11.188220746223632</c:v>
                </c:pt>
                <c:pt idx="81">
                  <c:v>10.931309708912451</c:v>
                </c:pt>
                <c:pt idx="82">
                  <c:v>10.674398671601271</c:v>
                </c:pt>
                <c:pt idx="83">
                  <c:v>10.41748763429009</c:v>
                </c:pt>
                <c:pt idx="84">
                  <c:v>10.16057659697891</c:v>
                </c:pt>
                <c:pt idx="85">
                  <c:v>9.9036655596677292</c:v>
                </c:pt>
                <c:pt idx="86">
                  <c:v>9.6467545223565487</c:v>
                </c:pt>
                <c:pt idx="87">
                  <c:v>9.3898434850453683</c:v>
                </c:pt>
                <c:pt idx="88">
                  <c:v>9.1329324477341878</c:v>
                </c:pt>
                <c:pt idx="89">
                  <c:v>8.8760214104230073</c:v>
                </c:pt>
                <c:pt idx="90">
                  <c:v>8.6191103731118268</c:v>
                </c:pt>
                <c:pt idx="91">
                  <c:v>8.3621993358006463</c:v>
                </c:pt>
                <c:pt idx="92">
                  <c:v>8.1052882984894659</c:v>
                </c:pt>
                <c:pt idx="93">
                  <c:v>7.8483772611782854</c:v>
                </c:pt>
                <c:pt idx="94">
                  <c:v>7.5914662238671049</c:v>
                </c:pt>
                <c:pt idx="95">
                  <c:v>7.3345551865559244</c:v>
                </c:pt>
                <c:pt idx="96">
                  <c:v>7.0776441492447439</c:v>
                </c:pt>
                <c:pt idx="97">
                  <c:v>6.8207331119335635</c:v>
                </c:pt>
                <c:pt idx="98">
                  <c:v>6.563822074622383</c:v>
                </c:pt>
                <c:pt idx="99">
                  <c:v>6.3069110373112025</c:v>
                </c:pt>
                <c:pt idx="100" formatCode="General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DB-457A-AC82-983BCC7996BD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5'!$AJ$207:$AJ$307</c:f>
              <c:numCache>
                <c:formatCode>General</c:formatCode>
                <c:ptCount val="101"/>
                <c:pt idx="0">
                  <c:v>5.2</c:v>
                </c:pt>
                <c:pt idx="1">
                  <c:v>5.2</c:v>
                </c:pt>
                <c:pt idx="2">
                  <c:v>5.2</c:v>
                </c:pt>
                <c:pt idx="3">
                  <c:v>5.2</c:v>
                </c:pt>
                <c:pt idx="4">
                  <c:v>5.2</c:v>
                </c:pt>
                <c:pt idx="5">
                  <c:v>5.2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5.2</c:v>
                </c:pt>
                <c:pt idx="13">
                  <c:v>5.2</c:v>
                </c:pt>
                <c:pt idx="14">
                  <c:v>5.2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5.2</c:v>
                </c:pt>
                <c:pt idx="20">
                  <c:v>5.2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5.2</c:v>
                </c:pt>
                <c:pt idx="27">
                  <c:v>5.2</c:v>
                </c:pt>
                <c:pt idx="28">
                  <c:v>5.2</c:v>
                </c:pt>
                <c:pt idx="29">
                  <c:v>5.2</c:v>
                </c:pt>
                <c:pt idx="30">
                  <c:v>5.2</c:v>
                </c:pt>
                <c:pt idx="31">
                  <c:v>5.2</c:v>
                </c:pt>
                <c:pt idx="32">
                  <c:v>5.2</c:v>
                </c:pt>
                <c:pt idx="33">
                  <c:v>5.2</c:v>
                </c:pt>
                <c:pt idx="34">
                  <c:v>5.2</c:v>
                </c:pt>
                <c:pt idx="35">
                  <c:v>5.2</c:v>
                </c:pt>
                <c:pt idx="36">
                  <c:v>5.2</c:v>
                </c:pt>
                <c:pt idx="37">
                  <c:v>5.2</c:v>
                </c:pt>
                <c:pt idx="38">
                  <c:v>5.2</c:v>
                </c:pt>
                <c:pt idx="39">
                  <c:v>5.2</c:v>
                </c:pt>
                <c:pt idx="40">
                  <c:v>5.2</c:v>
                </c:pt>
                <c:pt idx="41">
                  <c:v>5.2</c:v>
                </c:pt>
                <c:pt idx="42">
                  <c:v>5.2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5.2</c:v>
                </c:pt>
                <c:pt idx="47">
                  <c:v>5.2</c:v>
                </c:pt>
                <c:pt idx="48">
                  <c:v>5.2</c:v>
                </c:pt>
                <c:pt idx="49">
                  <c:v>5.2</c:v>
                </c:pt>
                <c:pt idx="50">
                  <c:v>5.2</c:v>
                </c:pt>
                <c:pt idx="51">
                  <c:v>5.2</c:v>
                </c:pt>
                <c:pt idx="52">
                  <c:v>5.2</c:v>
                </c:pt>
                <c:pt idx="53">
                  <c:v>5.2</c:v>
                </c:pt>
                <c:pt idx="54">
                  <c:v>5.2</c:v>
                </c:pt>
                <c:pt idx="55">
                  <c:v>5.2</c:v>
                </c:pt>
                <c:pt idx="56">
                  <c:v>5.2</c:v>
                </c:pt>
                <c:pt idx="57">
                  <c:v>5.2</c:v>
                </c:pt>
                <c:pt idx="58">
                  <c:v>5.2</c:v>
                </c:pt>
                <c:pt idx="59">
                  <c:v>5.2</c:v>
                </c:pt>
                <c:pt idx="60">
                  <c:v>5.2</c:v>
                </c:pt>
                <c:pt idx="61">
                  <c:v>5.2</c:v>
                </c:pt>
                <c:pt idx="62">
                  <c:v>5.2</c:v>
                </c:pt>
                <c:pt idx="63">
                  <c:v>5.2</c:v>
                </c:pt>
                <c:pt idx="64">
                  <c:v>5.2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5.2</c:v>
                </c:pt>
                <c:pt idx="70">
                  <c:v>5.2</c:v>
                </c:pt>
                <c:pt idx="71">
                  <c:v>5.2</c:v>
                </c:pt>
                <c:pt idx="72">
                  <c:v>5.2</c:v>
                </c:pt>
                <c:pt idx="73">
                  <c:v>5.2</c:v>
                </c:pt>
                <c:pt idx="74">
                  <c:v>5.2</c:v>
                </c:pt>
                <c:pt idx="75">
                  <c:v>5.2</c:v>
                </c:pt>
                <c:pt idx="76">
                  <c:v>5.2</c:v>
                </c:pt>
                <c:pt idx="77">
                  <c:v>5.2</c:v>
                </c:pt>
                <c:pt idx="78">
                  <c:v>5.2</c:v>
                </c:pt>
                <c:pt idx="79">
                  <c:v>5.2</c:v>
                </c:pt>
                <c:pt idx="80">
                  <c:v>5.2</c:v>
                </c:pt>
                <c:pt idx="81">
                  <c:v>5.2</c:v>
                </c:pt>
                <c:pt idx="82">
                  <c:v>5.2</c:v>
                </c:pt>
                <c:pt idx="83">
                  <c:v>5.2</c:v>
                </c:pt>
                <c:pt idx="84">
                  <c:v>5.2</c:v>
                </c:pt>
                <c:pt idx="85">
                  <c:v>5.2</c:v>
                </c:pt>
                <c:pt idx="86">
                  <c:v>5.2</c:v>
                </c:pt>
                <c:pt idx="87">
                  <c:v>5.2</c:v>
                </c:pt>
                <c:pt idx="88">
                  <c:v>5.2</c:v>
                </c:pt>
                <c:pt idx="89">
                  <c:v>5.2</c:v>
                </c:pt>
                <c:pt idx="90">
                  <c:v>5.2</c:v>
                </c:pt>
                <c:pt idx="91">
                  <c:v>5.2</c:v>
                </c:pt>
                <c:pt idx="92">
                  <c:v>5.2</c:v>
                </c:pt>
                <c:pt idx="93">
                  <c:v>5.2</c:v>
                </c:pt>
                <c:pt idx="94">
                  <c:v>5.2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</c:v>
                </c:pt>
                <c:pt idx="99">
                  <c:v>5.2</c:v>
                </c:pt>
                <c:pt idx="100">
                  <c:v>5.2</c:v>
                </c:pt>
              </c:numCache>
            </c:numRef>
          </c:xVal>
          <c:yVal>
            <c:numRef>
              <c:f>'Gusset 5'!$AM$207:$AM$307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0.50347232172139744</c:v>
                </c:pt>
                <c:pt idx="2">
                  <c:v>1.0069446434427949</c:v>
                </c:pt>
                <c:pt idx="3">
                  <c:v>1.5104169651641923</c:v>
                </c:pt>
                <c:pt idx="4">
                  <c:v>2.0138892868855898</c:v>
                </c:pt>
                <c:pt idx="5">
                  <c:v>2.5173616086069872</c:v>
                </c:pt>
                <c:pt idx="6">
                  <c:v>3.0208339303283847</c:v>
                </c:pt>
                <c:pt idx="7">
                  <c:v>3.5243062520497821</c:v>
                </c:pt>
                <c:pt idx="8">
                  <c:v>4.0277785737711795</c:v>
                </c:pt>
                <c:pt idx="9">
                  <c:v>4.531250895492577</c:v>
                </c:pt>
                <c:pt idx="10">
                  <c:v>5.0347232172139744</c:v>
                </c:pt>
                <c:pt idx="11">
                  <c:v>5.5381955389353719</c:v>
                </c:pt>
                <c:pt idx="12">
                  <c:v>6.0416678606567693</c:v>
                </c:pt>
                <c:pt idx="13">
                  <c:v>6.5451401823781667</c:v>
                </c:pt>
                <c:pt idx="14">
                  <c:v>7.0486125040995642</c:v>
                </c:pt>
                <c:pt idx="15">
                  <c:v>7.5520848258209616</c:v>
                </c:pt>
                <c:pt idx="16">
                  <c:v>8.0555571475423591</c:v>
                </c:pt>
                <c:pt idx="17">
                  <c:v>8.5590294692637556</c:v>
                </c:pt>
                <c:pt idx="18">
                  <c:v>9.0625017909851522</c:v>
                </c:pt>
                <c:pt idx="19">
                  <c:v>9.5659741127065487</c:v>
                </c:pt>
                <c:pt idx="20">
                  <c:v>10.069446434427945</c:v>
                </c:pt>
                <c:pt idx="21">
                  <c:v>10.572918756149342</c:v>
                </c:pt>
                <c:pt idx="22">
                  <c:v>11.076391077870738</c:v>
                </c:pt>
                <c:pt idx="23">
                  <c:v>11.579863399592135</c:v>
                </c:pt>
                <c:pt idx="24">
                  <c:v>12.083335721313532</c:v>
                </c:pt>
                <c:pt idx="25">
                  <c:v>12.586808043034928</c:v>
                </c:pt>
                <c:pt idx="26">
                  <c:v>13.090280364756325</c:v>
                </c:pt>
                <c:pt idx="27">
                  <c:v>13.593752686477721</c:v>
                </c:pt>
                <c:pt idx="28">
                  <c:v>14.097225008199118</c:v>
                </c:pt>
                <c:pt idx="29">
                  <c:v>14.600697329920514</c:v>
                </c:pt>
                <c:pt idx="30">
                  <c:v>15.104169651641911</c:v>
                </c:pt>
                <c:pt idx="31">
                  <c:v>15.607641973363307</c:v>
                </c:pt>
                <c:pt idx="32">
                  <c:v>16.111114295084704</c:v>
                </c:pt>
                <c:pt idx="33">
                  <c:v>16.6145866168061</c:v>
                </c:pt>
                <c:pt idx="34">
                  <c:v>17.118058938527497</c:v>
                </c:pt>
                <c:pt idx="35">
                  <c:v>17.621531260248894</c:v>
                </c:pt>
                <c:pt idx="36">
                  <c:v>18.12500358197029</c:v>
                </c:pt>
                <c:pt idx="37">
                  <c:v>18.628475903691687</c:v>
                </c:pt>
                <c:pt idx="38">
                  <c:v>19.131948225413083</c:v>
                </c:pt>
                <c:pt idx="39">
                  <c:v>19.63542054713448</c:v>
                </c:pt>
                <c:pt idx="40">
                  <c:v>20.138892868855876</c:v>
                </c:pt>
                <c:pt idx="41">
                  <c:v>20.642365190577273</c:v>
                </c:pt>
                <c:pt idx="42">
                  <c:v>21.145837512298669</c:v>
                </c:pt>
                <c:pt idx="43">
                  <c:v>21.649309834020066</c:v>
                </c:pt>
                <c:pt idx="44">
                  <c:v>22.152782155741463</c:v>
                </c:pt>
                <c:pt idx="45">
                  <c:v>22.656254477462859</c:v>
                </c:pt>
                <c:pt idx="46">
                  <c:v>23.159726799184256</c:v>
                </c:pt>
                <c:pt idx="47">
                  <c:v>23.663199120905652</c:v>
                </c:pt>
                <c:pt idx="48">
                  <c:v>24.166671442627049</c:v>
                </c:pt>
                <c:pt idx="49">
                  <c:v>24.670143764348445</c:v>
                </c:pt>
                <c:pt idx="50">
                  <c:v>25.173616086069842</c:v>
                </c:pt>
                <c:pt idx="51">
                  <c:v>25.677088407791238</c:v>
                </c:pt>
                <c:pt idx="52">
                  <c:v>26.180560729512635</c:v>
                </c:pt>
                <c:pt idx="53">
                  <c:v>26.684033051234032</c:v>
                </c:pt>
                <c:pt idx="54">
                  <c:v>27.187505372955428</c:v>
                </c:pt>
                <c:pt idx="55">
                  <c:v>27.690977694676825</c:v>
                </c:pt>
                <c:pt idx="56">
                  <c:v>28.194450016398221</c:v>
                </c:pt>
                <c:pt idx="57">
                  <c:v>28.697922338119618</c:v>
                </c:pt>
                <c:pt idx="58">
                  <c:v>29.201394659841014</c:v>
                </c:pt>
                <c:pt idx="59">
                  <c:v>29.704866981562411</c:v>
                </c:pt>
                <c:pt idx="60">
                  <c:v>30.208339303283807</c:v>
                </c:pt>
                <c:pt idx="61">
                  <c:v>30.711811625005204</c:v>
                </c:pt>
                <c:pt idx="62">
                  <c:v>31.215283946726601</c:v>
                </c:pt>
                <c:pt idx="63">
                  <c:v>31.718756268447997</c:v>
                </c:pt>
                <c:pt idx="64">
                  <c:v>32.222228590169394</c:v>
                </c:pt>
                <c:pt idx="65">
                  <c:v>32.72570091189079</c:v>
                </c:pt>
                <c:pt idx="66">
                  <c:v>33.229173233612187</c:v>
                </c:pt>
                <c:pt idx="67">
                  <c:v>33.732645555333583</c:v>
                </c:pt>
                <c:pt idx="68">
                  <c:v>34.23611787705498</c:v>
                </c:pt>
                <c:pt idx="69">
                  <c:v>34.739590198776376</c:v>
                </c:pt>
                <c:pt idx="70">
                  <c:v>35.243062520497773</c:v>
                </c:pt>
                <c:pt idx="71">
                  <c:v>35.74653484221917</c:v>
                </c:pt>
                <c:pt idx="72">
                  <c:v>36.250007163940566</c:v>
                </c:pt>
                <c:pt idx="73">
                  <c:v>36.753479485661963</c:v>
                </c:pt>
                <c:pt idx="74">
                  <c:v>37.256951807383359</c:v>
                </c:pt>
                <c:pt idx="75">
                  <c:v>37.760424129104756</c:v>
                </c:pt>
                <c:pt idx="76">
                  <c:v>38.263896450826152</c:v>
                </c:pt>
                <c:pt idx="77">
                  <c:v>38.767368772547549</c:v>
                </c:pt>
                <c:pt idx="78">
                  <c:v>39.270841094268945</c:v>
                </c:pt>
                <c:pt idx="79">
                  <c:v>39.774313415990342</c:v>
                </c:pt>
                <c:pt idx="80">
                  <c:v>40.277785737711739</c:v>
                </c:pt>
                <c:pt idx="81">
                  <c:v>40.781258059433135</c:v>
                </c:pt>
                <c:pt idx="82">
                  <c:v>41.284730381154532</c:v>
                </c:pt>
                <c:pt idx="83">
                  <c:v>41.788202702875928</c:v>
                </c:pt>
                <c:pt idx="84">
                  <c:v>42.291675024597325</c:v>
                </c:pt>
                <c:pt idx="85">
                  <c:v>42.795147346318721</c:v>
                </c:pt>
                <c:pt idx="86">
                  <c:v>43.298619668040118</c:v>
                </c:pt>
                <c:pt idx="87">
                  <c:v>43.802091989761514</c:v>
                </c:pt>
                <c:pt idx="88">
                  <c:v>44.305564311482911</c:v>
                </c:pt>
                <c:pt idx="89">
                  <c:v>44.809036633204308</c:v>
                </c:pt>
                <c:pt idx="90">
                  <c:v>45.312508954925704</c:v>
                </c:pt>
                <c:pt idx="91">
                  <c:v>45.815981276647101</c:v>
                </c:pt>
                <c:pt idx="92">
                  <c:v>46.319453598368497</c:v>
                </c:pt>
                <c:pt idx="93">
                  <c:v>46.822925920089894</c:v>
                </c:pt>
                <c:pt idx="94">
                  <c:v>47.32639824181129</c:v>
                </c:pt>
                <c:pt idx="95">
                  <c:v>47.829870563532687</c:v>
                </c:pt>
                <c:pt idx="96">
                  <c:v>48.333342885254083</c:v>
                </c:pt>
                <c:pt idx="97">
                  <c:v>48.83681520697548</c:v>
                </c:pt>
                <c:pt idx="98">
                  <c:v>49.340287528696877</c:v>
                </c:pt>
                <c:pt idx="99">
                  <c:v>49.843759850418273</c:v>
                </c:pt>
                <c:pt idx="100">
                  <c:v>50.347232172139748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3DB-457A-AC82-983BCC7996BD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5'!$AJ$308:$AJ$408</c:f>
              <c:numCache>
                <c:formatCode>General</c:formatCode>
                <c:ptCount val="101"/>
                <c:pt idx="0">
                  <c:v>5.2</c:v>
                </c:pt>
                <c:pt idx="1">
                  <c:v>5.651472321721398</c:v>
                </c:pt>
                <c:pt idx="2">
                  <c:v>6.1029446434427959</c:v>
                </c:pt>
                <c:pt idx="3">
                  <c:v>6.5544169651641937</c:v>
                </c:pt>
                <c:pt idx="4">
                  <c:v>7.0058892868855915</c:v>
                </c:pt>
                <c:pt idx="5">
                  <c:v>7.4573616086069894</c:v>
                </c:pt>
                <c:pt idx="6">
                  <c:v>7.9088339303283872</c:v>
                </c:pt>
                <c:pt idx="7">
                  <c:v>8.3603062520497851</c:v>
                </c:pt>
                <c:pt idx="8">
                  <c:v>8.811778573771182</c:v>
                </c:pt>
                <c:pt idx="9">
                  <c:v>9.263250895492579</c:v>
                </c:pt>
                <c:pt idx="10">
                  <c:v>9.7147232172139759</c:v>
                </c:pt>
                <c:pt idx="11">
                  <c:v>10.166195538935373</c:v>
                </c:pt>
                <c:pt idx="12">
                  <c:v>10.61766786065677</c:v>
                </c:pt>
                <c:pt idx="13">
                  <c:v>11.069140182378167</c:v>
                </c:pt>
                <c:pt idx="14">
                  <c:v>11.520612504099564</c:v>
                </c:pt>
                <c:pt idx="15">
                  <c:v>11.972084825820961</c:v>
                </c:pt>
                <c:pt idx="16">
                  <c:v>12.423557147542358</c:v>
                </c:pt>
                <c:pt idx="17">
                  <c:v>12.875029469263755</c:v>
                </c:pt>
                <c:pt idx="18">
                  <c:v>13.326501790985152</c:v>
                </c:pt>
                <c:pt idx="19">
                  <c:v>13.777974112706548</c:v>
                </c:pt>
                <c:pt idx="20">
                  <c:v>14.229446434427945</c:v>
                </c:pt>
                <c:pt idx="21">
                  <c:v>14.680918756149342</c:v>
                </c:pt>
                <c:pt idx="22">
                  <c:v>15.132391077870739</c:v>
                </c:pt>
                <c:pt idx="23">
                  <c:v>15.583863399592136</c:v>
                </c:pt>
                <c:pt idx="24">
                  <c:v>16.035335721313533</c:v>
                </c:pt>
                <c:pt idx="25">
                  <c:v>16.48680804303493</c:v>
                </c:pt>
                <c:pt idx="26">
                  <c:v>16.938280364756327</c:v>
                </c:pt>
                <c:pt idx="27">
                  <c:v>17.389752686477724</c:v>
                </c:pt>
                <c:pt idx="28">
                  <c:v>17.841225008199121</c:v>
                </c:pt>
                <c:pt idx="29">
                  <c:v>18.292697329920518</c:v>
                </c:pt>
                <c:pt idx="30">
                  <c:v>18.744169651641915</c:v>
                </c:pt>
                <c:pt idx="31">
                  <c:v>19.195641973363312</c:v>
                </c:pt>
                <c:pt idx="32">
                  <c:v>19.647114295084709</c:v>
                </c:pt>
                <c:pt idx="33">
                  <c:v>20.098586616806106</c:v>
                </c:pt>
                <c:pt idx="34">
                  <c:v>20.550058938527503</c:v>
                </c:pt>
                <c:pt idx="35">
                  <c:v>21.0015312602489</c:v>
                </c:pt>
                <c:pt idx="36">
                  <c:v>21.453003581970297</c:v>
                </c:pt>
                <c:pt idx="37">
                  <c:v>21.904475903691694</c:v>
                </c:pt>
                <c:pt idx="38">
                  <c:v>22.355948225413091</c:v>
                </c:pt>
                <c:pt idx="39">
                  <c:v>22.807420547134488</c:v>
                </c:pt>
                <c:pt idx="40">
                  <c:v>23.258892868855884</c:v>
                </c:pt>
                <c:pt idx="41">
                  <c:v>23.710365190577281</c:v>
                </c:pt>
                <c:pt idx="42">
                  <c:v>24.161837512298678</c:v>
                </c:pt>
                <c:pt idx="43">
                  <c:v>24.613309834020075</c:v>
                </c:pt>
                <c:pt idx="44">
                  <c:v>25.064782155741472</c:v>
                </c:pt>
                <c:pt idx="45">
                  <c:v>25.516254477462869</c:v>
                </c:pt>
                <c:pt idx="46">
                  <c:v>25.967726799184266</c:v>
                </c:pt>
                <c:pt idx="47">
                  <c:v>26.419199120905663</c:v>
                </c:pt>
                <c:pt idx="48">
                  <c:v>26.87067144262706</c:v>
                </c:pt>
                <c:pt idx="49">
                  <c:v>27.322143764348457</c:v>
                </c:pt>
                <c:pt idx="50">
                  <c:v>27.773616086069854</c:v>
                </c:pt>
                <c:pt idx="51">
                  <c:v>28.225088407791251</c:v>
                </c:pt>
                <c:pt idx="52">
                  <c:v>28.676560729512648</c:v>
                </c:pt>
                <c:pt idx="53">
                  <c:v>29.128033051234045</c:v>
                </c:pt>
                <c:pt idx="54">
                  <c:v>29.579505372955442</c:v>
                </c:pt>
                <c:pt idx="55">
                  <c:v>30.030977694676839</c:v>
                </c:pt>
                <c:pt idx="56">
                  <c:v>30.482450016398236</c:v>
                </c:pt>
                <c:pt idx="57">
                  <c:v>30.933922338119633</c:v>
                </c:pt>
                <c:pt idx="58">
                  <c:v>31.38539465984103</c:v>
                </c:pt>
                <c:pt idx="59">
                  <c:v>31.836866981562427</c:v>
                </c:pt>
                <c:pt idx="60">
                  <c:v>32.288339303283827</c:v>
                </c:pt>
                <c:pt idx="61">
                  <c:v>32.739811625005224</c:v>
                </c:pt>
                <c:pt idx="62">
                  <c:v>33.191283946726621</c:v>
                </c:pt>
                <c:pt idx="63">
                  <c:v>33.642756268448018</c:v>
                </c:pt>
                <c:pt idx="64">
                  <c:v>34.094228590169415</c:v>
                </c:pt>
                <c:pt idx="65">
                  <c:v>34.545700911890812</c:v>
                </c:pt>
                <c:pt idx="66">
                  <c:v>34.997173233612209</c:v>
                </c:pt>
                <c:pt idx="67">
                  <c:v>35.448645555333606</c:v>
                </c:pt>
                <c:pt idx="68">
                  <c:v>35.900117877055003</c:v>
                </c:pt>
                <c:pt idx="69">
                  <c:v>36.3515901987764</c:v>
                </c:pt>
                <c:pt idx="70">
                  <c:v>36.803062520497797</c:v>
                </c:pt>
                <c:pt idx="71">
                  <c:v>37.254534842219194</c:v>
                </c:pt>
                <c:pt idx="72">
                  <c:v>37.70600716394059</c:v>
                </c:pt>
                <c:pt idx="73">
                  <c:v>38.157479485661987</c:v>
                </c:pt>
                <c:pt idx="74">
                  <c:v>38.608951807383384</c:v>
                </c:pt>
                <c:pt idx="75">
                  <c:v>39.060424129104781</c:v>
                </c:pt>
                <c:pt idx="76">
                  <c:v>39.511896450826178</c:v>
                </c:pt>
                <c:pt idx="77">
                  <c:v>39.963368772547575</c:v>
                </c:pt>
                <c:pt idx="78">
                  <c:v>40.414841094268972</c:v>
                </c:pt>
                <c:pt idx="79">
                  <c:v>40.866313415990369</c:v>
                </c:pt>
                <c:pt idx="80">
                  <c:v>41.317785737711766</c:v>
                </c:pt>
                <c:pt idx="81">
                  <c:v>41.769258059433163</c:v>
                </c:pt>
                <c:pt idx="82">
                  <c:v>42.22073038115456</c:v>
                </c:pt>
                <c:pt idx="83">
                  <c:v>42.672202702875957</c:v>
                </c:pt>
                <c:pt idx="84">
                  <c:v>43.123675024597354</c:v>
                </c:pt>
                <c:pt idx="85">
                  <c:v>43.575147346318751</c:v>
                </c:pt>
                <c:pt idx="86">
                  <c:v>44.026619668040148</c:v>
                </c:pt>
                <c:pt idx="87">
                  <c:v>44.478091989761545</c:v>
                </c:pt>
                <c:pt idx="88">
                  <c:v>44.929564311482942</c:v>
                </c:pt>
                <c:pt idx="89">
                  <c:v>45.381036633204339</c:v>
                </c:pt>
                <c:pt idx="90">
                  <c:v>45.832508954925736</c:v>
                </c:pt>
                <c:pt idx="91">
                  <c:v>46.283981276647133</c:v>
                </c:pt>
                <c:pt idx="92">
                  <c:v>46.73545359836853</c:v>
                </c:pt>
                <c:pt idx="93">
                  <c:v>47.186925920089926</c:v>
                </c:pt>
                <c:pt idx="94">
                  <c:v>47.638398241811323</c:v>
                </c:pt>
                <c:pt idx="95">
                  <c:v>48.08987056353272</c:v>
                </c:pt>
                <c:pt idx="96">
                  <c:v>48.541342885254117</c:v>
                </c:pt>
                <c:pt idx="97">
                  <c:v>48.992815206975514</c:v>
                </c:pt>
                <c:pt idx="98">
                  <c:v>49.444287528696911</c:v>
                </c:pt>
                <c:pt idx="99">
                  <c:v>49.895759850418308</c:v>
                </c:pt>
                <c:pt idx="100">
                  <c:v>50.347232172139748</c:v>
                </c:pt>
              </c:numCache>
            </c:numRef>
          </c:xVal>
          <c:yVal>
            <c:numRef>
              <c:f>'Gusset 5'!$AN$308:$AN$408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3DB-457A-AC82-983BCC7996BD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5'!$AJ$409:$AJ$509</c:f>
              <c:numCache>
                <c:formatCode>General</c:formatCode>
                <c:ptCount val="101"/>
                <c:pt idx="0">
                  <c:v>5.2</c:v>
                </c:pt>
                <c:pt idx="1">
                  <c:v>5.342596372320414</c:v>
                </c:pt>
                <c:pt idx="2">
                  <c:v>5.4851927446408277</c:v>
                </c:pt>
                <c:pt idx="3">
                  <c:v>5.6277891169612415</c:v>
                </c:pt>
                <c:pt idx="4">
                  <c:v>5.7703854892816553</c:v>
                </c:pt>
                <c:pt idx="5">
                  <c:v>5.9129818616020691</c:v>
                </c:pt>
                <c:pt idx="6">
                  <c:v>6.0555782339224828</c:v>
                </c:pt>
                <c:pt idx="7">
                  <c:v>6.1981746062428966</c:v>
                </c:pt>
                <c:pt idx="8">
                  <c:v>6.3407709785633104</c:v>
                </c:pt>
                <c:pt idx="9">
                  <c:v>6.4833673508837242</c:v>
                </c:pt>
                <c:pt idx="10">
                  <c:v>6.625963723204138</c:v>
                </c:pt>
                <c:pt idx="11">
                  <c:v>6.7685600955245517</c:v>
                </c:pt>
                <c:pt idx="12">
                  <c:v>6.9111564678449655</c:v>
                </c:pt>
                <c:pt idx="13">
                  <c:v>7.0537528401653793</c:v>
                </c:pt>
                <c:pt idx="14">
                  <c:v>7.1963492124857931</c:v>
                </c:pt>
                <c:pt idx="15">
                  <c:v>7.3389455848062068</c:v>
                </c:pt>
                <c:pt idx="16">
                  <c:v>7.4815419571266206</c:v>
                </c:pt>
                <c:pt idx="17">
                  <c:v>7.6241383294470344</c:v>
                </c:pt>
                <c:pt idx="18">
                  <c:v>7.7667347017674482</c:v>
                </c:pt>
                <c:pt idx="19">
                  <c:v>7.909331074087862</c:v>
                </c:pt>
                <c:pt idx="20">
                  <c:v>8.0519274464082748</c:v>
                </c:pt>
                <c:pt idx="21">
                  <c:v>8.1945238187286886</c:v>
                </c:pt>
                <c:pt idx="22">
                  <c:v>8.3371201910491024</c:v>
                </c:pt>
                <c:pt idx="23">
                  <c:v>8.4797165633695162</c:v>
                </c:pt>
                <c:pt idx="24">
                  <c:v>8.62231293568993</c:v>
                </c:pt>
                <c:pt idx="25">
                  <c:v>8.7649093080103437</c:v>
                </c:pt>
                <c:pt idx="26">
                  <c:v>8.9075056803307575</c:v>
                </c:pt>
                <c:pt idx="27">
                  <c:v>9.0501020526511713</c:v>
                </c:pt>
                <c:pt idx="28">
                  <c:v>9.1926984249715851</c:v>
                </c:pt>
                <c:pt idx="29">
                  <c:v>9.3352947972919988</c:v>
                </c:pt>
                <c:pt idx="30">
                  <c:v>9.4778911696124126</c:v>
                </c:pt>
                <c:pt idx="31">
                  <c:v>9.6204875419328264</c:v>
                </c:pt>
                <c:pt idx="32">
                  <c:v>9.7630839142532402</c:v>
                </c:pt>
                <c:pt idx="33">
                  <c:v>9.905680286573654</c:v>
                </c:pt>
                <c:pt idx="34">
                  <c:v>10.048276658894068</c:v>
                </c:pt>
                <c:pt idx="35">
                  <c:v>10.190873031214482</c:v>
                </c:pt>
                <c:pt idx="36">
                  <c:v>10.333469403534895</c:v>
                </c:pt>
                <c:pt idx="37">
                  <c:v>10.476065775855309</c:v>
                </c:pt>
                <c:pt idx="38">
                  <c:v>10.618662148175723</c:v>
                </c:pt>
                <c:pt idx="39">
                  <c:v>10.761258520496137</c:v>
                </c:pt>
                <c:pt idx="40">
                  <c:v>10.90385489281655</c:v>
                </c:pt>
                <c:pt idx="41">
                  <c:v>11.046451265136964</c:v>
                </c:pt>
                <c:pt idx="42">
                  <c:v>11.189047637457378</c:v>
                </c:pt>
                <c:pt idx="43">
                  <c:v>11.331644009777792</c:v>
                </c:pt>
                <c:pt idx="44">
                  <c:v>11.474240382098206</c:v>
                </c:pt>
                <c:pt idx="45">
                  <c:v>11.616836754418619</c:v>
                </c:pt>
                <c:pt idx="46">
                  <c:v>11.759433126739033</c:v>
                </c:pt>
                <c:pt idx="47">
                  <c:v>11.902029499059447</c:v>
                </c:pt>
                <c:pt idx="48">
                  <c:v>12.044625871379861</c:v>
                </c:pt>
                <c:pt idx="49">
                  <c:v>12.187222243700274</c:v>
                </c:pt>
                <c:pt idx="50">
                  <c:v>12.329818616020688</c:v>
                </c:pt>
                <c:pt idx="51">
                  <c:v>12.472414988341102</c:v>
                </c:pt>
                <c:pt idx="52">
                  <c:v>12.615011360661516</c:v>
                </c:pt>
                <c:pt idx="53">
                  <c:v>12.75760773298193</c:v>
                </c:pt>
                <c:pt idx="54">
                  <c:v>12.900204105302343</c:v>
                </c:pt>
                <c:pt idx="55">
                  <c:v>13.042800477622757</c:v>
                </c:pt>
                <c:pt idx="56">
                  <c:v>13.185396849943171</c:v>
                </c:pt>
                <c:pt idx="57">
                  <c:v>13.327993222263585</c:v>
                </c:pt>
                <c:pt idx="58">
                  <c:v>13.470589594583998</c:v>
                </c:pt>
                <c:pt idx="59">
                  <c:v>13.613185966904412</c:v>
                </c:pt>
                <c:pt idx="60">
                  <c:v>13.755782339224826</c:v>
                </c:pt>
                <c:pt idx="61">
                  <c:v>13.89837871154524</c:v>
                </c:pt>
                <c:pt idx="62">
                  <c:v>14.040975083865654</c:v>
                </c:pt>
                <c:pt idx="63">
                  <c:v>14.183571456186067</c:v>
                </c:pt>
                <c:pt idx="64">
                  <c:v>14.326167828506481</c:v>
                </c:pt>
                <c:pt idx="65">
                  <c:v>14.468764200826895</c:v>
                </c:pt>
                <c:pt idx="66">
                  <c:v>14.611360573147309</c:v>
                </c:pt>
                <c:pt idx="67">
                  <c:v>14.753956945467722</c:v>
                </c:pt>
                <c:pt idx="68">
                  <c:v>14.896553317788136</c:v>
                </c:pt>
                <c:pt idx="69">
                  <c:v>15.03914969010855</c:v>
                </c:pt>
                <c:pt idx="70">
                  <c:v>15.181746062428964</c:v>
                </c:pt>
                <c:pt idx="71">
                  <c:v>15.324342434749378</c:v>
                </c:pt>
                <c:pt idx="72">
                  <c:v>15.466938807069791</c:v>
                </c:pt>
                <c:pt idx="73">
                  <c:v>15.609535179390205</c:v>
                </c:pt>
                <c:pt idx="74">
                  <c:v>15.752131551710619</c:v>
                </c:pt>
                <c:pt idx="75">
                  <c:v>15.894727924031033</c:v>
                </c:pt>
                <c:pt idx="76">
                  <c:v>16.037324296351446</c:v>
                </c:pt>
                <c:pt idx="77">
                  <c:v>16.179920668671858</c:v>
                </c:pt>
                <c:pt idx="78">
                  <c:v>16.32251704099227</c:v>
                </c:pt>
                <c:pt idx="79">
                  <c:v>16.465113413312682</c:v>
                </c:pt>
                <c:pt idx="80">
                  <c:v>16.607709785633094</c:v>
                </c:pt>
                <c:pt idx="81">
                  <c:v>16.750306157953506</c:v>
                </c:pt>
                <c:pt idx="82">
                  <c:v>16.892902530273918</c:v>
                </c:pt>
                <c:pt idx="83">
                  <c:v>17.03549890259433</c:v>
                </c:pt>
                <c:pt idx="84">
                  <c:v>17.178095274914742</c:v>
                </c:pt>
                <c:pt idx="85">
                  <c:v>17.320691647235154</c:v>
                </c:pt>
                <c:pt idx="86">
                  <c:v>17.463288019555566</c:v>
                </c:pt>
                <c:pt idx="87">
                  <c:v>17.605884391875978</c:v>
                </c:pt>
                <c:pt idx="88">
                  <c:v>17.74848076419639</c:v>
                </c:pt>
                <c:pt idx="89">
                  <c:v>17.891077136516802</c:v>
                </c:pt>
                <c:pt idx="90">
                  <c:v>18.033673508837214</c:v>
                </c:pt>
                <c:pt idx="91">
                  <c:v>18.176269881157626</c:v>
                </c:pt>
                <c:pt idx="92">
                  <c:v>18.318866253478038</c:v>
                </c:pt>
                <c:pt idx="93">
                  <c:v>18.46146262579845</c:v>
                </c:pt>
                <c:pt idx="94">
                  <c:v>18.604058998118862</c:v>
                </c:pt>
                <c:pt idx="95">
                  <c:v>18.746655370439274</c:v>
                </c:pt>
                <c:pt idx="96">
                  <c:v>18.889251742759686</c:v>
                </c:pt>
                <c:pt idx="97">
                  <c:v>19.031848115080098</c:v>
                </c:pt>
                <c:pt idx="98">
                  <c:v>19.17444448740051</c:v>
                </c:pt>
                <c:pt idx="99">
                  <c:v>19.317040859720922</c:v>
                </c:pt>
                <c:pt idx="100" formatCode="0.000">
                  <c:v>19.459637232041342</c:v>
                </c:pt>
              </c:numCache>
            </c:numRef>
          </c:xVal>
          <c:yVal>
            <c:numRef>
              <c:f>'Gusset 5'!$AO$409:$AO$509</c:f>
              <c:numCache>
                <c:formatCode>0.000</c:formatCode>
                <c:ptCount val="101"/>
                <c:pt idx="0">
                  <c:v>22.15170546903752</c:v>
                </c:pt>
                <c:pt idx="1">
                  <c:v>22.247599451658324</c:v>
                </c:pt>
                <c:pt idx="2">
                  <c:v>22.343493434279129</c:v>
                </c:pt>
                <c:pt idx="3">
                  <c:v>22.439387416899933</c:v>
                </c:pt>
                <c:pt idx="4">
                  <c:v>22.535281399520738</c:v>
                </c:pt>
                <c:pt idx="5">
                  <c:v>22.631175382141542</c:v>
                </c:pt>
                <c:pt idx="6">
                  <c:v>22.727069364762347</c:v>
                </c:pt>
                <c:pt idx="7">
                  <c:v>22.822963347383151</c:v>
                </c:pt>
                <c:pt idx="8">
                  <c:v>22.918857330003956</c:v>
                </c:pt>
                <c:pt idx="9">
                  <c:v>23.01475131262476</c:v>
                </c:pt>
                <c:pt idx="10">
                  <c:v>23.110645295245565</c:v>
                </c:pt>
                <c:pt idx="11">
                  <c:v>23.206539277866369</c:v>
                </c:pt>
                <c:pt idx="12">
                  <c:v>23.302433260487174</c:v>
                </c:pt>
                <c:pt idx="13">
                  <c:v>23.398327243107978</c:v>
                </c:pt>
                <c:pt idx="14">
                  <c:v>23.494221225728783</c:v>
                </c:pt>
                <c:pt idx="15">
                  <c:v>23.590115208349587</c:v>
                </c:pt>
                <c:pt idx="16">
                  <c:v>23.686009190970392</c:v>
                </c:pt>
                <c:pt idx="17">
                  <c:v>23.781903173591196</c:v>
                </c:pt>
                <c:pt idx="18">
                  <c:v>23.877797156212001</c:v>
                </c:pt>
                <c:pt idx="19">
                  <c:v>23.973691138832805</c:v>
                </c:pt>
                <c:pt idx="20">
                  <c:v>24.06958512145361</c:v>
                </c:pt>
                <c:pt idx="21">
                  <c:v>24.165479104074414</c:v>
                </c:pt>
                <c:pt idx="22">
                  <c:v>24.261373086695219</c:v>
                </c:pt>
                <c:pt idx="23">
                  <c:v>24.357267069316023</c:v>
                </c:pt>
                <c:pt idx="24">
                  <c:v>24.453161051936828</c:v>
                </c:pt>
                <c:pt idx="25">
                  <c:v>24.549055034557632</c:v>
                </c:pt>
                <c:pt idx="26">
                  <c:v>24.644949017178437</c:v>
                </c:pt>
                <c:pt idx="27">
                  <c:v>24.740842999799241</c:v>
                </c:pt>
                <c:pt idx="28">
                  <c:v>24.836736982420046</c:v>
                </c:pt>
                <c:pt idx="29">
                  <c:v>24.93263096504085</c:v>
                </c:pt>
                <c:pt idx="30">
                  <c:v>25.028524947661655</c:v>
                </c:pt>
                <c:pt idx="31">
                  <c:v>25.124418930282459</c:v>
                </c:pt>
                <c:pt idx="32">
                  <c:v>25.220312912903264</c:v>
                </c:pt>
                <c:pt idx="33">
                  <c:v>25.316206895524068</c:v>
                </c:pt>
                <c:pt idx="34">
                  <c:v>25.412100878144873</c:v>
                </c:pt>
                <c:pt idx="35">
                  <c:v>25.507994860765677</c:v>
                </c:pt>
                <c:pt idx="36">
                  <c:v>25.603888843386482</c:v>
                </c:pt>
                <c:pt idx="37">
                  <c:v>25.699782826007286</c:v>
                </c:pt>
                <c:pt idx="38">
                  <c:v>25.795676808628091</c:v>
                </c:pt>
                <c:pt idx="39">
                  <c:v>25.891570791248895</c:v>
                </c:pt>
                <c:pt idx="40">
                  <c:v>25.9874647738697</c:v>
                </c:pt>
                <c:pt idx="41">
                  <c:v>26.083358756490505</c:v>
                </c:pt>
                <c:pt idx="42">
                  <c:v>26.179252739111309</c:v>
                </c:pt>
                <c:pt idx="43">
                  <c:v>26.275146721732114</c:v>
                </c:pt>
                <c:pt idx="44">
                  <c:v>26.371040704352918</c:v>
                </c:pt>
                <c:pt idx="45">
                  <c:v>26.466934686973723</c:v>
                </c:pt>
                <c:pt idx="46">
                  <c:v>26.562828669594527</c:v>
                </c:pt>
                <c:pt idx="47">
                  <c:v>26.658722652215332</c:v>
                </c:pt>
                <c:pt idx="48">
                  <c:v>26.754616634836136</c:v>
                </c:pt>
                <c:pt idx="49">
                  <c:v>26.850510617456941</c:v>
                </c:pt>
                <c:pt idx="50">
                  <c:v>26.946404600077745</c:v>
                </c:pt>
                <c:pt idx="51">
                  <c:v>27.04229858269855</c:v>
                </c:pt>
                <c:pt idx="52">
                  <c:v>27.138192565319354</c:v>
                </c:pt>
                <c:pt idx="53">
                  <c:v>27.234086547940159</c:v>
                </c:pt>
                <c:pt idx="54">
                  <c:v>27.329980530560963</c:v>
                </c:pt>
                <c:pt idx="55">
                  <c:v>27.425874513181768</c:v>
                </c:pt>
                <c:pt idx="56">
                  <c:v>27.521768495802572</c:v>
                </c:pt>
                <c:pt idx="57">
                  <c:v>27.617662478423377</c:v>
                </c:pt>
                <c:pt idx="58">
                  <c:v>27.713556461044181</c:v>
                </c:pt>
                <c:pt idx="59">
                  <c:v>27.809450443664986</c:v>
                </c:pt>
                <c:pt idx="60">
                  <c:v>27.90534442628579</c:v>
                </c:pt>
                <c:pt idx="61">
                  <c:v>28.001238408906595</c:v>
                </c:pt>
                <c:pt idx="62">
                  <c:v>28.097132391527399</c:v>
                </c:pt>
                <c:pt idx="63">
                  <c:v>28.193026374148204</c:v>
                </c:pt>
                <c:pt idx="64">
                  <c:v>28.288920356769008</c:v>
                </c:pt>
                <c:pt idx="65">
                  <c:v>28.384814339389813</c:v>
                </c:pt>
                <c:pt idx="66">
                  <c:v>28.480708322010617</c:v>
                </c:pt>
                <c:pt idx="67">
                  <c:v>28.576602304631422</c:v>
                </c:pt>
                <c:pt idx="68">
                  <c:v>28.672496287252226</c:v>
                </c:pt>
                <c:pt idx="69">
                  <c:v>28.768390269873031</c:v>
                </c:pt>
                <c:pt idx="70">
                  <c:v>28.864284252493835</c:v>
                </c:pt>
                <c:pt idx="71">
                  <c:v>28.96017823511464</c:v>
                </c:pt>
                <c:pt idx="72">
                  <c:v>29.056072217735444</c:v>
                </c:pt>
                <c:pt idx="73">
                  <c:v>29.151966200356249</c:v>
                </c:pt>
                <c:pt idx="74">
                  <c:v>29.247860182977053</c:v>
                </c:pt>
                <c:pt idx="75">
                  <c:v>29.343754165597858</c:v>
                </c:pt>
                <c:pt idx="76">
                  <c:v>29.439648148218662</c:v>
                </c:pt>
                <c:pt idx="77">
                  <c:v>29.535542130839467</c:v>
                </c:pt>
                <c:pt idx="78">
                  <c:v>29.631436113460271</c:v>
                </c:pt>
                <c:pt idx="79">
                  <c:v>29.727330096081076</c:v>
                </c:pt>
                <c:pt idx="80">
                  <c:v>29.82322407870188</c:v>
                </c:pt>
                <c:pt idx="81">
                  <c:v>29.919118061322685</c:v>
                </c:pt>
                <c:pt idx="82">
                  <c:v>30.015012043943489</c:v>
                </c:pt>
                <c:pt idx="83">
                  <c:v>30.110906026564294</c:v>
                </c:pt>
                <c:pt idx="84">
                  <c:v>30.206800009185098</c:v>
                </c:pt>
                <c:pt idx="85">
                  <c:v>30.302693991805903</c:v>
                </c:pt>
                <c:pt idx="86">
                  <c:v>30.398587974426707</c:v>
                </c:pt>
                <c:pt idx="87">
                  <c:v>30.494481957047512</c:v>
                </c:pt>
                <c:pt idx="88">
                  <c:v>30.590375939668316</c:v>
                </c:pt>
                <c:pt idx="89">
                  <c:v>30.686269922289121</c:v>
                </c:pt>
                <c:pt idx="90">
                  <c:v>30.782163904909925</c:v>
                </c:pt>
                <c:pt idx="91">
                  <c:v>30.87805788753073</c:v>
                </c:pt>
                <c:pt idx="92">
                  <c:v>30.973951870151534</c:v>
                </c:pt>
                <c:pt idx="93">
                  <c:v>31.069845852772339</c:v>
                </c:pt>
                <c:pt idx="94">
                  <c:v>31.165739835393143</c:v>
                </c:pt>
                <c:pt idx="95">
                  <c:v>31.261633818013948</c:v>
                </c:pt>
                <c:pt idx="96">
                  <c:v>31.357527800634752</c:v>
                </c:pt>
                <c:pt idx="97">
                  <c:v>31.453421783255557</c:v>
                </c:pt>
                <c:pt idx="98">
                  <c:v>31.549315765876361</c:v>
                </c:pt>
                <c:pt idx="99">
                  <c:v>31.645209748497166</c:v>
                </c:pt>
                <c:pt idx="100">
                  <c:v>31.74110373111807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3DB-457A-AC82-983BCC7996BD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5'!$AJ$510:$AJ$610</c:f>
              <c:numCache>
                <c:formatCode>0.000</c:formatCode>
                <c:ptCount val="101"/>
                <c:pt idx="0">
                  <c:v>19.459637232041342</c:v>
                </c:pt>
                <c:pt idx="1">
                  <c:v>19.698676969564566</c:v>
                </c:pt>
                <c:pt idx="2">
                  <c:v>19.937716707087791</c:v>
                </c:pt>
                <c:pt idx="3">
                  <c:v>20.176756444611016</c:v>
                </c:pt>
                <c:pt idx="4">
                  <c:v>20.41579618213424</c:v>
                </c:pt>
                <c:pt idx="5">
                  <c:v>20.654835919657465</c:v>
                </c:pt>
                <c:pt idx="6">
                  <c:v>20.89387565718069</c:v>
                </c:pt>
                <c:pt idx="7">
                  <c:v>21.132915394703915</c:v>
                </c:pt>
                <c:pt idx="8">
                  <c:v>21.371955132227139</c:v>
                </c:pt>
                <c:pt idx="9">
                  <c:v>21.610994869750364</c:v>
                </c:pt>
                <c:pt idx="10">
                  <c:v>21.850034607273589</c:v>
                </c:pt>
                <c:pt idx="11">
                  <c:v>22.089074344796813</c:v>
                </c:pt>
                <c:pt idx="12">
                  <c:v>22.328114082320038</c:v>
                </c:pt>
                <c:pt idx="13">
                  <c:v>22.567153819843263</c:v>
                </c:pt>
                <c:pt idx="14">
                  <c:v>22.806193557366488</c:v>
                </c:pt>
                <c:pt idx="15">
                  <c:v>23.045233294889712</c:v>
                </c:pt>
                <c:pt idx="16">
                  <c:v>23.284273032412937</c:v>
                </c:pt>
                <c:pt idx="17">
                  <c:v>23.523312769936162</c:v>
                </c:pt>
                <c:pt idx="18">
                  <c:v>23.762352507459386</c:v>
                </c:pt>
                <c:pt idx="19">
                  <c:v>24.001392244982611</c:v>
                </c:pt>
                <c:pt idx="20">
                  <c:v>24.240431982505836</c:v>
                </c:pt>
                <c:pt idx="21">
                  <c:v>24.479471720029061</c:v>
                </c:pt>
                <c:pt idx="22">
                  <c:v>24.718511457552285</c:v>
                </c:pt>
                <c:pt idx="23">
                  <c:v>24.95755119507551</c:v>
                </c:pt>
                <c:pt idx="24">
                  <c:v>25.196590932598735</c:v>
                </c:pt>
                <c:pt idx="25">
                  <c:v>25.435630670121959</c:v>
                </c:pt>
                <c:pt idx="26">
                  <c:v>25.674670407645184</c:v>
                </c:pt>
                <c:pt idx="27">
                  <c:v>25.913710145168409</c:v>
                </c:pt>
                <c:pt idx="28">
                  <c:v>26.152749882691634</c:v>
                </c:pt>
                <c:pt idx="29">
                  <c:v>26.391789620214858</c:v>
                </c:pt>
                <c:pt idx="30">
                  <c:v>26.630829357738083</c:v>
                </c:pt>
                <c:pt idx="31">
                  <c:v>26.869869095261308</c:v>
                </c:pt>
                <c:pt idx="32">
                  <c:v>27.108908832784532</c:v>
                </c:pt>
                <c:pt idx="33">
                  <c:v>27.347948570307757</c:v>
                </c:pt>
                <c:pt idx="34">
                  <c:v>27.586988307830982</c:v>
                </c:pt>
                <c:pt idx="35">
                  <c:v>27.826028045354207</c:v>
                </c:pt>
                <c:pt idx="36">
                  <c:v>28.065067782877431</c:v>
                </c:pt>
                <c:pt idx="37">
                  <c:v>28.304107520400656</c:v>
                </c:pt>
                <c:pt idx="38">
                  <c:v>28.543147257923881</c:v>
                </c:pt>
                <c:pt idx="39">
                  <c:v>28.782186995447105</c:v>
                </c:pt>
                <c:pt idx="40">
                  <c:v>29.02122673297033</c:v>
                </c:pt>
                <c:pt idx="41">
                  <c:v>29.260266470493555</c:v>
                </c:pt>
                <c:pt idx="42">
                  <c:v>29.49930620801678</c:v>
                </c:pt>
                <c:pt idx="43">
                  <c:v>29.738345945540004</c:v>
                </c:pt>
                <c:pt idx="44">
                  <c:v>29.977385683063229</c:v>
                </c:pt>
                <c:pt idx="45">
                  <c:v>30.216425420586454</c:v>
                </c:pt>
                <c:pt idx="46">
                  <c:v>30.455465158109678</c:v>
                </c:pt>
                <c:pt idx="47">
                  <c:v>30.694504895632903</c:v>
                </c:pt>
                <c:pt idx="48">
                  <c:v>30.933544633156128</c:v>
                </c:pt>
                <c:pt idx="49">
                  <c:v>31.172584370679353</c:v>
                </c:pt>
                <c:pt idx="50">
                  <c:v>31.411624108202577</c:v>
                </c:pt>
                <c:pt idx="51">
                  <c:v>31.650663845725802</c:v>
                </c:pt>
                <c:pt idx="52">
                  <c:v>31.889703583249027</c:v>
                </c:pt>
                <c:pt idx="53">
                  <c:v>32.128743320772251</c:v>
                </c:pt>
                <c:pt idx="54">
                  <c:v>32.367783058295473</c:v>
                </c:pt>
                <c:pt idx="55">
                  <c:v>32.606822795818694</c:v>
                </c:pt>
                <c:pt idx="56">
                  <c:v>32.845862533341915</c:v>
                </c:pt>
                <c:pt idx="57">
                  <c:v>33.084902270865136</c:v>
                </c:pt>
                <c:pt idx="58">
                  <c:v>33.323942008388357</c:v>
                </c:pt>
                <c:pt idx="59">
                  <c:v>33.562981745911578</c:v>
                </c:pt>
                <c:pt idx="60">
                  <c:v>33.8020214834348</c:v>
                </c:pt>
                <c:pt idx="61">
                  <c:v>34.041061220958021</c:v>
                </c:pt>
                <c:pt idx="62">
                  <c:v>34.280100958481242</c:v>
                </c:pt>
                <c:pt idx="63">
                  <c:v>34.519140696004463</c:v>
                </c:pt>
                <c:pt idx="64">
                  <c:v>34.758180433527684</c:v>
                </c:pt>
                <c:pt idx="65">
                  <c:v>34.997220171050905</c:v>
                </c:pt>
                <c:pt idx="66">
                  <c:v>35.236259908574127</c:v>
                </c:pt>
                <c:pt idx="67">
                  <c:v>35.475299646097348</c:v>
                </c:pt>
                <c:pt idx="68">
                  <c:v>35.714339383620569</c:v>
                </c:pt>
                <c:pt idx="69">
                  <c:v>35.95337912114379</c:v>
                </c:pt>
                <c:pt idx="70">
                  <c:v>36.192418858667011</c:v>
                </c:pt>
                <c:pt idx="71">
                  <c:v>36.431458596190232</c:v>
                </c:pt>
                <c:pt idx="72">
                  <c:v>36.670498333713454</c:v>
                </c:pt>
                <c:pt idx="73">
                  <c:v>36.909538071236675</c:v>
                </c:pt>
                <c:pt idx="74">
                  <c:v>37.148577808759896</c:v>
                </c:pt>
                <c:pt idx="75">
                  <c:v>37.387617546283117</c:v>
                </c:pt>
                <c:pt idx="76">
                  <c:v>37.626657283806338</c:v>
                </c:pt>
                <c:pt idx="77">
                  <c:v>37.865697021329559</c:v>
                </c:pt>
                <c:pt idx="78">
                  <c:v>38.104736758852781</c:v>
                </c:pt>
                <c:pt idx="79">
                  <c:v>38.343776496376002</c:v>
                </c:pt>
                <c:pt idx="80">
                  <c:v>38.582816233899223</c:v>
                </c:pt>
                <c:pt idx="81">
                  <c:v>38.821855971422444</c:v>
                </c:pt>
                <c:pt idx="82">
                  <c:v>39.060895708945665</c:v>
                </c:pt>
                <c:pt idx="83">
                  <c:v>39.299935446468886</c:v>
                </c:pt>
                <c:pt idx="84">
                  <c:v>39.538975183992108</c:v>
                </c:pt>
                <c:pt idx="85">
                  <c:v>39.778014921515329</c:v>
                </c:pt>
                <c:pt idx="86">
                  <c:v>40.01705465903855</c:v>
                </c:pt>
                <c:pt idx="87">
                  <c:v>40.256094396561771</c:v>
                </c:pt>
                <c:pt idx="88">
                  <c:v>40.495134134084992</c:v>
                </c:pt>
                <c:pt idx="89">
                  <c:v>40.734173871608213</c:v>
                </c:pt>
                <c:pt idx="90">
                  <c:v>40.973213609131435</c:v>
                </c:pt>
                <c:pt idx="91">
                  <c:v>41.212253346654656</c:v>
                </c:pt>
                <c:pt idx="92">
                  <c:v>41.451293084177877</c:v>
                </c:pt>
                <c:pt idx="93">
                  <c:v>41.690332821701098</c:v>
                </c:pt>
                <c:pt idx="94">
                  <c:v>41.929372559224319</c:v>
                </c:pt>
                <c:pt idx="95">
                  <c:v>42.16841229674754</c:v>
                </c:pt>
                <c:pt idx="96">
                  <c:v>42.407452034270761</c:v>
                </c:pt>
                <c:pt idx="97">
                  <c:v>42.646491771793983</c:v>
                </c:pt>
                <c:pt idx="98">
                  <c:v>42.885531509317204</c:v>
                </c:pt>
                <c:pt idx="99">
                  <c:v>43.124571246840425</c:v>
                </c:pt>
                <c:pt idx="100" formatCode="General">
                  <c:v>43.363610984363696</c:v>
                </c:pt>
              </c:numCache>
            </c:numRef>
          </c:xVal>
          <c:yVal>
            <c:numRef>
              <c:f>'Gusset 5'!$AP$510:$AP$610</c:f>
              <c:numCache>
                <c:formatCode>0.000</c:formatCode>
                <c:ptCount val="101"/>
                <c:pt idx="0">
                  <c:v>31.74110373111807</c:v>
                </c:pt>
                <c:pt idx="1">
                  <c:v>31.757484732862828</c:v>
                </c:pt>
                <c:pt idx="2">
                  <c:v>31.773865734607586</c:v>
                </c:pt>
                <c:pt idx="3">
                  <c:v>31.790246736352344</c:v>
                </c:pt>
                <c:pt idx="4">
                  <c:v>31.806627738097102</c:v>
                </c:pt>
                <c:pt idx="5">
                  <c:v>31.82300873984186</c:v>
                </c:pt>
                <c:pt idx="6">
                  <c:v>31.839389741586618</c:v>
                </c:pt>
                <c:pt idx="7">
                  <c:v>31.855770743331377</c:v>
                </c:pt>
                <c:pt idx="8">
                  <c:v>31.872151745076135</c:v>
                </c:pt>
                <c:pt idx="9">
                  <c:v>31.888532746820893</c:v>
                </c:pt>
                <c:pt idx="10">
                  <c:v>31.904913748565651</c:v>
                </c:pt>
                <c:pt idx="11">
                  <c:v>31.921294750310409</c:v>
                </c:pt>
                <c:pt idx="12">
                  <c:v>31.937675752055167</c:v>
                </c:pt>
                <c:pt idx="13">
                  <c:v>31.954056753799925</c:v>
                </c:pt>
                <c:pt idx="14">
                  <c:v>31.970437755544683</c:v>
                </c:pt>
                <c:pt idx="15">
                  <c:v>31.986818757289441</c:v>
                </c:pt>
                <c:pt idx="16">
                  <c:v>32.003199759034196</c:v>
                </c:pt>
                <c:pt idx="17">
                  <c:v>32.01958076077895</c:v>
                </c:pt>
                <c:pt idx="18">
                  <c:v>32.035961762523705</c:v>
                </c:pt>
                <c:pt idx="19">
                  <c:v>32.05234276426846</c:v>
                </c:pt>
                <c:pt idx="20">
                  <c:v>32.068723766013214</c:v>
                </c:pt>
                <c:pt idx="21">
                  <c:v>32.085104767757969</c:v>
                </c:pt>
                <c:pt idx="22">
                  <c:v>32.101485769502723</c:v>
                </c:pt>
                <c:pt idx="23">
                  <c:v>32.117866771247478</c:v>
                </c:pt>
                <c:pt idx="24">
                  <c:v>32.134247772992232</c:v>
                </c:pt>
                <c:pt idx="25">
                  <c:v>32.150628774736987</c:v>
                </c:pt>
                <c:pt idx="26">
                  <c:v>32.167009776481741</c:v>
                </c:pt>
                <c:pt idx="27">
                  <c:v>32.183390778226496</c:v>
                </c:pt>
                <c:pt idx="28">
                  <c:v>32.19977177997125</c:v>
                </c:pt>
                <c:pt idx="29">
                  <c:v>32.216152781716005</c:v>
                </c:pt>
                <c:pt idx="30">
                  <c:v>32.232533783460759</c:v>
                </c:pt>
                <c:pt idx="31">
                  <c:v>32.248914785205514</c:v>
                </c:pt>
                <c:pt idx="32">
                  <c:v>32.265295786950269</c:v>
                </c:pt>
                <c:pt idx="33">
                  <c:v>32.281676788695023</c:v>
                </c:pt>
                <c:pt idx="34">
                  <c:v>32.298057790439778</c:v>
                </c:pt>
                <c:pt idx="35">
                  <c:v>32.314438792184532</c:v>
                </c:pt>
                <c:pt idx="36">
                  <c:v>32.330819793929287</c:v>
                </c:pt>
                <c:pt idx="37">
                  <c:v>32.347200795674041</c:v>
                </c:pt>
                <c:pt idx="38">
                  <c:v>32.363581797418796</c:v>
                </c:pt>
                <c:pt idx="39">
                  <c:v>32.37996279916355</c:v>
                </c:pt>
                <c:pt idx="40">
                  <c:v>32.396343800908305</c:v>
                </c:pt>
                <c:pt idx="41">
                  <c:v>32.412724802653059</c:v>
                </c:pt>
                <c:pt idx="42">
                  <c:v>32.429105804397814</c:v>
                </c:pt>
                <c:pt idx="43">
                  <c:v>32.445486806142569</c:v>
                </c:pt>
                <c:pt idx="44">
                  <c:v>32.461867807887323</c:v>
                </c:pt>
                <c:pt idx="45">
                  <c:v>32.478248809632078</c:v>
                </c:pt>
                <c:pt idx="46">
                  <c:v>32.494629811376832</c:v>
                </c:pt>
                <c:pt idx="47">
                  <c:v>32.511010813121587</c:v>
                </c:pt>
                <c:pt idx="48">
                  <c:v>32.527391814866341</c:v>
                </c:pt>
                <c:pt idx="49">
                  <c:v>32.543772816611096</c:v>
                </c:pt>
                <c:pt idx="50">
                  <c:v>32.56015381835585</c:v>
                </c:pt>
                <c:pt idx="51">
                  <c:v>32.576534820100605</c:v>
                </c:pt>
                <c:pt idx="52">
                  <c:v>32.592915821845359</c:v>
                </c:pt>
                <c:pt idx="53">
                  <c:v>32.609296823590114</c:v>
                </c:pt>
                <c:pt idx="54">
                  <c:v>32.625677825334868</c:v>
                </c:pt>
                <c:pt idx="55">
                  <c:v>32.642058827079623</c:v>
                </c:pt>
                <c:pt idx="56">
                  <c:v>32.658439828824378</c:v>
                </c:pt>
                <c:pt idx="57">
                  <c:v>32.674820830569132</c:v>
                </c:pt>
                <c:pt idx="58">
                  <c:v>32.691201832313887</c:v>
                </c:pt>
                <c:pt idx="59">
                  <c:v>32.707582834058641</c:v>
                </c:pt>
                <c:pt idx="60">
                  <c:v>32.723963835803396</c:v>
                </c:pt>
                <c:pt idx="61">
                  <c:v>32.74034483754815</c:v>
                </c:pt>
                <c:pt idx="62">
                  <c:v>32.756725839292905</c:v>
                </c:pt>
                <c:pt idx="63">
                  <c:v>32.773106841037659</c:v>
                </c:pt>
                <c:pt idx="64">
                  <c:v>32.789487842782414</c:v>
                </c:pt>
                <c:pt idx="65">
                  <c:v>32.805868844527168</c:v>
                </c:pt>
                <c:pt idx="66">
                  <c:v>32.822249846271923</c:v>
                </c:pt>
                <c:pt idx="67">
                  <c:v>32.838630848016678</c:v>
                </c:pt>
                <c:pt idx="68">
                  <c:v>32.855011849761432</c:v>
                </c:pt>
                <c:pt idx="69">
                  <c:v>32.871392851506187</c:v>
                </c:pt>
                <c:pt idx="70">
                  <c:v>32.887773853250941</c:v>
                </c:pt>
                <c:pt idx="71">
                  <c:v>32.904154854995696</c:v>
                </c:pt>
                <c:pt idx="72">
                  <c:v>32.92053585674045</c:v>
                </c:pt>
                <c:pt idx="73">
                  <c:v>32.936916858485205</c:v>
                </c:pt>
                <c:pt idx="74">
                  <c:v>32.953297860229959</c:v>
                </c:pt>
                <c:pt idx="75">
                  <c:v>32.969678861974714</c:v>
                </c:pt>
                <c:pt idx="76">
                  <c:v>32.986059863719468</c:v>
                </c:pt>
                <c:pt idx="77">
                  <c:v>33.002440865464223</c:v>
                </c:pt>
                <c:pt idx="78">
                  <c:v>33.018821867208977</c:v>
                </c:pt>
                <c:pt idx="79">
                  <c:v>33.035202868953732</c:v>
                </c:pt>
                <c:pt idx="80">
                  <c:v>33.051583870698487</c:v>
                </c:pt>
                <c:pt idx="81">
                  <c:v>33.067964872443241</c:v>
                </c:pt>
                <c:pt idx="82">
                  <c:v>33.084345874187996</c:v>
                </c:pt>
                <c:pt idx="83">
                  <c:v>33.10072687593275</c:v>
                </c:pt>
                <c:pt idx="84">
                  <c:v>33.117107877677505</c:v>
                </c:pt>
                <c:pt idx="85">
                  <c:v>33.133488879422259</c:v>
                </c:pt>
                <c:pt idx="86">
                  <c:v>33.149869881167014</c:v>
                </c:pt>
                <c:pt idx="87">
                  <c:v>33.166250882911768</c:v>
                </c:pt>
                <c:pt idx="88">
                  <c:v>33.182631884656523</c:v>
                </c:pt>
                <c:pt idx="89">
                  <c:v>33.199012886401277</c:v>
                </c:pt>
                <c:pt idx="90">
                  <c:v>33.215393888146032</c:v>
                </c:pt>
                <c:pt idx="91">
                  <c:v>33.231774889890787</c:v>
                </c:pt>
                <c:pt idx="92">
                  <c:v>33.248155891635541</c:v>
                </c:pt>
                <c:pt idx="93">
                  <c:v>33.264536893380296</c:v>
                </c:pt>
                <c:pt idx="94">
                  <c:v>33.28091789512505</c:v>
                </c:pt>
                <c:pt idx="95">
                  <c:v>33.297298896869805</c:v>
                </c:pt>
                <c:pt idx="96">
                  <c:v>33.313679898614559</c:v>
                </c:pt>
                <c:pt idx="97">
                  <c:v>33.330060900359314</c:v>
                </c:pt>
                <c:pt idx="98">
                  <c:v>33.346441902104068</c:v>
                </c:pt>
                <c:pt idx="99">
                  <c:v>33.362822903848823</c:v>
                </c:pt>
                <c:pt idx="100" formatCode="General">
                  <c:v>33.379203905593805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3DB-457A-AC82-983BCC7996BD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5'!$AJ$611:$AJ$711</c:f>
              <c:numCache>
                <c:formatCode>General</c:formatCode>
                <c:ptCount val="101"/>
                <c:pt idx="0">
                  <c:v>43.363610984363696</c:v>
                </c:pt>
                <c:pt idx="1">
                  <c:v>43.402673681105469</c:v>
                </c:pt>
                <c:pt idx="2">
                  <c:v>43.441736377847242</c:v>
                </c:pt>
                <c:pt idx="3">
                  <c:v>43.480799074589015</c:v>
                </c:pt>
                <c:pt idx="4">
                  <c:v>43.519861771330788</c:v>
                </c:pt>
                <c:pt idx="5">
                  <c:v>43.558924468072561</c:v>
                </c:pt>
                <c:pt idx="6">
                  <c:v>43.597987164814334</c:v>
                </c:pt>
                <c:pt idx="7">
                  <c:v>43.637049861556108</c:v>
                </c:pt>
                <c:pt idx="8">
                  <c:v>43.676112558297881</c:v>
                </c:pt>
                <c:pt idx="9">
                  <c:v>43.715175255039654</c:v>
                </c:pt>
                <c:pt idx="10">
                  <c:v>43.754237951781427</c:v>
                </c:pt>
                <c:pt idx="11">
                  <c:v>43.7933006485232</c:v>
                </c:pt>
                <c:pt idx="12">
                  <c:v>43.832363345264973</c:v>
                </c:pt>
                <c:pt idx="13">
                  <c:v>43.871426042006746</c:v>
                </c:pt>
                <c:pt idx="14">
                  <c:v>43.910488738748519</c:v>
                </c:pt>
                <c:pt idx="15">
                  <c:v>43.949551435490292</c:v>
                </c:pt>
                <c:pt idx="16">
                  <c:v>43.988614132232065</c:v>
                </c:pt>
                <c:pt idx="17">
                  <c:v>44.027676828973838</c:v>
                </c:pt>
                <c:pt idx="18">
                  <c:v>44.066739525715612</c:v>
                </c:pt>
                <c:pt idx="19">
                  <c:v>44.105802222457385</c:v>
                </c:pt>
                <c:pt idx="20">
                  <c:v>44.144864919199158</c:v>
                </c:pt>
                <c:pt idx="21">
                  <c:v>44.183927615940931</c:v>
                </c:pt>
                <c:pt idx="22">
                  <c:v>44.222990312682704</c:v>
                </c:pt>
                <c:pt idx="23">
                  <c:v>44.262053009424477</c:v>
                </c:pt>
                <c:pt idx="24">
                  <c:v>44.30111570616625</c:v>
                </c:pt>
                <c:pt idx="25">
                  <c:v>44.340178402908023</c:v>
                </c:pt>
                <c:pt idx="26">
                  <c:v>44.379241099649796</c:v>
                </c:pt>
                <c:pt idx="27">
                  <c:v>44.418303796391569</c:v>
                </c:pt>
                <c:pt idx="28">
                  <c:v>44.457366493133343</c:v>
                </c:pt>
                <c:pt idx="29">
                  <c:v>44.496429189875116</c:v>
                </c:pt>
                <c:pt idx="30">
                  <c:v>44.535491886616889</c:v>
                </c:pt>
                <c:pt idx="31">
                  <c:v>44.574554583358662</c:v>
                </c:pt>
                <c:pt idx="32">
                  <c:v>44.613617280100435</c:v>
                </c:pt>
                <c:pt idx="33">
                  <c:v>44.652679976842208</c:v>
                </c:pt>
                <c:pt idx="34">
                  <c:v>44.691742673583981</c:v>
                </c:pt>
                <c:pt idx="35">
                  <c:v>44.730805370325754</c:v>
                </c:pt>
                <c:pt idx="36">
                  <c:v>44.769868067067527</c:v>
                </c:pt>
                <c:pt idx="37">
                  <c:v>44.8089307638093</c:v>
                </c:pt>
                <c:pt idx="38">
                  <c:v>44.847993460551073</c:v>
                </c:pt>
                <c:pt idx="39">
                  <c:v>44.887056157292847</c:v>
                </c:pt>
                <c:pt idx="40">
                  <c:v>44.92611885403462</c:v>
                </c:pt>
                <c:pt idx="41">
                  <c:v>44.965181550776393</c:v>
                </c:pt>
                <c:pt idx="42">
                  <c:v>45.004244247518166</c:v>
                </c:pt>
                <c:pt idx="43">
                  <c:v>45.043306944259939</c:v>
                </c:pt>
                <c:pt idx="44">
                  <c:v>45.082369641001712</c:v>
                </c:pt>
                <c:pt idx="45">
                  <c:v>45.121432337743485</c:v>
                </c:pt>
                <c:pt idx="46">
                  <c:v>45.160495034485258</c:v>
                </c:pt>
                <c:pt idx="47">
                  <c:v>45.199557731227031</c:v>
                </c:pt>
                <c:pt idx="48">
                  <c:v>45.238620427968804</c:v>
                </c:pt>
                <c:pt idx="49">
                  <c:v>45.277683124710578</c:v>
                </c:pt>
                <c:pt idx="50">
                  <c:v>45.316745821452351</c:v>
                </c:pt>
                <c:pt idx="51">
                  <c:v>45.355808518194124</c:v>
                </c:pt>
                <c:pt idx="52">
                  <c:v>45.394871214935897</c:v>
                </c:pt>
                <c:pt idx="53">
                  <c:v>45.43393391167767</c:v>
                </c:pt>
                <c:pt idx="54">
                  <c:v>45.472996608419443</c:v>
                </c:pt>
                <c:pt idx="55">
                  <c:v>45.512059305161216</c:v>
                </c:pt>
                <c:pt idx="56">
                  <c:v>45.551122001902989</c:v>
                </c:pt>
                <c:pt idx="57">
                  <c:v>45.590184698644762</c:v>
                </c:pt>
                <c:pt idx="58">
                  <c:v>45.629247395386535</c:v>
                </c:pt>
                <c:pt idx="59">
                  <c:v>45.668310092128308</c:v>
                </c:pt>
                <c:pt idx="60">
                  <c:v>45.707372788870082</c:v>
                </c:pt>
                <c:pt idx="61">
                  <c:v>45.746435485611855</c:v>
                </c:pt>
                <c:pt idx="62">
                  <c:v>45.785498182353628</c:v>
                </c:pt>
                <c:pt idx="63">
                  <c:v>45.824560879095401</c:v>
                </c:pt>
                <c:pt idx="64">
                  <c:v>45.863623575837174</c:v>
                </c:pt>
                <c:pt idx="65">
                  <c:v>45.902686272578947</c:v>
                </c:pt>
                <c:pt idx="66">
                  <c:v>45.94174896932072</c:v>
                </c:pt>
                <c:pt idx="67">
                  <c:v>45.980811666062493</c:v>
                </c:pt>
                <c:pt idx="68">
                  <c:v>46.019874362804266</c:v>
                </c:pt>
                <c:pt idx="69">
                  <c:v>46.058937059546039</c:v>
                </c:pt>
                <c:pt idx="70">
                  <c:v>46.097999756287813</c:v>
                </c:pt>
                <c:pt idx="71">
                  <c:v>46.137062453029586</c:v>
                </c:pt>
                <c:pt idx="72">
                  <c:v>46.176125149771359</c:v>
                </c:pt>
                <c:pt idx="73">
                  <c:v>46.215187846513132</c:v>
                </c:pt>
                <c:pt idx="74">
                  <c:v>46.254250543254905</c:v>
                </c:pt>
                <c:pt idx="75">
                  <c:v>46.293313239996678</c:v>
                </c:pt>
                <c:pt idx="76">
                  <c:v>46.332375936738451</c:v>
                </c:pt>
                <c:pt idx="77">
                  <c:v>46.371438633480224</c:v>
                </c:pt>
                <c:pt idx="78">
                  <c:v>46.410501330221997</c:v>
                </c:pt>
                <c:pt idx="79">
                  <c:v>46.44956402696377</c:v>
                </c:pt>
                <c:pt idx="80">
                  <c:v>46.488626723705543</c:v>
                </c:pt>
                <c:pt idx="81">
                  <c:v>46.527689420447317</c:v>
                </c:pt>
                <c:pt idx="82">
                  <c:v>46.56675211718909</c:v>
                </c:pt>
                <c:pt idx="83">
                  <c:v>46.605814813930863</c:v>
                </c:pt>
                <c:pt idx="84">
                  <c:v>46.644877510672636</c:v>
                </c:pt>
                <c:pt idx="85">
                  <c:v>46.683940207414409</c:v>
                </c:pt>
                <c:pt idx="86">
                  <c:v>46.723002904156182</c:v>
                </c:pt>
                <c:pt idx="87">
                  <c:v>46.762065600897955</c:v>
                </c:pt>
                <c:pt idx="88">
                  <c:v>46.801128297639728</c:v>
                </c:pt>
                <c:pt idx="89">
                  <c:v>46.840190994381501</c:v>
                </c:pt>
                <c:pt idx="90">
                  <c:v>46.879253691123274</c:v>
                </c:pt>
                <c:pt idx="91">
                  <c:v>46.918316387865048</c:v>
                </c:pt>
                <c:pt idx="92">
                  <c:v>46.957379084606821</c:v>
                </c:pt>
                <c:pt idx="93">
                  <c:v>46.996441781348594</c:v>
                </c:pt>
                <c:pt idx="94">
                  <c:v>47.035504478090367</c:v>
                </c:pt>
                <c:pt idx="95">
                  <c:v>47.07456717483214</c:v>
                </c:pt>
                <c:pt idx="96">
                  <c:v>47.113629871573913</c:v>
                </c:pt>
                <c:pt idx="97">
                  <c:v>47.152692568315686</c:v>
                </c:pt>
                <c:pt idx="98">
                  <c:v>47.191755265057459</c:v>
                </c:pt>
                <c:pt idx="99">
                  <c:v>47.230817961799232</c:v>
                </c:pt>
                <c:pt idx="100">
                  <c:v>47.269880658540764</c:v>
                </c:pt>
              </c:numCache>
            </c:numRef>
          </c:xVal>
          <c:yVal>
            <c:numRef>
              <c:f>'Gusset 5'!$AQ$611:$AQ$711</c:f>
              <c:numCache>
                <c:formatCode>General</c:formatCode>
                <c:ptCount val="101"/>
                <c:pt idx="0">
                  <c:v>33.379203905593805</c:v>
                </c:pt>
                <c:pt idx="1">
                  <c:v>33.321116852619319</c:v>
                </c:pt>
                <c:pt idx="2">
                  <c:v>33.263029799644833</c:v>
                </c:pt>
                <c:pt idx="3">
                  <c:v>33.204942746670348</c:v>
                </c:pt>
                <c:pt idx="4">
                  <c:v>33.146855693695862</c:v>
                </c:pt>
                <c:pt idx="5">
                  <c:v>33.088768640721376</c:v>
                </c:pt>
                <c:pt idx="6">
                  <c:v>33.030681587746891</c:v>
                </c:pt>
                <c:pt idx="7">
                  <c:v>32.972594534772405</c:v>
                </c:pt>
                <c:pt idx="8">
                  <c:v>32.914507481797919</c:v>
                </c:pt>
                <c:pt idx="9">
                  <c:v>32.856420428823434</c:v>
                </c:pt>
                <c:pt idx="10">
                  <c:v>32.798333375848948</c:v>
                </c:pt>
                <c:pt idx="11">
                  <c:v>32.740246322874462</c:v>
                </c:pt>
                <c:pt idx="12">
                  <c:v>32.682159269899977</c:v>
                </c:pt>
                <c:pt idx="13">
                  <c:v>32.624072216925491</c:v>
                </c:pt>
                <c:pt idx="14">
                  <c:v>32.565985163951005</c:v>
                </c:pt>
                <c:pt idx="15">
                  <c:v>32.507898110976519</c:v>
                </c:pt>
                <c:pt idx="16">
                  <c:v>32.449811058002034</c:v>
                </c:pt>
                <c:pt idx="17">
                  <c:v>32.391724005027548</c:v>
                </c:pt>
                <c:pt idx="18">
                  <c:v>32.333636952053062</c:v>
                </c:pt>
                <c:pt idx="19">
                  <c:v>32.275549899078577</c:v>
                </c:pt>
                <c:pt idx="20">
                  <c:v>32.217462846104091</c:v>
                </c:pt>
                <c:pt idx="21">
                  <c:v>32.159375793129605</c:v>
                </c:pt>
                <c:pt idx="22">
                  <c:v>32.10128874015512</c:v>
                </c:pt>
                <c:pt idx="23">
                  <c:v>32.043201687180634</c:v>
                </c:pt>
                <c:pt idx="24">
                  <c:v>31.985114634206152</c:v>
                </c:pt>
                <c:pt idx="25">
                  <c:v>31.92702758123167</c:v>
                </c:pt>
                <c:pt idx="26">
                  <c:v>31.868940528257188</c:v>
                </c:pt>
                <c:pt idx="27">
                  <c:v>31.810853475282705</c:v>
                </c:pt>
                <c:pt idx="28">
                  <c:v>31.752766422308223</c:v>
                </c:pt>
                <c:pt idx="29">
                  <c:v>31.694679369333741</c:v>
                </c:pt>
                <c:pt idx="30">
                  <c:v>31.636592316359259</c:v>
                </c:pt>
                <c:pt idx="31">
                  <c:v>31.578505263384777</c:v>
                </c:pt>
                <c:pt idx="32">
                  <c:v>31.520418210410295</c:v>
                </c:pt>
                <c:pt idx="33">
                  <c:v>31.462331157435813</c:v>
                </c:pt>
                <c:pt idx="34">
                  <c:v>31.404244104461331</c:v>
                </c:pt>
                <c:pt idx="35">
                  <c:v>31.346157051486848</c:v>
                </c:pt>
                <c:pt idx="36">
                  <c:v>31.288069998512366</c:v>
                </c:pt>
                <c:pt idx="37">
                  <c:v>31.229982945537884</c:v>
                </c:pt>
                <c:pt idx="38">
                  <c:v>31.171895892563402</c:v>
                </c:pt>
                <c:pt idx="39">
                  <c:v>31.11380883958892</c:v>
                </c:pt>
                <c:pt idx="40">
                  <c:v>31.055721786614438</c:v>
                </c:pt>
                <c:pt idx="41">
                  <c:v>30.997634733639956</c:v>
                </c:pt>
                <c:pt idx="42">
                  <c:v>30.939547680665473</c:v>
                </c:pt>
                <c:pt idx="43">
                  <c:v>30.881460627690991</c:v>
                </c:pt>
                <c:pt idx="44">
                  <c:v>30.823373574716509</c:v>
                </c:pt>
                <c:pt idx="45">
                  <c:v>30.765286521742027</c:v>
                </c:pt>
                <c:pt idx="46">
                  <c:v>30.707199468767545</c:v>
                </c:pt>
                <c:pt idx="47">
                  <c:v>30.649112415793063</c:v>
                </c:pt>
                <c:pt idx="48">
                  <c:v>30.591025362818581</c:v>
                </c:pt>
                <c:pt idx="49">
                  <c:v>30.532938309844099</c:v>
                </c:pt>
                <c:pt idx="50">
                  <c:v>30.474851256869616</c:v>
                </c:pt>
                <c:pt idx="51">
                  <c:v>30.416764203895134</c:v>
                </c:pt>
                <c:pt idx="52">
                  <c:v>30.358677150920652</c:v>
                </c:pt>
                <c:pt idx="53">
                  <c:v>30.30059009794617</c:v>
                </c:pt>
                <c:pt idx="54">
                  <c:v>30.242503044971688</c:v>
                </c:pt>
                <c:pt idx="55">
                  <c:v>30.184415991997206</c:v>
                </c:pt>
                <c:pt idx="56">
                  <c:v>30.126328939022724</c:v>
                </c:pt>
                <c:pt idx="57">
                  <c:v>30.068241886048241</c:v>
                </c:pt>
                <c:pt idx="58">
                  <c:v>30.010154833073759</c:v>
                </c:pt>
                <c:pt idx="59">
                  <c:v>29.952067780099277</c:v>
                </c:pt>
                <c:pt idx="60">
                  <c:v>29.893980727124795</c:v>
                </c:pt>
                <c:pt idx="61">
                  <c:v>29.835893674150313</c:v>
                </c:pt>
                <c:pt idx="62">
                  <c:v>29.777806621175831</c:v>
                </c:pt>
                <c:pt idx="63">
                  <c:v>29.719719568201349</c:v>
                </c:pt>
                <c:pt idx="64">
                  <c:v>29.661632515226867</c:v>
                </c:pt>
                <c:pt idx="65">
                  <c:v>29.603545462252384</c:v>
                </c:pt>
                <c:pt idx="66">
                  <c:v>29.545458409277902</c:v>
                </c:pt>
                <c:pt idx="67">
                  <c:v>29.48737135630342</c:v>
                </c:pt>
                <c:pt idx="68">
                  <c:v>29.429284303328938</c:v>
                </c:pt>
                <c:pt idx="69">
                  <c:v>29.371197250354456</c:v>
                </c:pt>
                <c:pt idx="70">
                  <c:v>29.313110197379974</c:v>
                </c:pt>
                <c:pt idx="71">
                  <c:v>29.255023144405492</c:v>
                </c:pt>
                <c:pt idx="72">
                  <c:v>29.196936091431009</c:v>
                </c:pt>
                <c:pt idx="73">
                  <c:v>29.138849038456527</c:v>
                </c:pt>
                <c:pt idx="74">
                  <c:v>29.080761985482045</c:v>
                </c:pt>
                <c:pt idx="75">
                  <c:v>29.022674932507563</c:v>
                </c:pt>
                <c:pt idx="76">
                  <c:v>28.964587879533081</c:v>
                </c:pt>
                <c:pt idx="77">
                  <c:v>28.906500826558599</c:v>
                </c:pt>
                <c:pt idx="78">
                  <c:v>28.848413773584117</c:v>
                </c:pt>
                <c:pt idx="79">
                  <c:v>28.790326720609634</c:v>
                </c:pt>
                <c:pt idx="80">
                  <c:v>28.732239667635152</c:v>
                </c:pt>
                <c:pt idx="81">
                  <c:v>28.67415261466067</c:v>
                </c:pt>
                <c:pt idx="82">
                  <c:v>28.616065561686188</c:v>
                </c:pt>
                <c:pt idx="83">
                  <c:v>28.557978508711706</c:v>
                </c:pt>
                <c:pt idx="84">
                  <c:v>28.499891455737224</c:v>
                </c:pt>
                <c:pt idx="85">
                  <c:v>28.441804402762742</c:v>
                </c:pt>
                <c:pt idx="86">
                  <c:v>28.38371734978826</c:v>
                </c:pt>
                <c:pt idx="87">
                  <c:v>28.325630296813777</c:v>
                </c:pt>
                <c:pt idx="88">
                  <c:v>28.267543243839295</c:v>
                </c:pt>
                <c:pt idx="89">
                  <c:v>28.209456190864813</c:v>
                </c:pt>
                <c:pt idx="90">
                  <c:v>28.151369137890331</c:v>
                </c:pt>
                <c:pt idx="91">
                  <c:v>28.093282084915849</c:v>
                </c:pt>
                <c:pt idx="92">
                  <c:v>28.035195031941367</c:v>
                </c:pt>
                <c:pt idx="93">
                  <c:v>27.977107978966885</c:v>
                </c:pt>
                <c:pt idx="94">
                  <c:v>27.919020925992402</c:v>
                </c:pt>
                <c:pt idx="95">
                  <c:v>27.86093387301792</c:v>
                </c:pt>
                <c:pt idx="96">
                  <c:v>27.802846820043438</c:v>
                </c:pt>
                <c:pt idx="97">
                  <c:v>27.744759767068956</c:v>
                </c:pt>
                <c:pt idx="98">
                  <c:v>27.686672714094474</c:v>
                </c:pt>
                <c:pt idx="99">
                  <c:v>27.628585661119992</c:v>
                </c:pt>
                <c:pt idx="100">
                  <c:v>27.570498608145449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3DB-457A-AC82-983BCC7996BD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5'!$AJ$712:$AJ$812</c:f>
              <c:numCache>
                <c:formatCode>General</c:formatCode>
                <c:ptCount val="101"/>
                <c:pt idx="0">
                  <c:v>47.269880658540764</c:v>
                </c:pt>
                <c:pt idx="1">
                  <c:v>47.164547153429552</c:v>
                </c:pt>
                <c:pt idx="2">
                  <c:v>47.059213648318341</c:v>
                </c:pt>
                <c:pt idx="3">
                  <c:v>46.95388014320713</c:v>
                </c:pt>
                <c:pt idx="4">
                  <c:v>46.848546638095918</c:v>
                </c:pt>
                <c:pt idx="5">
                  <c:v>46.743213132984707</c:v>
                </c:pt>
                <c:pt idx="6">
                  <c:v>46.637879627873495</c:v>
                </c:pt>
                <c:pt idx="7">
                  <c:v>46.532546122762284</c:v>
                </c:pt>
                <c:pt idx="8">
                  <c:v>46.427212617651072</c:v>
                </c:pt>
                <c:pt idx="9">
                  <c:v>46.321879112539861</c:v>
                </c:pt>
                <c:pt idx="10">
                  <c:v>46.21654560742865</c:v>
                </c:pt>
                <c:pt idx="11">
                  <c:v>46.111212102317438</c:v>
                </c:pt>
                <c:pt idx="12">
                  <c:v>46.005878597206227</c:v>
                </c:pt>
                <c:pt idx="13">
                  <c:v>45.900545092095015</c:v>
                </c:pt>
                <c:pt idx="14">
                  <c:v>45.795211586983804</c:v>
                </c:pt>
                <c:pt idx="15">
                  <c:v>45.689878081872592</c:v>
                </c:pt>
                <c:pt idx="16">
                  <c:v>45.584544576761381</c:v>
                </c:pt>
                <c:pt idx="17">
                  <c:v>45.47921107165017</c:v>
                </c:pt>
                <c:pt idx="18">
                  <c:v>45.373877566538958</c:v>
                </c:pt>
                <c:pt idx="19">
                  <c:v>45.268544061427747</c:v>
                </c:pt>
                <c:pt idx="20">
                  <c:v>45.163210556316535</c:v>
                </c:pt>
                <c:pt idx="21">
                  <c:v>45.057877051205324</c:v>
                </c:pt>
                <c:pt idx="22">
                  <c:v>44.952543546094113</c:v>
                </c:pt>
                <c:pt idx="23">
                  <c:v>44.847210040982901</c:v>
                </c:pt>
                <c:pt idx="24">
                  <c:v>44.74187653587169</c:v>
                </c:pt>
                <c:pt idx="25">
                  <c:v>44.636543030760478</c:v>
                </c:pt>
                <c:pt idx="26">
                  <c:v>44.531209525649267</c:v>
                </c:pt>
                <c:pt idx="27">
                  <c:v>44.425876020538055</c:v>
                </c:pt>
                <c:pt idx="28">
                  <c:v>44.320542515426844</c:v>
                </c:pt>
                <c:pt idx="29">
                  <c:v>44.215209010315633</c:v>
                </c:pt>
                <c:pt idx="30">
                  <c:v>44.109875505204421</c:v>
                </c:pt>
                <c:pt idx="31">
                  <c:v>44.00454200009321</c:v>
                </c:pt>
                <c:pt idx="32">
                  <c:v>43.899208494981998</c:v>
                </c:pt>
                <c:pt idx="33">
                  <c:v>43.793874989870787</c:v>
                </c:pt>
                <c:pt idx="34">
                  <c:v>43.688541484759575</c:v>
                </c:pt>
                <c:pt idx="35">
                  <c:v>43.583207979648364</c:v>
                </c:pt>
                <c:pt idx="36">
                  <c:v>43.477874474537153</c:v>
                </c:pt>
                <c:pt idx="37">
                  <c:v>43.372540969425941</c:v>
                </c:pt>
                <c:pt idx="38">
                  <c:v>43.26720746431473</c:v>
                </c:pt>
                <c:pt idx="39">
                  <c:v>43.161873959203518</c:v>
                </c:pt>
                <c:pt idx="40">
                  <c:v>43.056540454092307</c:v>
                </c:pt>
                <c:pt idx="41">
                  <c:v>42.951206948981095</c:v>
                </c:pt>
                <c:pt idx="42">
                  <c:v>42.845873443869884</c:v>
                </c:pt>
                <c:pt idx="43">
                  <c:v>42.740539938758673</c:v>
                </c:pt>
                <c:pt idx="44">
                  <c:v>42.635206433647461</c:v>
                </c:pt>
                <c:pt idx="45">
                  <c:v>42.52987292853625</c:v>
                </c:pt>
                <c:pt idx="46">
                  <c:v>42.424539423425038</c:v>
                </c:pt>
                <c:pt idx="47">
                  <c:v>42.319205918313827</c:v>
                </c:pt>
                <c:pt idx="48">
                  <c:v>42.213872413202616</c:v>
                </c:pt>
                <c:pt idx="49">
                  <c:v>42.108538908091404</c:v>
                </c:pt>
                <c:pt idx="50">
                  <c:v>42.003205402980193</c:v>
                </c:pt>
                <c:pt idx="51">
                  <c:v>41.897871897868981</c:v>
                </c:pt>
                <c:pt idx="52">
                  <c:v>41.79253839275777</c:v>
                </c:pt>
                <c:pt idx="53">
                  <c:v>41.687204887646558</c:v>
                </c:pt>
                <c:pt idx="54">
                  <c:v>41.581871382535347</c:v>
                </c:pt>
                <c:pt idx="55">
                  <c:v>41.476537877424136</c:v>
                </c:pt>
                <c:pt idx="56">
                  <c:v>41.371204372312924</c:v>
                </c:pt>
                <c:pt idx="57">
                  <c:v>41.265870867201713</c:v>
                </c:pt>
                <c:pt idx="58">
                  <c:v>41.160537362090501</c:v>
                </c:pt>
                <c:pt idx="59">
                  <c:v>41.05520385697929</c:v>
                </c:pt>
                <c:pt idx="60">
                  <c:v>40.949870351868078</c:v>
                </c:pt>
                <c:pt idx="61">
                  <c:v>40.844536846756867</c:v>
                </c:pt>
                <c:pt idx="62">
                  <c:v>40.739203341645656</c:v>
                </c:pt>
                <c:pt idx="63">
                  <c:v>40.633869836534444</c:v>
                </c:pt>
                <c:pt idx="64">
                  <c:v>40.528536331423233</c:v>
                </c:pt>
                <c:pt idx="65">
                  <c:v>40.423202826312021</c:v>
                </c:pt>
                <c:pt idx="66">
                  <c:v>40.31786932120081</c:v>
                </c:pt>
                <c:pt idx="67">
                  <c:v>40.212535816089598</c:v>
                </c:pt>
                <c:pt idx="68">
                  <c:v>40.107202310978387</c:v>
                </c:pt>
                <c:pt idx="69">
                  <c:v>40.001868805867176</c:v>
                </c:pt>
                <c:pt idx="70">
                  <c:v>39.896535300755964</c:v>
                </c:pt>
                <c:pt idx="71">
                  <c:v>39.791201795644753</c:v>
                </c:pt>
                <c:pt idx="72">
                  <c:v>39.685868290533541</c:v>
                </c:pt>
                <c:pt idx="73">
                  <c:v>39.58053478542233</c:v>
                </c:pt>
                <c:pt idx="74">
                  <c:v>39.475201280311119</c:v>
                </c:pt>
                <c:pt idx="75">
                  <c:v>39.369867775199907</c:v>
                </c:pt>
                <c:pt idx="76">
                  <c:v>39.264534270088696</c:v>
                </c:pt>
                <c:pt idx="77">
                  <c:v>39.159200764977484</c:v>
                </c:pt>
                <c:pt idx="78">
                  <c:v>39.053867259866273</c:v>
                </c:pt>
                <c:pt idx="79">
                  <c:v>38.948533754755061</c:v>
                </c:pt>
                <c:pt idx="80">
                  <c:v>38.84320024964385</c:v>
                </c:pt>
                <c:pt idx="81">
                  <c:v>38.737866744532639</c:v>
                </c:pt>
                <c:pt idx="82">
                  <c:v>38.632533239421427</c:v>
                </c:pt>
                <c:pt idx="83">
                  <c:v>38.527199734310216</c:v>
                </c:pt>
                <c:pt idx="84">
                  <c:v>38.421866229199004</c:v>
                </c:pt>
                <c:pt idx="85">
                  <c:v>38.316532724087793</c:v>
                </c:pt>
                <c:pt idx="86">
                  <c:v>38.211199218976581</c:v>
                </c:pt>
                <c:pt idx="87">
                  <c:v>38.10586571386537</c:v>
                </c:pt>
                <c:pt idx="88">
                  <c:v>38.000532208754159</c:v>
                </c:pt>
                <c:pt idx="89">
                  <c:v>37.895198703642947</c:v>
                </c:pt>
                <c:pt idx="90">
                  <c:v>37.789865198531736</c:v>
                </c:pt>
                <c:pt idx="91">
                  <c:v>37.684531693420524</c:v>
                </c:pt>
                <c:pt idx="92">
                  <c:v>37.579198188309313</c:v>
                </c:pt>
                <c:pt idx="93">
                  <c:v>37.473864683198101</c:v>
                </c:pt>
                <c:pt idx="94">
                  <c:v>37.36853117808689</c:v>
                </c:pt>
                <c:pt idx="95">
                  <c:v>37.263197672975679</c:v>
                </c:pt>
                <c:pt idx="96">
                  <c:v>37.157864167864467</c:v>
                </c:pt>
                <c:pt idx="97">
                  <c:v>37.052530662753256</c:v>
                </c:pt>
                <c:pt idx="98">
                  <c:v>36.947197157642044</c:v>
                </c:pt>
                <c:pt idx="99">
                  <c:v>36.841863652530833</c:v>
                </c:pt>
                <c:pt idx="100" formatCode="0.000">
                  <c:v>36.736530147419295</c:v>
                </c:pt>
              </c:numCache>
            </c:numRef>
          </c:xVal>
          <c:yVal>
            <c:numRef>
              <c:f>'Gusset 5'!$AR$712:$AR$812</c:f>
              <c:numCache>
                <c:formatCode>General</c:formatCode>
                <c:ptCount val="101"/>
                <c:pt idx="0">
                  <c:v>27.570498608145449</c:v>
                </c:pt>
                <c:pt idx="1">
                  <c:v>27.355293622063996</c:v>
                </c:pt>
                <c:pt idx="2">
                  <c:v>27.140088635982544</c:v>
                </c:pt>
                <c:pt idx="3">
                  <c:v>26.924883649901091</c:v>
                </c:pt>
                <c:pt idx="4">
                  <c:v>26.709678663819638</c:v>
                </c:pt>
                <c:pt idx="5">
                  <c:v>26.494473677738185</c:v>
                </c:pt>
                <c:pt idx="6">
                  <c:v>26.279268691656732</c:v>
                </c:pt>
                <c:pt idx="7">
                  <c:v>26.064063705575279</c:v>
                </c:pt>
                <c:pt idx="8">
                  <c:v>25.848858719493826</c:v>
                </c:pt>
                <c:pt idx="9">
                  <c:v>25.633653733412373</c:v>
                </c:pt>
                <c:pt idx="10">
                  <c:v>25.41844874733092</c:v>
                </c:pt>
                <c:pt idx="11">
                  <c:v>25.203243761249468</c:v>
                </c:pt>
                <c:pt idx="12">
                  <c:v>24.988038775168015</c:v>
                </c:pt>
                <c:pt idx="13">
                  <c:v>24.772833789086562</c:v>
                </c:pt>
                <c:pt idx="14">
                  <c:v>24.557628803005109</c:v>
                </c:pt>
                <c:pt idx="15">
                  <c:v>24.342423816923656</c:v>
                </c:pt>
                <c:pt idx="16">
                  <c:v>24.127218830842203</c:v>
                </c:pt>
                <c:pt idx="17">
                  <c:v>23.91201384476075</c:v>
                </c:pt>
                <c:pt idx="18">
                  <c:v>23.696808858679297</c:v>
                </c:pt>
                <c:pt idx="19">
                  <c:v>23.481603872597844</c:v>
                </c:pt>
                <c:pt idx="20">
                  <c:v>23.266398886516392</c:v>
                </c:pt>
                <c:pt idx="21">
                  <c:v>23.051193900434939</c:v>
                </c:pt>
                <c:pt idx="22">
                  <c:v>22.835988914353486</c:v>
                </c:pt>
                <c:pt idx="23">
                  <c:v>22.620783928272033</c:v>
                </c:pt>
                <c:pt idx="24">
                  <c:v>22.40557894219058</c:v>
                </c:pt>
                <c:pt idx="25">
                  <c:v>22.190373956109127</c:v>
                </c:pt>
                <c:pt idx="26">
                  <c:v>21.975168970027674</c:v>
                </c:pt>
                <c:pt idx="27">
                  <c:v>21.759963983946221</c:v>
                </c:pt>
                <c:pt idx="28">
                  <c:v>21.544758997864768</c:v>
                </c:pt>
                <c:pt idx="29">
                  <c:v>21.329554011783316</c:v>
                </c:pt>
                <c:pt idx="30">
                  <c:v>21.114349025701863</c:v>
                </c:pt>
                <c:pt idx="31">
                  <c:v>20.89914403962041</c:v>
                </c:pt>
                <c:pt idx="32">
                  <c:v>20.683939053538957</c:v>
                </c:pt>
                <c:pt idx="33">
                  <c:v>20.468734067457504</c:v>
                </c:pt>
                <c:pt idx="34">
                  <c:v>20.253529081376051</c:v>
                </c:pt>
                <c:pt idx="35">
                  <c:v>20.038324095294598</c:v>
                </c:pt>
                <c:pt idx="36">
                  <c:v>19.823119109213145</c:v>
                </c:pt>
                <c:pt idx="37">
                  <c:v>19.607914123131692</c:v>
                </c:pt>
                <c:pt idx="38">
                  <c:v>19.39270913705024</c:v>
                </c:pt>
                <c:pt idx="39">
                  <c:v>19.177504150968787</c:v>
                </c:pt>
                <c:pt idx="40">
                  <c:v>18.962299164887334</c:v>
                </c:pt>
                <c:pt idx="41">
                  <c:v>18.747094178805881</c:v>
                </c:pt>
                <c:pt idx="42">
                  <c:v>18.531889192724428</c:v>
                </c:pt>
                <c:pt idx="43">
                  <c:v>18.316684206642975</c:v>
                </c:pt>
                <c:pt idx="44">
                  <c:v>18.101479220561522</c:v>
                </c:pt>
                <c:pt idx="45">
                  <c:v>17.886274234480069</c:v>
                </c:pt>
                <c:pt idx="46">
                  <c:v>17.671069248398616</c:v>
                </c:pt>
                <c:pt idx="47">
                  <c:v>17.455864262317164</c:v>
                </c:pt>
                <c:pt idx="48">
                  <c:v>17.240659276235711</c:v>
                </c:pt>
                <c:pt idx="49">
                  <c:v>17.025454290154258</c:v>
                </c:pt>
                <c:pt idx="50">
                  <c:v>16.810249304072805</c:v>
                </c:pt>
                <c:pt idx="51">
                  <c:v>16.595044317991352</c:v>
                </c:pt>
                <c:pt idx="52">
                  <c:v>16.379839331909899</c:v>
                </c:pt>
                <c:pt idx="53">
                  <c:v>16.164634345828446</c:v>
                </c:pt>
                <c:pt idx="54">
                  <c:v>15.949429359746992</c:v>
                </c:pt>
                <c:pt idx="55">
                  <c:v>15.734224373665537</c:v>
                </c:pt>
                <c:pt idx="56">
                  <c:v>15.519019387584082</c:v>
                </c:pt>
                <c:pt idx="57">
                  <c:v>15.303814401502628</c:v>
                </c:pt>
                <c:pt idx="58">
                  <c:v>15.088609415421173</c:v>
                </c:pt>
                <c:pt idx="59">
                  <c:v>14.873404429339718</c:v>
                </c:pt>
                <c:pt idx="60">
                  <c:v>14.658199443258264</c:v>
                </c:pt>
                <c:pt idx="61">
                  <c:v>14.442994457176809</c:v>
                </c:pt>
                <c:pt idx="62">
                  <c:v>14.227789471095354</c:v>
                </c:pt>
                <c:pt idx="63">
                  <c:v>14.0125844850139</c:v>
                </c:pt>
                <c:pt idx="64">
                  <c:v>13.797379498932445</c:v>
                </c:pt>
                <c:pt idx="65">
                  <c:v>13.58217451285099</c:v>
                </c:pt>
                <c:pt idx="66">
                  <c:v>13.366969526769536</c:v>
                </c:pt>
                <c:pt idx="67">
                  <c:v>13.151764540688081</c:v>
                </c:pt>
                <c:pt idx="68">
                  <c:v>12.936559554606626</c:v>
                </c:pt>
                <c:pt idx="69">
                  <c:v>12.721354568525172</c:v>
                </c:pt>
                <c:pt idx="70">
                  <c:v>12.506149582443717</c:v>
                </c:pt>
                <c:pt idx="71">
                  <c:v>12.290944596362262</c:v>
                </c:pt>
                <c:pt idx="72">
                  <c:v>12.075739610280808</c:v>
                </c:pt>
                <c:pt idx="73">
                  <c:v>11.860534624199353</c:v>
                </c:pt>
                <c:pt idx="74">
                  <c:v>11.645329638117898</c:v>
                </c:pt>
                <c:pt idx="75">
                  <c:v>11.430124652036444</c:v>
                </c:pt>
                <c:pt idx="76">
                  <c:v>11.214919665954989</c:v>
                </c:pt>
                <c:pt idx="77">
                  <c:v>10.999714679873534</c:v>
                </c:pt>
                <c:pt idx="78">
                  <c:v>10.78450969379208</c:v>
                </c:pt>
                <c:pt idx="79">
                  <c:v>10.569304707710625</c:v>
                </c:pt>
                <c:pt idx="80">
                  <c:v>10.35409972162917</c:v>
                </c:pt>
                <c:pt idx="81">
                  <c:v>10.138894735547716</c:v>
                </c:pt>
                <c:pt idx="82">
                  <c:v>9.923689749466261</c:v>
                </c:pt>
                <c:pt idx="83">
                  <c:v>9.7084847633848064</c:v>
                </c:pt>
                <c:pt idx="84">
                  <c:v>9.4932797773033517</c:v>
                </c:pt>
                <c:pt idx="85">
                  <c:v>9.278074791221897</c:v>
                </c:pt>
                <c:pt idx="86">
                  <c:v>9.0628698051404424</c:v>
                </c:pt>
                <c:pt idx="87">
                  <c:v>8.8476648190589877</c:v>
                </c:pt>
                <c:pt idx="88">
                  <c:v>8.6324598329775331</c:v>
                </c:pt>
                <c:pt idx="89">
                  <c:v>8.4172548468960784</c:v>
                </c:pt>
                <c:pt idx="90">
                  <c:v>8.2020498608146237</c:v>
                </c:pt>
                <c:pt idx="91">
                  <c:v>7.9868448747331691</c:v>
                </c:pt>
                <c:pt idx="92">
                  <c:v>7.7716398886517144</c:v>
                </c:pt>
                <c:pt idx="93">
                  <c:v>7.5564349025702597</c:v>
                </c:pt>
                <c:pt idx="94">
                  <c:v>7.3412299164888051</c:v>
                </c:pt>
                <c:pt idx="95">
                  <c:v>7.1260249304073504</c:v>
                </c:pt>
                <c:pt idx="96">
                  <c:v>6.9108199443258957</c:v>
                </c:pt>
                <c:pt idx="97">
                  <c:v>6.6956149582444411</c:v>
                </c:pt>
                <c:pt idx="98">
                  <c:v>6.4804099721629864</c:v>
                </c:pt>
                <c:pt idx="99">
                  <c:v>6.2652049860815318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C3DB-457A-AC82-983BCC7996BD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5'!$AJ$813:$AJ$913</c:f>
              <c:numCache>
                <c:formatCode>0.000</c:formatCode>
                <c:ptCount val="101"/>
                <c:pt idx="0">
                  <c:v>36.736530147419295</c:v>
                </c:pt>
                <c:pt idx="1">
                  <c:v>36.736530147419295</c:v>
                </c:pt>
                <c:pt idx="2">
                  <c:v>36.736530147419295</c:v>
                </c:pt>
                <c:pt idx="3">
                  <c:v>36.736530147419295</c:v>
                </c:pt>
                <c:pt idx="4">
                  <c:v>36.736530147419295</c:v>
                </c:pt>
                <c:pt idx="5">
                  <c:v>36.736530147419295</c:v>
                </c:pt>
                <c:pt idx="6">
                  <c:v>36.736530147419295</c:v>
                </c:pt>
                <c:pt idx="7">
                  <c:v>36.736530147419295</c:v>
                </c:pt>
                <c:pt idx="8">
                  <c:v>36.736530147419295</c:v>
                </c:pt>
                <c:pt idx="9">
                  <c:v>36.736530147419295</c:v>
                </c:pt>
                <c:pt idx="10">
                  <c:v>36.736530147419295</c:v>
                </c:pt>
                <c:pt idx="11">
                  <c:v>36.736530147419295</c:v>
                </c:pt>
                <c:pt idx="12">
                  <c:v>36.736530147419295</c:v>
                </c:pt>
                <c:pt idx="13">
                  <c:v>36.736530147419295</c:v>
                </c:pt>
                <c:pt idx="14">
                  <c:v>36.736530147419295</c:v>
                </c:pt>
                <c:pt idx="15">
                  <c:v>36.736530147419295</c:v>
                </c:pt>
                <c:pt idx="16">
                  <c:v>36.736530147419295</c:v>
                </c:pt>
                <c:pt idx="17">
                  <c:v>36.736530147419295</c:v>
                </c:pt>
                <c:pt idx="18">
                  <c:v>36.736530147419295</c:v>
                </c:pt>
                <c:pt idx="19">
                  <c:v>36.736530147419295</c:v>
                </c:pt>
                <c:pt idx="20">
                  <c:v>36.736530147419295</c:v>
                </c:pt>
                <c:pt idx="21">
                  <c:v>36.736530147419295</c:v>
                </c:pt>
                <c:pt idx="22">
                  <c:v>36.736530147419295</c:v>
                </c:pt>
                <c:pt idx="23">
                  <c:v>36.736530147419295</c:v>
                </c:pt>
                <c:pt idx="24">
                  <c:v>36.736530147419295</c:v>
                </c:pt>
                <c:pt idx="25">
                  <c:v>36.736530147419295</c:v>
                </c:pt>
                <c:pt idx="26">
                  <c:v>36.736530147419295</c:v>
                </c:pt>
                <c:pt idx="27">
                  <c:v>36.736530147419295</c:v>
                </c:pt>
                <c:pt idx="28">
                  <c:v>36.736530147419295</c:v>
                </c:pt>
                <c:pt idx="29">
                  <c:v>36.736530147419295</c:v>
                </c:pt>
                <c:pt idx="30">
                  <c:v>36.736530147419295</c:v>
                </c:pt>
                <c:pt idx="31">
                  <c:v>36.736530147419295</c:v>
                </c:pt>
                <c:pt idx="32">
                  <c:v>36.736530147419295</c:v>
                </c:pt>
                <c:pt idx="33">
                  <c:v>36.736530147419295</c:v>
                </c:pt>
                <c:pt idx="34">
                  <c:v>36.736530147419295</c:v>
                </c:pt>
                <c:pt idx="35">
                  <c:v>36.736530147419295</c:v>
                </c:pt>
                <c:pt idx="36">
                  <c:v>36.736530147419295</c:v>
                </c:pt>
                <c:pt idx="37">
                  <c:v>36.736530147419295</c:v>
                </c:pt>
                <c:pt idx="38">
                  <c:v>36.736530147419295</c:v>
                </c:pt>
                <c:pt idx="39">
                  <c:v>36.736530147419295</c:v>
                </c:pt>
                <c:pt idx="40">
                  <c:v>36.736530147419295</c:v>
                </c:pt>
                <c:pt idx="41">
                  <c:v>36.736530147419295</c:v>
                </c:pt>
                <c:pt idx="42">
                  <c:v>36.736530147419295</c:v>
                </c:pt>
                <c:pt idx="43">
                  <c:v>36.736530147419295</c:v>
                </c:pt>
                <c:pt idx="44">
                  <c:v>36.736530147419295</c:v>
                </c:pt>
                <c:pt idx="45">
                  <c:v>36.736530147419295</c:v>
                </c:pt>
                <c:pt idx="46">
                  <c:v>36.736530147419295</c:v>
                </c:pt>
                <c:pt idx="47">
                  <c:v>36.736530147419295</c:v>
                </c:pt>
                <c:pt idx="48">
                  <c:v>36.736530147419295</c:v>
                </c:pt>
                <c:pt idx="49">
                  <c:v>36.736530147419295</c:v>
                </c:pt>
                <c:pt idx="50">
                  <c:v>36.736530147419295</c:v>
                </c:pt>
                <c:pt idx="51">
                  <c:v>36.736530147419295</c:v>
                </c:pt>
                <c:pt idx="52">
                  <c:v>36.736530147419295</c:v>
                </c:pt>
                <c:pt idx="53">
                  <c:v>36.736530147419295</c:v>
                </c:pt>
                <c:pt idx="54">
                  <c:v>36.736530147419295</c:v>
                </c:pt>
                <c:pt idx="55">
                  <c:v>36.736530147419295</c:v>
                </c:pt>
                <c:pt idx="56">
                  <c:v>36.736530147419295</c:v>
                </c:pt>
                <c:pt idx="57">
                  <c:v>36.736530147419295</c:v>
                </c:pt>
                <c:pt idx="58">
                  <c:v>36.736530147419295</c:v>
                </c:pt>
                <c:pt idx="59">
                  <c:v>36.736530147419295</c:v>
                </c:pt>
                <c:pt idx="60">
                  <c:v>36.736530147419295</c:v>
                </c:pt>
                <c:pt idx="61">
                  <c:v>36.736530147419295</c:v>
                </c:pt>
                <c:pt idx="62">
                  <c:v>36.736530147419295</c:v>
                </c:pt>
                <c:pt idx="63">
                  <c:v>36.736530147419295</c:v>
                </c:pt>
                <c:pt idx="64">
                  <c:v>36.736530147419295</c:v>
                </c:pt>
                <c:pt idx="65">
                  <c:v>36.736530147419295</c:v>
                </c:pt>
                <c:pt idx="66">
                  <c:v>36.736530147419295</c:v>
                </c:pt>
                <c:pt idx="67">
                  <c:v>36.736530147419295</c:v>
                </c:pt>
                <c:pt idx="68">
                  <c:v>36.736530147419295</c:v>
                </c:pt>
                <c:pt idx="69">
                  <c:v>36.736530147419295</c:v>
                </c:pt>
                <c:pt idx="70">
                  <c:v>36.736530147419295</c:v>
                </c:pt>
                <c:pt idx="71">
                  <c:v>36.736530147419295</c:v>
                </c:pt>
                <c:pt idx="72">
                  <c:v>36.736530147419295</c:v>
                </c:pt>
                <c:pt idx="73">
                  <c:v>36.736530147419295</c:v>
                </c:pt>
                <c:pt idx="74">
                  <c:v>36.736530147419295</c:v>
                </c:pt>
                <c:pt idx="75">
                  <c:v>36.736530147419295</c:v>
                </c:pt>
                <c:pt idx="76">
                  <c:v>36.736530147419295</c:v>
                </c:pt>
                <c:pt idx="77">
                  <c:v>36.736530147419295</c:v>
                </c:pt>
                <c:pt idx="78">
                  <c:v>36.736530147419295</c:v>
                </c:pt>
                <c:pt idx="79">
                  <c:v>36.736530147419295</c:v>
                </c:pt>
                <c:pt idx="80">
                  <c:v>36.736530147419295</c:v>
                </c:pt>
                <c:pt idx="81">
                  <c:v>36.736530147419295</c:v>
                </c:pt>
                <c:pt idx="82">
                  <c:v>36.736530147419295</c:v>
                </c:pt>
                <c:pt idx="83">
                  <c:v>36.736530147419295</c:v>
                </c:pt>
                <c:pt idx="84">
                  <c:v>36.736530147419295</c:v>
                </c:pt>
                <c:pt idx="85">
                  <c:v>36.736530147419295</c:v>
                </c:pt>
                <c:pt idx="86">
                  <c:v>36.736530147419295</c:v>
                </c:pt>
                <c:pt idx="87">
                  <c:v>36.736530147419295</c:v>
                </c:pt>
                <c:pt idx="88">
                  <c:v>36.736530147419295</c:v>
                </c:pt>
                <c:pt idx="89">
                  <c:v>36.736530147419295</c:v>
                </c:pt>
                <c:pt idx="90">
                  <c:v>36.736530147419295</c:v>
                </c:pt>
                <c:pt idx="91">
                  <c:v>36.736530147419295</c:v>
                </c:pt>
                <c:pt idx="92">
                  <c:v>36.736530147419295</c:v>
                </c:pt>
                <c:pt idx="93">
                  <c:v>36.736530147419295</c:v>
                </c:pt>
                <c:pt idx="94">
                  <c:v>36.736530147419295</c:v>
                </c:pt>
                <c:pt idx="95">
                  <c:v>36.736530147419295</c:v>
                </c:pt>
                <c:pt idx="96">
                  <c:v>36.736530147419295</c:v>
                </c:pt>
                <c:pt idx="97">
                  <c:v>36.736530147419295</c:v>
                </c:pt>
                <c:pt idx="98">
                  <c:v>36.736530147419295</c:v>
                </c:pt>
                <c:pt idx="99">
                  <c:v>36.736530147419295</c:v>
                </c:pt>
                <c:pt idx="100">
                  <c:v>36.736530147419295</c:v>
                </c:pt>
              </c:numCache>
            </c:numRef>
          </c:xVal>
          <c:yVal>
            <c:numRef>
              <c:f>'Gusset 5'!$AS$813:$AS$913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C3DB-457A-AC82-983BCC799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6'!$AJ$4:$AJ$105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0.50347232172139744</c:v>
                </c:pt>
                <c:pt idx="2">
                  <c:v>1.0069446434427949</c:v>
                </c:pt>
                <c:pt idx="3">
                  <c:v>1.5104169651641923</c:v>
                </c:pt>
                <c:pt idx="4">
                  <c:v>2.0138892868855898</c:v>
                </c:pt>
                <c:pt idx="5">
                  <c:v>2.5173616086069872</c:v>
                </c:pt>
                <c:pt idx="6">
                  <c:v>3.0208339303283847</c:v>
                </c:pt>
                <c:pt idx="7">
                  <c:v>3.5243062520497821</c:v>
                </c:pt>
                <c:pt idx="9">
                  <c:v>4.0277785737711795</c:v>
                </c:pt>
                <c:pt idx="10">
                  <c:v>4.531250895492577</c:v>
                </c:pt>
                <c:pt idx="11">
                  <c:v>5.0347232172139744</c:v>
                </c:pt>
                <c:pt idx="12">
                  <c:v>5.5381955389353719</c:v>
                </c:pt>
                <c:pt idx="13">
                  <c:v>6.0416678606567693</c:v>
                </c:pt>
                <c:pt idx="14">
                  <c:v>6.5451401823781667</c:v>
                </c:pt>
                <c:pt idx="15">
                  <c:v>7.0486125040995642</c:v>
                </c:pt>
                <c:pt idx="16">
                  <c:v>7.5520848258209616</c:v>
                </c:pt>
                <c:pt idx="17">
                  <c:v>8.0555571475423591</c:v>
                </c:pt>
                <c:pt idx="18">
                  <c:v>8.5590294692637556</c:v>
                </c:pt>
                <c:pt idx="19">
                  <c:v>9.0625017909851522</c:v>
                </c:pt>
                <c:pt idx="20">
                  <c:v>9.5659741127065487</c:v>
                </c:pt>
                <c:pt idx="21">
                  <c:v>10.069446434427945</c:v>
                </c:pt>
                <c:pt idx="22">
                  <c:v>10.572918756149342</c:v>
                </c:pt>
                <c:pt idx="23">
                  <c:v>11.076391077870738</c:v>
                </c:pt>
                <c:pt idx="24">
                  <c:v>11.579863399592135</c:v>
                </c:pt>
                <c:pt idx="25">
                  <c:v>12.083335721313532</c:v>
                </c:pt>
                <c:pt idx="26">
                  <c:v>12.586808043034928</c:v>
                </c:pt>
                <c:pt idx="27">
                  <c:v>13.090280364756325</c:v>
                </c:pt>
                <c:pt idx="28">
                  <c:v>13.593752686477721</c:v>
                </c:pt>
                <c:pt idx="29">
                  <c:v>14.097225008199118</c:v>
                </c:pt>
                <c:pt idx="30">
                  <c:v>14.600697329920514</c:v>
                </c:pt>
                <c:pt idx="31">
                  <c:v>15.104169651641911</c:v>
                </c:pt>
                <c:pt idx="32">
                  <c:v>15.607641973363307</c:v>
                </c:pt>
                <c:pt idx="33">
                  <c:v>16.111114295084704</c:v>
                </c:pt>
                <c:pt idx="34">
                  <c:v>16.6145866168061</c:v>
                </c:pt>
                <c:pt idx="35">
                  <c:v>17.118058938527497</c:v>
                </c:pt>
                <c:pt idx="36">
                  <c:v>17.621531260248894</c:v>
                </c:pt>
                <c:pt idx="37">
                  <c:v>18.12500358197029</c:v>
                </c:pt>
                <c:pt idx="38">
                  <c:v>18.628475903691687</c:v>
                </c:pt>
                <c:pt idx="39">
                  <c:v>19.131948225413083</c:v>
                </c:pt>
                <c:pt idx="40">
                  <c:v>19.63542054713448</c:v>
                </c:pt>
                <c:pt idx="41">
                  <c:v>20.138892868855876</c:v>
                </c:pt>
                <c:pt idx="42">
                  <c:v>20.642365190577273</c:v>
                </c:pt>
                <c:pt idx="43">
                  <c:v>21.145837512298669</c:v>
                </c:pt>
                <c:pt idx="44">
                  <c:v>21.649309834020066</c:v>
                </c:pt>
                <c:pt idx="45">
                  <c:v>22.152782155741463</c:v>
                </c:pt>
                <c:pt idx="46">
                  <c:v>22.656254477462859</c:v>
                </c:pt>
                <c:pt idx="47">
                  <c:v>23.159726799184256</c:v>
                </c:pt>
                <c:pt idx="48">
                  <c:v>23.663199120905652</c:v>
                </c:pt>
                <c:pt idx="49">
                  <c:v>24.166671442627049</c:v>
                </c:pt>
                <c:pt idx="50">
                  <c:v>24.670143764348445</c:v>
                </c:pt>
                <c:pt idx="51">
                  <c:v>25.173616086069842</c:v>
                </c:pt>
                <c:pt idx="52">
                  <c:v>25.677088407791238</c:v>
                </c:pt>
                <c:pt idx="53">
                  <c:v>26.180560729512635</c:v>
                </c:pt>
                <c:pt idx="54">
                  <c:v>26.684033051234032</c:v>
                </c:pt>
                <c:pt idx="55">
                  <c:v>27.187505372955428</c:v>
                </c:pt>
                <c:pt idx="56">
                  <c:v>27.690977694676825</c:v>
                </c:pt>
                <c:pt idx="57">
                  <c:v>28.194450016398221</c:v>
                </c:pt>
                <c:pt idx="58">
                  <c:v>28.697922338119618</c:v>
                </c:pt>
                <c:pt idx="59">
                  <c:v>29.201394659841014</c:v>
                </c:pt>
                <c:pt idx="60">
                  <c:v>29.704866981562411</c:v>
                </c:pt>
                <c:pt idx="61">
                  <c:v>30.208339303283807</c:v>
                </c:pt>
                <c:pt idx="62">
                  <c:v>30.711811625005204</c:v>
                </c:pt>
                <c:pt idx="63">
                  <c:v>31.215283946726601</c:v>
                </c:pt>
                <c:pt idx="64">
                  <c:v>31.718756268447997</c:v>
                </c:pt>
                <c:pt idx="65">
                  <c:v>32.222228590169394</c:v>
                </c:pt>
                <c:pt idx="66">
                  <c:v>32.72570091189079</c:v>
                </c:pt>
                <c:pt idx="67">
                  <c:v>33.229173233612187</c:v>
                </c:pt>
                <c:pt idx="68">
                  <c:v>33.732645555333583</c:v>
                </c:pt>
                <c:pt idx="69">
                  <c:v>34.23611787705498</c:v>
                </c:pt>
                <c:pt idx="70">
                  <c:v>34.739590198776376</c:v>
                </c:pt>
                <c:pt idx="71">
                  <c:v>35.243062520497773</c:v>
                </c:pt>
                <c:pt idx="72">
                  <c:v>35.74653484221917</c:v>
                </c:pt>
                <c:pt idx="73">
                  <c:v>36.250007163940566</c:v>
                </c:pt>
                <c:pt idx="74">
                  <c:v>36.753479485661963</c:v>
                </c:pt>
                <c:pt idx="75">
                  <c:v>37.256951807383359</c:v>
                </c:pt>
                <c:pt idx="76">
                  <c:v>37.760424129104756</c:v>
                </c:pt>
                <c:pt idx="77">
                  <c:v>38.263896450826152</c:v>
                </c:pt>
                <c:pt idx="78">
                  <c:v>38.767368772547549</c:v>
                </c:pt>
                <c:pt idx="79">
                  <c:v>39.270841094268945</c:v>
                </c:pt>
                <c:pt idx="80">
                  <c:v>39.774313415990342</c:v>
                </c:pt>
                <c:pt idx="81">
                  <c:v>40.277785737711739</c:v>
                </c:pt>
                <c:pt idx="82">
                  <c:v>40.781258059433135</c:v>
                </c:pt>
                <c:pt idx="83">
                  <c:v>41.284730381154532</c:v>
                </c:pt>
                <c:pt idx="84">
                  <c:v>41.788202702875928</c:v>
                </c:pt>
                <c:pt idx="85">
                  <c:v>42.291675024597325</c:v>
                </c:pt>
                <c:pt idx="86">
                  <c:v>42.795147346318721</c:v>
                </c:pt>
                <c:pt idx="87">
                  <c:v>43.298619668040118</c:v>
                </c:pt>
                <c:pt idx="88">
                  <c:v>43.802091989761514</c:v>
                </c:pt>
                <c:pt idx="89">
                  <c:v>44.305564311482911</c:v>
                </c:pt>
                <c:pt idx="90">
                  <c:v>44.809036633204308</c:v>
                </c:pt>
                <c:pt idx="91">
                  <c:v>45.312508954925704</c:v>
                </c:pt>
                <c:pt idx="92">
                  <c:v>45.815981276647101</c:v>
                </c:pt>
                <c:pt idx="93">
                  <c:v>46.319453598368497</c:v>
                </c:pt>
                <c:pt idx="94">
                  <c:v>46.822925920089894</c:v>
                </c:pt>
                <c:pt idx="95">
                  <c:v>47.32639824181129</c:v>
                </c:pt>
                <c:pt idx="96">
                  <c:v>47.829870563532687</c:v>
                </c:pt>
                <c:pt idx="97">
                  <c:v>48.333342885254083</c:v>
                </c:pt>
                <c:pt idx="98">
                  <c:v>48.83681520697548</c:v>
                </c:pt>
                <c:pt idx="99">
                  <c:v>49.340287528696877</c:v>
                </c:pt>
                <c:pt idx="100">
                  <c:v>49.843759850418273</c:v>
                </c:pt>
                <c:pt idx="101">
                  <c:v>50.347232172139748</c:v>
                </c:pt>
              </c:numCache>
            </c:numRef>
          </c:xVal>
          <c:yVal>
            <c:numRef>
              <c:f>'Gusset 6'!$AK$4:$AK$105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0.33857780028739731</c:v>
                </c:pt>
                <c:pt idx="2">
                  <c:v>0.67715560057479462</c:v>
                </c:pt>
                <c:pt idx="3">
                  <c:v>1.0157334008621919</c:v>
                </c:pt>
                <c:pt idx="4">
                  <c:v>1.3543112011495892</c:v>
                </c:pt>
                <c:pt idx="5">
                  <c:v>1.6928890014369866</c:v>
                </c:pt>
                <c:pt idx="6">
                  <c:v>2.0314668017243838</c:v>
                </c:pt>
                <c:pt idx="7">
                  <c:v>2.3700446020117809</c:v>
                </c:pt>
                <c:pt idx="9">
                  <c:v>2.7086224022991781</c:v>
                </c:pt>
                <c:pt idx="10">
                  <c:v>3.0472002025865752</c:v>
                </c:pt>
                <c:pt idx="11">
                  <c:v>3.3857780028739723</c:v>
                </c:pt>
                <c:pt idx="12">
                  <c:v>3.7243558031613695</c:v>
                </c:pt>
                <c:pt idx="13">
                  <c:v>4.0629336034487666</c:v>
                </c:pt>
                <c:pt idx="14">
                  <c:v>4.4015114037361638</c:v>
                </c:pt>
                <c:pt idx="15">
                  <c:v>4.7400892040235609</c:v>
                </c:pt>
                <c:pt idx="16">
                  <c:v>5.0786670043109581</c:v>
                </c:pt>
                <c:pt idx="17">
                  <c:v>5.4172448045983552</c:v>
                </c:pt>
                <c:pt idx="18">
                  <c:v>5.7558226048857524</c:v>
                </c:pt>
                <c:pt idx="19">
                  <c:v>6.0944004051731495</c:v>
                </c:pt>
                <c:pt idx="20">
                  <c:v>6.4329782054605467</c:v>
                </c:pt>
                <c:pt idx="21">
                  <c:v>6.7715560057479438</c:v>
                </c:pt>
                <c:pt idx="22">
                  <c:v>7.110133806035341</c:v>
                </c:pt>
                <c:pt idx="23">
                  <c:v>7.4487116063227381</c:v>
                </c:pt>
                <c:pt idx="24">
                  <c:v>7.7872894066101352</c:v>
                </c:pt>
                <c:pt idx="25">
                  <c:v>8.1258672068975333</c:v>
                </c:pt>
                <c:pt idx="26">
                  <c:v>8.4644450071849313</c:v>
                </c:pt>
                <c:pt idx="27">
                  <c:v>8.8030228074723293</c:v>
                </c:pt>
                <c:pt idx="28">
                  <c:v>9.1416006077597274</c:v>
                </c:pt>
                <c:pt idx="29">
                  <c:v>9.4801784080471254</c:v>
                </c:pt>
                <c:pt idx="30">
                  <c:v>9.8187562083345234</c:v>
                </c:pt>
                <c:pt idx="31">
                  <c:v>10.157334008621921</c:v>
                </c:pt>
                <c:pt idx="32">
                  <c:v>10.49591180890932</c:v>
                </c:pt>
                <c:pt idx="33">
                  <c:v>10.834489609196718</c:v>
                </c:pt>
                <c:pt idx="34">
                  <c:v>11.173067409484116</c:v>
                </c:pt>
                <c:pt idx="35">
                  <c:v>11.511645209771514</c:v>
                </c:pt>
                <c:pt idx="36">
                  <c:v>11.850223010058912</c:v>
                </c:pt>
                <c:pt idx="37">
                  <c:v>12.18880081034631</c:v>
                </c:pt>
                <c:pt idx="38">
                  <c:v>12.527378610633708</c:v>
                </c:pt>
                <c:pt idx="39">
                  <c:v>12.865956410921106</c:v>
                </c:pt>
                <c:pt idx="40">
                  <c:v>13.204534211208504</c:v>
                </c:pt>
                <c:pt idx="41">
                  <c:v>13.543112011495902</c:v>
                </c:pt>
                <c:pt idx="42">
                  <c:v>13.8816898117833</c:v>
                </c:pt>
                <c:pt idx="43">
                  <c:v>14.220267612070698</c:v>
                </c:pt>
                <c:pt idx="44">
                  <c:v>14.558845412358096</c:v>
                </c:pt>
                <c:pt idx="45">
                  <c:v>14.897423212645494</c:v>
                </c:pt>
                <c:pt idx="46">
                  <c:v>15.236001012932892</c:v>
                </c:pt>
                <c:pt idx="47">
                  <c:v>15.57457881322029</c:v>
                </c:pt>
                <c:pt idx="48">
                  <c:v>15.913156613507688</c:v>
                </c:pt>
                <c:pt idx="49">
                  <c:v>16.251734413795084</c:v>
                </c:pt>
                <c:pt idx="50">
                  <c:v>16.590312214082481</c:v>
                </c:pt>
                <c:pt idx="51">
                  <c:v>16.928890014369877</c:v>
                </c:pt>
                <c:pt idx="52">
                  <c:v>17.267467814657273</c:v>
                </c:pt>
                <c:pt idx="53">
                  <c:v>17.606045614944669</c:v>
                </c:pt>
                <c:pt idx="54">
                  <c:v>17.944623415232066</c:v>
                </c:pt>
                <c:pt idx="55">
                  <c:v>18.283201215519462</c:v>
                </c:pt>
                <c:pt idx="56">
                  <c:v>18.621779015806858</c:v>
                </c:pt>
                <c:pt idx="57">
                  <c:v>18.960356816094254</c:v>
                </c:pt>
                <c:pt idx="58">
                  <c:v>19.298934616381651</c:v>
                </c:pt>
                <c:pt idx="59">
                  <c:v>19.637512416669047</c:v>
                </c:pt>
                <c:pt idx="60">
                  <c:v>19.976090216956443</c:v>
                </c:pt>
                <c:pt idx="61">
                  <c:v>20.314668017243839</c:v>
                </c:pt>
                <c:pt idx="62">
                  <c:v>20.653245817531236</c:v>
                </c:pt>
                <c:pt idx="63">
                  <c:v>20.991823617818632</c:v>
                </c:pt>
                <c:pt idx="64">
                  <c:v>21.330401418106028</c:v>
                </c:pt>
                <c:pt idx="65">
                  <c:v>21.668979218393424</c:v>
                </c:pt>
                <c:pt idx="66">
                  <c:v>22.007557018680821</c:v>
                </c:pt>
                <c:pt idx="67">
                  <c:v>22.346134818968217</c:v>
                </c:pt>
                <c:pt idx="68">
                  <c:v>22.684712619255613</c:v>
                </c:pt>
                <c:pt idx="69">
                  <c:v>23.023290419543009</c:v>
                </c:pt>
                <c:pt idx="70">
                  <c:v>23.361868219830406</c:v>
                </c:pt>
                <c:pt idx="71">
                  <c:v>23.700446020117802</c:v>
                </c:pt>
                <c:pt idx="72">
                  <c:v>24.039023820405198</c:v>
                </c:pt>
                <c:pt idx="73">
                  <c:v>24.377601620692595</c:v>
                </c:pt>
                <c:pt idx="74">
                  <c:v>24.716179420979991</c:v>
                </c:pt>
                <c:pt idx="75">
                  <c:v>25.054757221267387</c:v>
                </c:pt>
                <c:pt idx="76">
                  <c:v>25.393335021554783</c:v>
                </c:pt>
                <c:pt idx="77">
                  <c:v>25.73191282184218</c:v>
                </c:pt>
                <c:pt idx="78">
                  <c:v>26.070490622129576</c:v>
                </c:pt>
                <c:pt idx="79">
                  <c:v>26.409068422416972</c:v>
                </c:pt>
                <c:pt idx="80">
                  <c:v>26.747646222704368</c:v>
                </c:pt>
                <c:pt idx="81">
                  <c:v>27.086224022991765</c:v>
                </c:pt>
                <c:pt idx="82">
                  <c:v>27.424801823279161</c:v>
                </c:pt>
                <c:pt idx="83">
                  <c:v>27.763379623566557</c:v>
                </c:pt>
                <c:pt idx="84">
                  <c:v>28.101957423853953</c:v>
                </c:pt>
                <c:pt idx="85">
                  <c:v>28.44053522414135</c:v>
                </c:pt>
                <c:pt idx="86">
                  <c:v>28.779113024428746</c:v>
                </c:pt>
                <c:pt idx="87">
                  <c:v>29.117690824716142</c:v>
                </c:pt>
                <c:pt idx="88">
                  <c:v>29.456268625003538</c:v>
                </c:pt>
                <c:pt idx="89">
                  <c:v>29.794846425290935</c:v>
                </c:pt>
                <c:pt idx="90">
                  <c:v>30.133424225578331</c:v>
                </c:pt>
                <c:pt idx="91">
                  <c:v>30.472002025865727</c:v>
                </c:pt>
                <c:pt idx="92">
                  <c:v>30.810579826153123</c:v>
                </c:pt>
                <c:pt idx="93">
                  <c:v>31.14915762644052</c:v>
                </c:pt>
                <c:pt idx="94">
                  <c:v>31.487735426727916</c:v>
                </c:pt>
                <c:pt idx="95">
                  <c:v>31.826313227015312</c:v>
                </c:pt>
                <c:pt idx="96">
                  <c:v>32.164891027302708</c:v>
                </c:pt>
                <c:pt idx="97">
                  <c:v>32.503468827590105</c:v>
                </c:pt>
                <c:pt idx="98">
                  <c:v>32.842046627877501</c:v>
                </c:pt>
                <c:pt idx="99">
                  <c:v>33.180624428164897</c:v>
                </c:pt>
                <c:pt idx="100">
                  <c:v>33.519202228452293</c:v>
                </c:pt>
                <c:pt idx="101">
                  <c:v>33.857780028739732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4E-4127-B00F-1A1A9694D357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6'!$AJ$106:$AJ$206</c:f>
              <c:numCache>
                <c:formatCode>0.000</c:formatCode>
                <c:ptCount val="101"/>
                <c:pt idx="0">
                  <c:v>19.459637232041342</c:v>
                </c:pt>
                <c:pt idx="1">
                  <c:v>19.632406161195121</c:v>
                </c:pt>
                <c:pt idx="2">
                  <c:v>19.8051750903489</c:v>
                </c:pt>
                <c:pt idx="3">
                  <c:v>19.977944019502679</c:v>
                </c:pt>
                <c:pt idx="4">
                  <c:v>20.150712948656459</c:v>
                </c:pt>
                <c:pt idx="5">
                  <c:v>20.323481877810238</c:v>
                </c:pt>
                <c:pt idx="6">
                  <c:v>20.496250806964017</c:v>
                </c:pt>
                <c:pt idx="7">
                  <c:v>20.669019736117797</c:v>
                </c:pt>
                <c:pt idx="8">
                  <c:v>20.841788665271576</c:v>
                </c:pt>
                <c:pt idx="9">
                  <c:v>21.014557594425355</c:v>
                </c:pt>
                <c:pt idx="10">
                  <c:v>21.187326523579134</c:v>
                </c:pt>
                <c:pt idx="11">
                  <c:v>21.360095452732914</c:v>
                </c:pt>
                <c:pt idx="12">
                  <c:v>21.532864381886693</c:v>
                </c:pt>
                <c:pt idx="13">
                  <c:v>21.705633311040472</c:v>
                </c:pt>
                <c:pt idx="14">
                  <c:v>21.878402240194252</c:v>
                </c:pt>
                <c:pt idx="15">
                  <c:v>22.051171169348031</c:v>
                </c:pt>
                <c:pt idx="16">
                  <c:v>22.22394009850181</c:v>
                </c:pt>
                <c:pt idx="17">
                  <c:v>22.396709027655589</c:v>
                </c:pt>
                <c:pt idx="18">
                  <c:v>22.569477956809369</c:v>
                </c:pt>
                <c:pt idx="19">
                  <c:v>22.742246885963148</c:v>
                </c:pt>
                <c:pt idx="20">
                  <c:v>22.915015815116927</c:v>
                </c:pt>
                <c:pt idx="21">
                  <c:v>23.087784744270706</c:v>
                </c:pt>
                <c:pt idx="22">
                  <c:v>23.260553673424486</c:v>
                </c:pt>
                <c:pt idx="23">
                  <c:v>23.433322602578265</c:v>
                </c:pt>
                <c:pt idx="24">
                  <c:v>23.606091531732044</c:v>
                </c:pt>
                <c:pt idx="25">
                  <c:v>23.778860460885824</c:v>
                </c:pt>
                <c:pt idx="26">
                  <c:v>23.951629390039603</c:v>
                </c:pt>
                <c:pt idx="27">
                  <c:v>24.124398319193382</c:v>
                </c:pt>
                <c:pt idx="28">
                  <c:v>24.297167248347161</c:v>
                </c:pt>
                <c:pt idx="29">
                  <c:v>24.469936177500941</c:v>
                </c:pt>
                <c:pt idx="30">
                  <c:v>24.64270510665472</c:v>
                </c:pt>
                <c:pt idx="31">
                  <c:v>24.815474035808499</c:v>
                </c:pt>
                <c:pt idx="32">
                  <c:v>24.988242964962279</c:v>
                </c:pt>
                <c:pt idx="33">
                  <c:v>25.161011894116058</c:v>
                </c:pt>
                <c:pt idx="34">
                  <c:v>25.333780823269837</c:v>
                </c:pt>
                <c:pt idx="35">
                  <c:v>25.506549752423616</c:v>
                </c:pt>
                <c:pt idx="36">
                  <c:v>25.679318681577396</c:v>
                </c:pt>
                <c:pt idx="37">
                  <c:v>25.852087610731175</c:v>
                </c:pt>
                <c:pt idx="38">
                  <c:v>26.024856539884954</c:v>
                </c:pt>
                <c:pt idx="39">
                  <c:v>26.197625469038734</c:v>
                </c:pt>
                <c:pt idx="40">
                  <c:v>26.370394398192513</c:v>
                </c:pt>
                <c:pt idx="41">
                  <c:v>26.543163327346292</c:v>
                </c:pt>
                <c:pt idx="42">
                  <c:v>26.715932256500071</c:v>
                </c:pt>
                <c:pt idx="43">
                  <c:v>26.888701185653851</c:v>
                </c:pt>
                <c:pt idx="44">
                  <c:v>27.06147011480763</c:v>
                </c:pt>
                <c:pt idx="45">
                  <c:v>27.234239043961409</c:v>
                </c:pt>
                <c:pt idx="46">
                  <c:v>27.407007973115189</c:v>
                </c:pt>
                <c:pt idx="47">
                  <c:v>27.579776902268968</c:v>
                </c:pt>
                <c:pt idx="48">
                  <c:v>27.752545831422747</c:v>
                </c:pt>
                <c:pt idx="49">
                  <c:v>27.925314760576526</c:v>
                </c:pt>
                <c:pt idx="50">
                  <c:v>28.098083689730306</c:v>
                </c:pt>
                <c:pt idx="51">
                  <c:v>28.270852618884085</c:v>
                </c:pt>
                <c:pt idx="52">
                  <c:v>28.443621548037864</c:v>
                </c:pt>
                <c:pt idx="53">
                  <c:v>28.616390477191644</c:v>
                </c:pt>
                <c:pt idx="54">
                  <c:v>28.789159406345423</c:v>
                </c:pt>
                <c:pt idx="55">
                  <c:v>28.961928335499202</c:v>
                </c:pt>
                <c:pt idx="56">
                  <c:v>29.134697264652981</c:v>
                </c:pt>
                <c:pt idx="57">
                  <c:v>29.307466193806761</c:v>
                </c:pt>
                <c:pt idx="58">
                  <c:v>29.48023512296054</c:v>
                </c:pt>
                <c:pt idx="59">
                  <c:v>29.653004052114319</c:v>
                </c:pt>
                <c:pt idx="60">
                  <c:v>29.825772981268099</c:v>
                </c:pt>
                <c:pt idx="61">
                  <c:v>29.998541910421878</c:v>
                </c:pt>
                <c:pt idx="62">
                  <c:v>30.171310839575657</c:v>
                </c:pt>
                <c:pt idx="63">
                  <c:v>30.344079768729436</c:v>
                </c:pt>
                <c:pt idx="64">
                  <c:v>30.516848697883216</c:v>
                </c:pt>
                <c:pt idx="65">
                  <c:v>30.689617627036995</c:v>
                </c:pt>
                <c:pt idx="66">
                  <c:v>30.862386556190774</c:v>
                </c:pt>
                <c:pt idx="67">
                  <c:v>31.035155485344553</c:v>
                </c:pt>
                <c:pt idx="68">
                  <c:v>31.207924414498333</c:v>
                </c:pt>
                <c:pt idx="69">
                  <c:v>31.380693343652112</c:v>
                </c:pt>
                <c:pt idx="70">
                  <c:v>31.553462272805891</c:v>
                </c:pt>
                <c:pt idx="71">
                  <c:v>31.726231201959671</c:v>
                </c:pt>
                <c:pt idx="72">
                  <c:v>31.89900013111345</c:v>
                </c:pt>
                <c:pt idx="73">
                  <c:v>32.071769060267229</c:v>
                </c:pt>
                <c:pt idx="74">
                  <c:v>32.244537989421012</c:v>
                </c:pt>
                <c:pt idx="75">
                  <c:v>32.417306918574795</c:v>
                </c:pt>
                <c:pt idx="76">
                  <c:v>32.590075847728578</c:v>
                </c:pt>
                <c:pt idx="77">
                  <c:v>32.762844776882361</c:v>
                </c:pt>
                <c:pt idx="78">
                  <c:v>32.935613706036143</c:v>
                </c:pt>
                <c:pt idx="79">
                  <c:v>33.108382635189926</c:v>
                </c:pt>
                <c:pt idx="80">
                  <c:v>33.281151564343709</c:v>
                </c:pt>
                <c:pt idx="81">
                  <c:v>33.453920493497492</c:v>
                </c:pt>
                <c:pt idx="82">
                  <c:v>33.626689422651275</c:v>
                </c:pt>
                <c:pt idx="83">
                  <c:v>33.799458351805058</c:v>
                </c:pt>
                <c:pt idx="84">
                  <c:v>33.97222728095884</c:v>
                </c:pt>
                <c:pt idx="85">
                  <c:v>34.144996210112623</c:v>
                </c:pt>
                <c:pt idx="86">
                  <c:v>34.317765139266406</c:v>
                </c:pt>
                <c:pt idx="87">
                  <c:v>34.490534068420189</c:v>
                </c:pt>
                <c:pt idx="88">
                  <c:v>34.663302997573972</c:v>
                </c:pt>
                <c:pt idx="89">
                  <c:v>34.836071926727755</c:v>
                </c:pt>
                <c:pt idx="90">
                  <c:v>35.008840855881537</c:v>
                </c:pt>
                <c:pt idx="91">
                  <c:v>35.18160978503532</c:v>
                </c:pt>
                <c:pt idx="92">
                  <c:v>35.354378714189103</c:v>
                </c:pt>
                <c:pt idx="93">
                  <c:v>35.527147643342886</c:v>
                </c:pt>
                <c:pt idx="94">
                  <c:v>35.699916572496669</c:v>
                </c:pt>
                <c:pt idx="95">
                  <c:v>35.872685501650452</c:v>
                </c:pt>
                <c:pt idx="96">
                  <c:v>36.045454430804234</c:v>
                </c:pt>
                <c:pt idx="97">
                  <c:v>36.218223359958017</c:v>
                </c:pt>
                <c:pt idx="98">
                  <c:v>36.3909922891118</c:v>
                </c:pt>
                <c:pt idx="99">
                  <c:v>36.563761218265583</c:v>
                </c:pt>
                <c:pt idx="100">
                  <c:v>36.736530147419295</c:v>
                </c:pt>
              </c:numCache>
            </c:numRef>
          </c:xVal>
          <c:yVal>
            <c:numRef>
              <c:f>'Gusset 6'!$AL$106:$AL$206</c:f>
              <c:numCache>
                <c:formatCode>0.000</c:formatCode>
                <c:ptCount val="101"/>
                <c:pt idx="0">
                  <c:v>31.74110373111807</c:v>
                </c:pt>
                <c:pt idx="1">
                  <c:v>31.484192693806889</c:v>
                </c:pt>
                <c:pt idx="2">
                  <c:v>31.227281656495709</c:v>
                </c:pt>
                <c:pt idx="3">
                  <c:v>30.970370619184528</c:v>
                </c:pt>
                <c:pt idx="4">
                  <c:v>30.713459581873348</c:v>
                </c:pt>
                <c:pt idx="5">
                  <c:v>30.456548544562168</c:v>
                </c:pt>
                <c:pt idx="6">
                  <c:v>30.199637507250987</c:v>
                </c:pt>
                <c:pt idx="7">
                  <c:v>29.942726469939807</c:v>
                </c:pt>
                <c:pt idx="8">
                  <c:v>29.685815432628626</c:v>
                </c:pt>
                <c:pt idx="9">
                  <c:v>29.428904395317446</c:v>
                </c:pt>
                <c:pt idx="10">
                  <c:v>29.171993358006265</c:v>
                </c:pt>
                <c:pt idx="11">
                  <c:v>28.915082320695085</c:v>
                </c:pt>
                <c:pt idx="12">
                  <c:v>28.658171283383904</c:v>
                </c:pt>
                <c:pt idx="13">
                  <c:v>28.401260246072724</c:v>
                </c:pt>
                <c:pt idx="14">
                  <c:v>28.144349208761543</c:v>
                </c:pt>
                <c:pt idx="15">
                  <c:v>27.887438171450363</c:v>
                </c:pt>
                <c:pt idx="16">
                  <c:v>27.630527134139182</c:v>
                </c:pt>
                <c:pt idx="17">
                  <c:v>27.373616096828002</c:v>
                </c:pt>
                <c:pt idx="18">
                  <c:v>27.116705059516821</c:v>
                </c:pt>
                <c:pt idx="19">
                  <c:v>26.859794022205641</c:v>
                </c:pt>
                <c:pt idx="20">
                  <c:v>26.60288298489446</c:v>
                </c:pt>
                <c:pt idx="21">
                  <c:v>26.34597194758328</c:v>
                </c:pt>
                <c:pt idx="22">
                  <c:v>26.089060910272099</c:v>
                </c:pt>
                <c:pt idx="23">
                  <c:v>25.832149872960919</c:v>
                </c:pt>
                <c:pt idx="24">
                  <c:v>25.575238835649738</c:v>
                </c:pt>
                <c:pt idx="25">
                  <c:v>25.318327798338558</c:v>
                </c:pt>
                <c:pt idx="26">
                  <c:v>25.061416761027377</c:v>
                </c:pt>
                <c:pt idx="27">
                  <c:v>24.804505723716197</c:v>
                </c:pt>
                <c:pt idx="28">
                  <c:v>24.547594686405017</c:v>
                </c:pt>
                <c:pt idx="29">
                  <c:v>24.290683649093836</c:v>
                </c:pt>
                <c:pt idx="30">
                  <c:v>24.033772611782656</c:v>
                </c:pt>
                <c:pt idx="31">
                  <c:v>23.776861574471475</c:v>
                </c:pt>
                <c:pt idx="32">
                  <c:v>23.519950537160295</c:v>
                </c:pt>
                <c:pt idx="33">
                  <c:v>23.263039499849114</c:v>
                </c:pt>
                <c:pt idx="34">
                  <c:v>23.006128462537934</c:v>
                </c:pt>
                <c:pt idx="35">
                  <c:v>22.749217425226753</c:v>
                </c:pt>
                <c:pt idx="36">
                  <c:v>22.492306387915573</c:v>
                </c:pt>
                <c:pt idx="37">
                  <c:v>22.235395350604392</c:v>
                </c:pt>
                <c:pt idx="38">
                  <c:v>21.978484313293212</c:v>
                </c:pt>
                <c:pt idx="39">
                  <c:v>21.721573275982031</c:v>
                </c:pt>
                <c:pt idx="40">
                  <c:v>21.464662238670851</c:v>
                </c:pt>
                <c:pt idx="41">
                  <c:v>21.20775120135967</c:v>
                </c:pt>
                <c:pt idx="42">
                  <c:v>20.95084016404849</c:v>
                </c:pt>
                <c:pt idx="43">
                  <c:v>20.693929126737309</c:v>
                </c:pt>
                <c:pt idx="44">
                  <c:v>20.437018089426129</c:v>
                </c:pt>
                <c:pt idx="45">
                  <c:v>20.180107052114948</c:v>
                </c:pt>
                <c:pt idx="46">
                  <c:v>19.923196014803768</c:v>
                </c:pt>
                <c:pt idx="47">
                  <c:v>19.666284977492587</c:v>
                </c:pt>
                <c:pt idx="48">
                  <c:v>19.409373940181407</c:v>
                </c:pt>
                <c:pt idx="49">
                  <c:v>19.152462902870226</c:v>
                </c:pt>
                <c:pt idx="50">
                  <c:v>18.895551865559046</c:v>
                </c:pt>
                <c:pt idx="51">
                  <c:v>18.638640828247865</c:v>
                </c:pt>
                <c:pt idx="52">
                  <c:v>18.381729790936685</c:v>
                </c:pt>
                <c:pt idx="53">
                  <c:v>18.124818753625505</c:v>
                </c:pt>
                <c:pt idx="54">
                  <c:v>17.867907716314324</c:v>
                </c:pt>
                <c:pt idx="55">
                  <c:v>17.610996679003144</c:v>
                </c:pt>
                <c:pt idx="56">
                  <c:v>17.354085641691963</c:v>
                </c:pt>
                <c:pt idx="57">
                  <c:v>17.097174604380783</c:v>
                </c:pt>
                <c:pt idx="58">
                  <c:v>16.840263567069602</c:v>
                </c:pt>
                <c:pt idx="59">
                  <c:v>16.583352529758422</c:v>
                </c:pt>
                <c:pt idx="60">
                  <c:v>16.326441492447241</c:v>
                </c:pt>
                <c:pt idx="61">
                  <c:v>16.069530455136061</c:v>
                </c:pt>
                <c:pt idx="62">
                  <c:v>15.81261941782488</c:v>
                </c:pt>
                <c:pt idx="63">
                  <c:v>15.5557083805137</c:v>
                </c:pt>
                <c:pt idx="64">
                  <c:v>15.298797343202519</c:v>
                </c:pt>
                <c:pt idx="65">
                  <c:v>15.041886305891339</c:v>
                </c:pt>
                <c:pt idx="66">
                  <c:v>14.784975268580158</c:v>
                </c:pt>
                <c:pt idx="67">
                  <c:v>14.528064231268978</c:v>
                </c:pt>
                <c:pt idx="68">
                  <c:v>14.271153193957797</c:v>
                </c:pt>
                <c:pt idx="69">
                  <c:v>14.014242156646617</c:v>
                </c:pt>
                <c:pt idx="70">
                  <c:v>13.757331119335436</c:v>
                </c:pt>
                <c:pt idx="71">
                  <c:v>13.500420082024256</c:v>
                </c:pt>
                <c:pt idx="72">
                  <c:v>13.243509044713075</c:v>
                </c:pt>
                <c:pt idx="73">
                  <c:v>12.986598007401895</c:v>
                </c:pt>
                <c:pt idx="74">
                  <c:v>12.729686970090714</c:v>
                </c:pt>
                <c:pt idx="75">
                  <c:v>12.472775932779534</c:v>
                </c:pt>
                <c:pt idx="76">
                  <c:v>12.215864895468354</c:v>
                </c:pt>
                <c:pt idx="77">
                  <c:v>11.958953858157173</c:v>
                </c:pt>
                <c:pt idx="78">
                  <c:v>11.702042820845993</c:v>
                </c:pt>
                <c:pt idx="79">
                  <c:v>11.445131783534812</c:v>
                </c:pt>
                <c:pt idx="80">
                  <c:v>11.188220746223632</c:v>
                </c:pt>
                <c:pt idx="81">
                  <c:v>10.931309708912451</c:v>
                </c:pt>
                <c:pt idx="82">
                  <c:v>10.674398671601271</c:v>
                </c:pt>
                <c:pt idx="83">
                  <c:v>10.41748763429009</c:v>
                </c:pt>
                <c:pt idx="84">
                  <c:v>10.16057659697891</c:v>
                </c:pt>
                <c:pt idx="85">
                  <c:v>9.9036655596677292</c:v>
                </c:pt>
                <c:pt idx="86">
                  <c:v>9.6467545223565487</c:v>
                </c:pt>
                <c:pt idx="87">
                  <c:v>9.3898434850453683</c:v>
                </c:pt>
                <c:pt idx="88">
                  <c:v>9.1329324477341878</c:v>
                </c:pt>
                <c:pt idx="89">
                  <c:v>8.8760214104230073</c:v>
                </c:pt>
                <c:pt idx="90">
                  <c:v>8.6191103731118268</c:v>
                </c:pt>
                <c:pt idx="91">
                  <c:v>8.3621993358006463</c:v>
                </c:pt>
                <c:pt idx="92">
                  <c:v>8.1052882984894659</c:v>
                </c:pt>
                <c:pt idx="93">
                  <c:v>7.8483772611782854</c:v>
                </c:pt>
                <c:pt idx="94">
                  <c:v>7.5914662238671049</c:v>
                </c:pt>
                <c:pt idx="95">
                  <c:v>7.3345551865559244</c:v>
                </c:pt>
                <c:pt idx="96">
                  <c:v>7.0776441492447439</c:v>
                </c:pt>
                <c:pt idx="97">
                  <c:v>6.8207331119335635</c:v>
                </c:pt>
                <c:pt idx="98">
                  <c:v>6.563822074622383</c:v>
                </c:pt>
                <c:pt idx="99">
                  <c:v>6.3069110373112025</c:v>
                </c:pt>
                <c:pt idx="100" formatCode="General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4E-4127-B00F-1A1A9694D357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6'!$AJ$207:$AJ$307</c:f>
              <c:numCache>
                <c:formatCode>General</c:formatCode>
                <c:ptCount val="101"/>
                <c:pt idx="0">
                  <c:v>5.2</c:v>
                </c:pt>
                <c:pt idx="1">
                  <c:v>5.2</c:v>
                </c:pt>
                <c:pt idx="2">
                  <c:v>5.2</c:v>
                </c:pt>
                <c:pt idx="3">
                  <c:v>5.2</c:v>
                </c:pt>
                <c:pt idx="4">
                  <c:v>5.2</c:v>
                </c:pt>
                <c:pt idx="5">
                  <c:v>5.2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5.2</c:v>
                </c:pt>
                <c:pt idx="13">
                  <c:v>5.2</c:v>
                </c:pt>
                <c:pt idx="14">
                  <c:v>5.2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5.2</c:v>
                </c:pt>
                <c:pt idx="20">
                  <c:v>5.2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5.2</c:v>
                </c:pt>
                <c:pt idx="27">
                  <c:v>5.2</c:v>
                </c:pt>
                <c:pt idx="28">
                  <c:v>5.2</c:v>
                </c:pt>
                <c:pt idx="29">
                  <c:v>5.2</c:v>
                </c:pt>
                <c:pt idx="30">
                  <c:v>5.2</c:v>
                </c:pt>
                <c:pt idx="31">
                  <c:v>5.2</c:v>
                </c:pt>
                <c:pt idx="32">
                  <c:v>5.2</c:v>
                </c:pt>
                <c:pt idx="33">
                  <c:v>5.2</c:v>
                </c:pt>
                <c:pt idx="34">
                  <c:v>5.2</c:v>
                </c:pt>
                <c:pt idx="35">
                  <c:v>5.2</c:v>
                </c:pt>
                <c:pt idx="36">
                  <c:v>5.2</c:v>
                </c:pt>
                <c:pt idx="37">
                  <c:v>5.2</c:v>
                </c:pt>
                <c:pt idx="38">
                  <c:v>5.2</c:v>
                </c:pt>
                <c:pt idx="39">
                  <c:v>5.2</c:v>
                </c:pt>
                <c:pt idx="40">
                  <c:v>5.2</c:v>
                </c:pt>
                <c:pt idx="41">
                  <c:v>5.2</c:v>
                </c:pt>
                <c:pt idx="42">
                  <c:v>5.2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5.2</c:v>
                </c:pt>
                <c:pt idx="47">
                  <c:v>5.2</c:v>
                </c:pt>
                <c:pt idx="48">
                  <c:v>5.2</c:v>
                </c:pt>
                <c:pt idx="49">
                  <c:v>5.2</c:v>
                </c:pt>
                <c:pt idx="50">
                  <c:v>5.2</c:v>
                </c:pt>
                <c:pt idx="51">
                  <c:v>5.2</c:v>
                </c:pt>
                <c:pt idx="52">
                  <c:v>5.2</c:v>
                </c:pt>
                <c:pt idx="53">
                  <c:v>5.2</c:v>
                </c:pt>
                <c:pt idx="54">
                  <c:v>5.2</c:v>
                </c:pt>
                <c:pt idx="55">
                  <c:v>5.2</c:v>
                </c:pt>
                <c:pt idx="56">
                  <c:v>5.2</c:v>
                </c:pt>
                <c:pt idx="57">
                  <c:v>5.2</c:v>
                </c:pt>
                <c:pt idx="58">
                  <c:v>5.2</c:v>
                </c:pt>
                <c:pt idx="59">
                  <c:v>5.2</c:v>
                </c:pt>
                <c:pt idx="60">
                  <c:v>5.2</c:v>
                </c:pt>
                <c:pt idx="61">
                  <c:v>5.2</c:v>
                </c:pt>
                <c:pt idx="62">
                  <c:v>5.2</c:v>
                </c:pt>
                <c:pt idx="63">
                  <c:v>5.2</c:v>
                </c:pt>
                <c:pt idx="64">
                  <c:v>5.2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5.2</c:v>
                </c:pt>
                <c:pt idx="70">
                  <c:v>5.2</c:v>
                </c:pt>
                <c:pt idx="71">
                  <c:v>5.2</c:v>
                </c:pt>
                <c:pt idx="72">
                  <c:v>5.2</c:v>
                </c:pt>
                <c:pt idx="73">
                  <c:v>5.2</c:v>
                </c:pt>
                <c:pt idx="74">
                  <c:v>5.2</c:v>
                </c:pt>
                <c:pt idx="75">
                  <c:v>5.2</c:v>
                </c:pt>
                <c:pt idx="76">
                  <c:v>5.2</c:v>
                </c:pt>
                <c:pt idx="77">
                  <c:v>5.2</c:v>
                </c:pt>
                <c:pt idx="78">
                  <c:v>5.2</c:v>
                </c:pt>
                <c:pt idx="79">
                  <c:v>5.2</c:v>
                </c:pt>
                <c:pt idx="80">
                  <c:v>5.2</c:v>
                </c:pt>
                <c:pt idx="81">
                  <c:v>5.2</c:v>
                </c:pt>
                <c:pt idx="82">
                  <c:v>5.2</c:v>
                </c:pt>
                <c:pt idx="83">
                  <c:v>5.2</c:v>
                </c:pt>
                <c:pt idx="84">
                  <c:v>5.2</c:v>
                </c:pt>
                <c:pt idx="85">
                  <c:v>5.2</c:v>
                </c:pt>
                <c:pt idx="86">
                  <c:v>5.2</c:v>
                </c:pt>
                <c:pt idx="87">
                  <c:v>5.2</c:v>
                </c:pt>
                <c:pt idx="88">
                  <c:v>5.2</c:v>
                </c:pt>
                <c:pt idx="89">
                  <c:v>5.2</c:v>
                </c:pt>
                <c:pt idx="90">
                  <c:v>5.2</c:v>
                </c:pt>
                <c:pt idx="91">
                  <c:v>5.2</c:v>
                </c:pt>
                <c:pt idx="92">
                  <c:v>5.2</c:v>
                </c:pt>
                <c:pt idx="93">
                  <c:v>5.2</c:v>
                </c:pt>
                <c:pt idx="94">
                  <c:v>5.2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</c:v>
                </c:pt>
                <c:pt idx="99">
                  <c:v>5.2</c:v>
                </c:pt>
                <c:pt idx="100">
                  <c:v>5.2</c:v>
                </c:pt>
              </c:numCache>
            </c:numRef>
          </c:xVal>
          <c:yVal>
            <c:numRef>
              <c:f>'Gusset 6'!$AM$207:$AM$307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0.50347232172139744</c:v>
                </c:pt>
                <c:pt idx="2">
                  <c:v>1.0069446434427949</c:v>
                </c:pt>
                <c:pt idx="3">
                  <c:v>1.5104169651641923</c:v>
                </c:pt>
                <c:pt idx="4">
                  <c:v>2.0138892868855898</c:v>
                </c:pt>
                <c:pt idx="5">
                  <c:v>2.5173616086069872</c:v>
                </c:pt>
                <c:pt idx="6">
                  <c:v>3.0208339303283847</c:v>
                </c:pt>
                <c:pt idx="7">
                  <c:v>3.5243062520497821</c:v>
                </c:pt>
                <c:pt idx="8">
                  <c:v>4.0277785737711795</c:v>
                </c:pt>
                <c:pt idx="9">
                  <c:v>4.531250895492577</c:v>
                </c:pt>
                <c:pt idx="10">
                  <c:v>5.0347232172139744</c:v>
                </c:pt>
                <c:pt idx="11">
                  <c:v>5.5381955389353719</c:v>
                </c:pt>
                <c:pt idx="12">
                  <c:v>6.0416678606567693</c:v>
                </c:pt>
                <c:pt idx="13">
                  <c:v>6.5451401823781667</c:v>
                </c:pt>
                <c:pt idx="14">
                  <c:v>7.0486125040995642</c:v>
                </c:pt>
                <c:pt idx="15">
                  <c:v>7.5520848258209616</c:v>
                </c:pt>
                <c:pt idx="16">
                  <c:v>8.0555571475423591</c:v>
                </c:pt>
                <c:pt idx="17">
                  <c:v>8.5590294692637556</c:v>
                </c:pt>
                <c:pt idx="18">
                  <c:v>9.0625017909851522</c:v>
                </c:pt>
                <c:pt idx="19">
                  <c:v>9.5659741127065487</c:v>
                </c:pt>
                <c:pt idx="20">
                  <c:v>10.069446434427945</c:v>
                </c:pt>
                <c:pt idx="21">
                  <c:v>10.572918756149342</c:v>
                </c:pt>
                <c:pt idx="22">
                  <c:v>11.076391077870738</c:v>
                </c:pt>
                <c:pt idx="23">
                  <c:v>11.579863399592135</c:v>
                </c:pt>
                <c:pt idx="24">
                  <c:v>12.083335721313532</c:v>
                </c:pt>
                <c:pt idx="25">
                  <c:v>12.586808043034928</c:v>
                </c:pt>
                <c:pt idx="26">
                  <c:v>13.090280364756325</c:v>
                </c:pt>
                <c:pt idx="27">
                  <c:v>13.593752686477721</c:v>
                </c:pt>
                <c:pt idx="28">
                  <c:v>14.097225008199118</c:v>
                </c:pt>
                <c:pt idx="29">
                  <c:v>14.600697329920514</c:v>
                </c:pt>
                <c:pt idx="30">
                  <c:v>15.104169651641911</c:v>
                </c:pt>
                <c:pt idx="31">
                  <c:v>15.607641973363307</c:v>
                </c:pt>
                <c:pt idx="32">
                  <c:v>16.111114295084704</c:v>
                </c:pt>
                <c:pt idx="33">
                  <c:v>16.6145866168061</c:v>
                </c:pt>
                <c:pt idx="34">
                  <c:v>17.118058938527497</c:v>
                </c:pt>
                <c:pt idx="35">
                  <c:v>17.621531260248894</c:v>
                </c:pt>
                <c:pt idx="36">
                  <c:v>18.12500358197029</c:v>
                </c:pt>
                <c:pt idx="37">
                  <c:v>18.628475903691687</c:v>
                </c:pt>
                <c:pt idx="38">
                  <c:v>19.131948225413083</c:v>
                </c:pt>
                <c:pt idx="39">
                  <c:v>19.63542054713448</c:v>
                </c:pt>
                <c:pt idx="40">
                  <c:v>20.138892868855876</c:v>
                </c:pt>
                <c:pt idx="41">
                  <c:v>20.642365190577273</c:v>
                </c:pt>
                <c:pt idx="42">
                  <c:v>21.145837512298669</c:v>
                </c:pt>
                <c:pt idx="43">
                  <c:v>21.649309834020066</c:v>
                </c:pt>
                <c:pt idx="44">
                  <c:v>22.152782155741463</c:v>
                </c:pt>
                <c:pt idx="45">
                  <c:v>22.656254477462859</c:v>
                </c:pt>
                <c:pt idx="46">
                  <c:v>23.159726799184256</c:v>
                </c:pt>
                <c:pt idx="47">
                  <c:v>23.663199120905652</c:v>
                </c:pt>
                <c:pt idx="48">
                  <c:v>24.166671442627049</c:v>
                </c:pt>
                <c:pt idx="49">
                  <c:v>24.670143764348445</c:v>
                </c:pt>
                <c:pt idx="50">
                  <c:v>25.173616086069842</c:v>
                </c:pt>
                <c:pt idx="51">
                  <c:v>25.677088407791238</c:v>
                </c:pt>
                <c:pt idx="52">
                  <c:v>26.180560729512635</c:v>
                </c:pt>
                <c:pt idx="53">
                  <c:v>26.684033051234032</c:v>
                </c:pt>
                <c:pt idx="54">
                  <c:v>27.187505372955428</c:v>
                </c:pt>
                <c:pt idx="55">
                  <c:v>27.690977694676825</c:v>
                </c:pt>
                <c:pt idx="56">
                  <c:v>28.194450016398221</c:v>
                </c:pt>
                <c:pt idx="57">
                  <c:v>28.697922338119618</c:v>
                </c:pt>
                <c:pt idx="58">
                  <c:v>29.201394659841014</c:v>
                </c:pt>
                <c:pt idx="59">
                  <c:v>29.704866981562411</c:v>
                </c:pt>
                <c:pt idx="60">
                  <c:v>30.208339303283807</c:v>
                </c:pt>
                <c:pt idx="61">
                  <c:v>30.711811625005204</c:v>
                </c:pt>
                <c:pt idx="62">
                  <c:v>31.215283946726601</c:v>
                </c:pt>
                <c:pt idx="63">
                  <c:v>31.718756268447997</c:v>
                </c:pt>
                <c:pt idx="64">
                  <c:v>32.222228590169394</c:v>
                </c:pt>
                <c:pt idx="65">
                  <c:v>32.72570091189079</c:v>
                </c:pt>
                <c:pt idx="66">
                  <c:v>33.229173233612187</c:v>
                </c:pt>
                <c:pt idx="67">
                  <c:v>33.732645555333583</c:v>
                </c:pt>
                <c:pt idx="68">
                  <c:v>34.23611787705498</c:v>
                </c:pt>
                <c:pt idx="69">
                  <c:v>34.739590198776376</c:v>
                </c:pt>
                <c:pt idx="70">
                  <c:v>35.243062520497773</c:v>
                </c:pt>
                <c:pt idx="71">
                  <c:v>35.74653484221917</c:v>
                </c:pt>
                <c:pt idx="72">
                  <c:v>36.250007163940566</c:v>
                </c:pt>
                <c:pt idx="73">
                  <c:v>36.753479485661963</c:v>
                </c:pt>
                <c:pt idx="74">
                  <c:v>37.256951807383359</c:v>
                </c:pt>
                <c:pt idx="75">
                  <c:v>37.760424129104756</c:v>
                </c:pt>
                <c:pt idx="76">
                  <c:v>38.263896450826152</c:v>
                </c:pt>
                <c:pt idx="77">
                  <c:v>38.767368772547549</c:v>
                </c:pt>
                <c:pt idx="78">
                  <c:v>39.270841094268945</c:v>
                </c:pt>
                <c:pt idx="79">
                  <c:v>39.774313415990342</c:v>
                </c:pt>
                <c:pt idx="80">
                  <c:v>40.277785737711739</c:v>
                </c:pt>
                <c:pt idx="81">
                  <c:v>40.781258059433135</c:v>
                </c:pt>
                <c:pt idx="82">
                  <c:v>41.284730381154532</c:v>
                </c:pt>
                <c:pt idx="83">
                  <c:v>41.788202702875928</c:v>
                </c:pt>
                <c:pt idx="84">
                  <c:v>42.291675024597325</c:v>
                </c:pt>
                <c:pt idx="85">
                  <c:v>42.795147346318721</c:v>
                </c:pt>
                <c:pt idx="86">
                  <c:v>43.298619668040118</c:v>
                </c:pt>
                <c:pt idx="87">
                  <c:v>43.802091989761514</c:v>
                </c:pt>
                <c:pt idx="88">
                  <c:v>44.305564311482911</c:v>
                </c:pt>
                <c:pt idx="89">
                  <c:v>44.809036633204308</c:v>
                </c:pt>
                <c:pt idx="90">
                  <c:v>45.312508954925704</c:v>
                </c:pt>
                <c:pt idx="91">
                  <c:v>45.815981276647101</c:v>
                </c:pt>
                <c:pt idx="92">
                  <c:v>46.319453598368497</c:v>
                </c:pt>
                <c:pt idx="93">
                  <c:v>46.822925920089894</c:v>
                </c:pt>
                <c:pt idx="94">
                  <c:v>47.32639824181129</c:v>
                </c:pt>
                <c:pt idx="95">
                  <c:v>47.829870563532687</c:v>
                </c:pt>
                <c:pt idx="96">
                  <c:v>48.333342885254083</c:v>
                </c:pt>
                <c:pt idx="97">
                  <c:v>48.83681520697548</c:v>
                </c:pt>
                <c:pt idx="98">
                  <c:v>49.340287528696877</c:v>
                </c:pt>
                <c:pt idx="99">
                  <c:v>49.843759850418273</c:v>
                </c:pt>
                <c:pt idx="100">
                  <c:v>50.347232172139748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4E-4127-B00F-1A1A9694D357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6'!$AJ$308:$AJ$408</c:f>
              <c:numCache>
                <c:formatCode>General</c:formatCode>
                <c:ptCount val="101"/>
                <c:pt idx="0">
                  <c:v>5.2</c:v>
                </c:pt>
                <c:pt idx="1">
                  <c:v>5.651472321721398</c:v>
                </c:pt>
                <c:pt idx="2">
                  <c:v>6.1029446434427959</c:v>
                </c:pt>
                <c:pt idx="3">
                  <c:v>6.5544169651641937</c:v>
                </c:pt>
                <c:pt idx="4">
                  <c:v>7.0058892868855915</c:v>
                </c:pt>
                <c:pt idx="5">
                  <c:v>7.4573616086069894</c:v>
                </c:pt>
                <c:pt idx="6">
                  <c:v>7.9088339303283872</c:v>
                </c:pt>
                <c:pt idx="7">
                  <c:v>8.3603062520497851</c:v>
                </c:pt>
                <c:pt idx="8">
                  <c:v>8.811778573771182</c:v>
                </c:pt>
                <c:pt idx="9">
                  <c:v>9.263250895492579</c:v>
                </c:pt>
                <c:pt idx="10">
                  <c:v>9.7147232172139759</c:v>
                </c:pt>
                <c:pt idx="11">
                  <c:v>10.166195538935373</c:v>
                </c:pt>
                <c:pt idx="12">
                  <c:v>10.61766786065677</c:v>
                </c:pt>
                <c:pt idx="13">
                  <c:v>11.069140182378167</c:v>
                </c:pt>
                <c:pt idx="14">
                  <c:v>11.520612504099564</c:v>
                </c:pt>
                <c:pt idx="15">
                  <c:v>11.972084825820961</c:v>
                </c:pt>
                <c:pt idx="16">
                  <c:v>12.423557147542358</c:v>
                </c:pt>
                <c:pt idx="17">
                  <c:v>12.875029469263755</c:v>
                </c:pt>
                <c:pt idx="18">
                  <c:v>13.326501790985152</c:v>
                </c:pt>
                <c:pt idx="19">
                  <c:v>13.777974112706548</c:v>
                </c:pt>
                <c:pt idx="20">
                  <c:v>14.229446434427945</c:v>
                </c:pt>
                <c:pt idx="21">
                  <c:v>14.680918756149342</c:v>
                </c:pt>
                <c:pt idx="22">
                  <c:v>15.132391077870739</c:v>
                </c:pt>
                <c:pt idx="23">
                  <c:v>15.583863399592136</c:v>
                </c:pt>
                <c:pt idx="24">
                  <c:v>16.035335721313533</c:v>
                </c:pt>
                <c:pt idx="25">
                  <c:v>16.48680804303493</c:v>
                </c:pt>
                <c:pt idx="26">
                  <c:v>16.938280364756327</c:v>
                </c:pt>
                <c:pt idx="27">
                  <c:v>17.389752686477724</c:v>
                </c:pt>
                <c:pt idx="28">
                  <c:v>17.841225008199121</c:v>
                </c:pt>
                <c:pt idx="29">
                  <c:v>18.292697329920518</c:v>
                </c:pt>
                <c:pt idx="30">
                  <c:v>18.744169651641915</c:v>
                </c:pt>
                <c:pt idx="31">
                  <c:v>19.195641973363312</c:v>
                </c:pt>
                <c:pt idx="32">
                  <c:v>19.647114295084709</c:v>
                </c:pt>
                <c:pt idx="33">
                  <c:v>20.098586616806106</c:v>
                </c:pt>
                <c:pt idx="34">
                  <c:v>20.550058938527503</c:v>
                </c:pt>
                <c:pt idx="35">
                  <c:v>21.0015312602489</c:v>
                </c:pt>
                <c:pt idx="36">
                  <c:v>21.453003581970297</c:v>
                </c:pt>
                <c:pt idx="37">
                  <c:v>21.904475903691694</c:v>
                </c:pt>
                <c:pt idx="38">
                  <c:v>22.355948225413091</c:v>
                </c:pt>
                <c:pt idx="39">
                  <c:v>22.807420547134488</c:v>
                </c:pt>
                <c:pt idx="40">
                  <c:v>23.258892868855884</c:v>
                </c:pt>
                <c:pt idx="41">
                  <c:v>23.710365190577281</c:v>
                </c:pt>
                <c:pt idx="42">
                  <c:v>24.161837512298678</c:v>
                </c:pt>
                <c:pt idx="43">
                  <c:v>24.613309834020075</c:v>
                </c:pt>
                <c:pt idx="44">
                  <c:v>25.064782155741472</c:v>
                </c:pt>
                <c:pt idx="45">
                  <c:v>25.516254477462869</c:v>
                </c:pt>
                <c:pt idx="46">
                  <c:v>25.967726799184266</c:v>
                </c:pt>
                <c:pt idx="47">
                  <c:v>26.419199120905663</c:v>
                </c:pt>
                <c:pt idx="48">
                  <c:v>26.87067144262706</c:v>
                </c:pt>
                <c:pt idx="49">
                  <c:v>27.322143764348457</c:v>
                </c:pt>
                <c:pt idx="50">
                  <c:v>27.773616086069854</c:v>
                </c:pt>
                <c:pt idx="51">
                  <c:v>28.225088407791251</c:v>
                </c:pt>
                <c:pt idx="52">
                  <c:v>28.676560729512648</c:v>
                </c:pt>
                <c:pt idx="53">
                  <c:v>29.128033051234045</c:v>
                </c:pt>
                <c:pt idx="54">
                  <c:v>29.579505372955442</c:v>
                </c:pt>
                <c:pt idx="55">
                  <c:v>30.030977694676839</c:v>
                </c:pt>
                <c:pt idx="56">
                  <c:v>30.482450016398236</c:v>
                </c:pt>
                <c:pt idx="57">
                  <c:v>30.933922338119633</c:v>
                </c:pt>
                <c:pt idx="58">
                  <c:v>31.38539465984103</c:v>
                </c:pt>
                <c:pt idx="59">
                  <c:v>31.836866981562427</c:v>
                </c:pt>
                <c:pt idx="60">
                  <c:v>32.288339303283827</c:v>
                </c:pt>
                <c:pt idx="61">
                  <c:v>32.739811625005224</c:v>
                </c:pt>
                <c:pt idx="62">
                  <c:v>33.191283946726621</c:v>
                </c:pt>
                <c:pt idx="63">
                  <c:v>33.642756268448018</c:v>
                </c:pt>
                <c:pt idx="64">
                  <c:v>34.094228590169415</c:v>
                </c:pt>
                <c:pt idx="65">
                  <c:v>34.545700911890812</c:v>
                </c:pt>
                <c:pt idx="66">
                  <c:v>34.997173233612209</c:v>
                </c:pt>
                <c:pt idx="67">
                  <c:v>35.448645555333606</c:v>
                </c:pt>
                <c:pt idx="68">
                  <c:v>35.900117877055003</c:v>
                </c:pt>
                <c:pt idx="69">
                  <c:v>36.3515901987764</c:v>
                </c:pt>
                <c:pt idx="70">
                  <c:v>36.803062520497797</c:v>
                </c:pt>
                <c:pt idx="71">
                  <c:v>37.254534842219194</c:v>
                </c:pt>
                <c:pt idx="72">
                  <c:v>37.70600716394059</c:v>
                </c:pt>
                <c:pt idx="73">
                  <c:v>38.157479485661987</c:v>
                </c:pt>
                <c:pt idx="74">
                  <c:v>38.608951807383384</c:v>
                </c:pt>
                <c:pt idx="75">
                  <c:v>39.060424129104781</c:v>
                </c:pt>
                <c:pt idx="76">
                  <c:v>39.511896450826178</c:v>
                </c:pt>
                <c:pt idx="77">
                  <c:v>39.963368772547575</c:v>
                </c:pt>
                <c:pt idx="78">
                  <c:v>40.414841094268972</c:v>
                </c:pt>
                <c:pt idx="79">
                  <c:v>40.866313415990369</c:v>
                </c:pt>
                <c:pt idx="80">
                  <c:v>41.317785737711766</c:v>
                </c:pt>
                <c:pt idx="81">
                  <c:v>41.769258059433163</c:v>
                </c:pt>
                <c:pt idx="82">
                  <c:v>42.22073038115456</c:v>
                </c:pt>
                <c:pt idx="83">
                  <c:v>42.672202702875957</c:v>
                </c:pt>
                <c:pt idx="84">
                  <c:v>43.123675024597354</c:v>
                </c:pt>
                <c:pt idx="85">
                  <c:v>43.575147346318751</c:v>
                </c:pt>
                <c:pt idx="86">
                  <c:v>44.026619668040148</c:v>
                </c:pt>
                <c:pt idx="87">
                  <c:v>44.478091989761545</c:v>
                </c:pt>
                <c:pt idx="88">
                  <c:v>44.929564311482942</c:v>
                </c:pt>
                <c:pt idx="89">
                  <c:v>45.381036633204339</c:v>
                </c:pt>
                <c:pt idx="90">
                  <c:v>45.832508954925736</c:v>
                </c:pt>
                <c:pt idx="91">
                  <c:v>46.283981276647133</c:v>
                </c:pt>
                <c:pt idx="92">
                  <c:v>46.73545359836853</c:v>
                </c:pt>
                <c:pt idx="93">
                  <c:v>47.186925920089926</c:v>
                </c:pt>
                <c:pt idx="94">
                  <c:v>47.638398241811323</c:v>
                </c:pt>
                <c:pt idx="95">
                  <c:v>48.08987056353272</c:v>
                </c:pt>
                <c:pt idx="96">
                  <c:v>48.541342885254117</c:v>
                </c:pt>
                <c:pt idx="97">
                  <c:v>48.992815206975514</c:v>
                </c:pt>
                <c:pt idx="98">
                  <c:v>49.444287528696911</c:v>
                </c:pt>
                <c:pt idx="99">
                  <c:v>49.895759850418308</c:v>
                </c:pt>
                <c:pt idx="100">
                  <c:v>50.347232172139748</c:v>
                </c:pt>
              </c:numCache>
            </c:numRef>
          </c:xVal>
          <c:yVal>
            <c:numRef>
              <c:f>'Gusset 6'!$AN$308:$AN$408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4E-4127-B00F-1A1A9694D357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6'!$AJ$409:$AJ$509</c:f>
              <c:numCache>
                <c:formatCode>General</c:formatCode>
                <c:ptCount val="101"/>
                <c:pt idx="0">
                  <c:v>5.2</c:v>
                </c:pt>
                <c:pt idx="1">
                  <c:v>5.342596372320414</c:v>
                </c:pt>
                <c:pt idx="2">
                  <c:v>5.4851927446408277</c:v>
                </c:pt>
                <c:pt idx="3">
                  <c:v>5.6277891169612415</c:v>
                </c:pt>
                <c:pt idx="4">
                  <c:v>5.7703854892816553</c:v>
                </c:pt>
                <c:pt idx="5">
                  <c:v>5.9129818616020691</c:v>
                </c:pt>
                <c:pt idx="6">
                  <c:v>6.0555782339224828</c:v>
                </c:pt>
                <c:pt idx="7">
                  <c:v>6.1981746062428966</c:v>
                </c:pt>
                <c:pt idx="8">
                  <c:v>6.3407709785633104</c:v>
                </c:pt>
                <c:pt idx="9">
                  <c:v>6.4833673508837242</c:v>
                </c:pt>
                <c:pt idx="10">
                  <c:v>6.625963723204138</c:v>
                </c:pt>
                <c:pt idx="11">
                  <c:v>6.7685600955245517</c:v>
                </c:pt>
                <c:pt idx="12">
                  <c:v>6.9111564678449655</c:v>
                </c:pt>
                <c:pt idx="13">
                  <c:v>7.0537528401653793</c:v>
                </c:pt>
                <c:pt idx="14">
                  <c:v>7.1963492124857931</c:v>
                </c:pt>
                <c:pt idx="15">
                  <c:v>7.3389455848062068</c:v>
                </c:pt>
                <c:pt idx="16">
                  <c:v>7.4815419571266206</c:v>
                </c:pt>
                <c:pt idx="17">
                  <c:v>7.6241383294470344</c:v>
                </c:pt>
                <c:pt idx="18">
                  <c:v>7.7667347017674482</c:v>
                </c:pt>
                <c:pt idx="19">
                  <c:v>7.909331074087862</c:v>
                </c:pt>
                <c:pt idx="20">
                  <c:v>8.0519274464082748</c:v>
                </c:pt>
                <c:pt idx="21">
                  <c:v>8.1945238187286886</c:v>
                </c:pt>
                <c:pt idx="22">
                  <c:v>8.3371201910491024</c:v>
                </c:pt>
                <c:pt idx="23">
                  <c:v>8.4797165633695162</c:v>
                </c:pt>
                <c:pt idx="24">
                  <c:v>8.62231293568993</c:v>
                </c:pt>
                <c:pt idx="25">
                  <c:v>8.7649093080103437</c:v>
                </c:pt>
                <c:pt idx="26">
                  <c:v>8.9075056803307575</c:v>
                </c:pt>
                <c:pt idx="27">
                  <c:v>9.0501020526511713</c:v>
                </c:pt>
                <c:pt idx="28">
                  <c:v>9.1926984249715851</c:v>
                </c:pt>
                <c:pt idx="29">
                  <c:v>9.3352947972919988</c:v>
                </c:pt>
                <c:pt idx="30">
                  <c:v>9.4778911696124126</c:v>
                </c:pt>
                <c:pt idx="31">
                  <c:v>9.6204875419328264</c:v>
                </c:pt>
                <c:pt idx="32">
                  <c:v>9.7630839142532402</c:v>
                </c:pt>
                <c:pt idx="33">
                  <c:v>9.905680286573654</c:v>
                </c:pt>
                <c:pt idx="34">
                  <c:v>10.048276658894068</c:v>
                </c:pt>
                <c:pt idx="35">
                  <c:v>10.190873031214482</c:v>
                </c:pt>
                <c:pt idx="36">
                  <c:v>10.333469403534895</c:v>
                </c:pt>
                <c:pt idx="37">
                  <c:v>10.476065775855309</c:v>
                </c:pt>
                <c:pt idx="38">
                  <c:v>10.618662148175723</c:v>
                </c:pt>
                <c:pt idx="39">
                  <c:v>10.761258520496137</c:v>
                </c:pt>
                <c:pt idx="40">
                  <c:v>10.90385489281655</c:v>
                </c:pt>
                <c:pt idx="41">
                  <c:v>11.046451265136964</c:v>
                </c:pt>
                <c:pt idx="42">
                  <c:v>11.189047637457378</c:v>
                </c:pt>
                <c:pt idx="43">
                  <c:v>11.331644009777792</c:v>
                </c:pt>
                <c:pt idx="44">
                  <c:v>11.474240382098206</c:v>
                </c:pt>
                <c:pt idx="45">
                  <c:v>11.616836754418619</c:v>
                </c:pt>
                <c:pt idx="46">
                  <c:v>11.759433126739033</c:v>
                </c:pt>
                <c:pt idx="47">
                  <c:v>11.902029499059447</c:v>
                </c:pt>
                <c:pt idx="48">
                  <c:v>12.044625871379861</c:v>
                </c:pt>
                <c:pt idx="49">
                  <c:v>12.187222243700274</c:v>
                </c:pt>
                <c:pt idx="50">
                  <c:v>12.329818616020688</c:v>
                </c:pt>
                <c:pt idx="51">
                  <c:v>12.472414988341102</c:v>
                </c:pt>
                <c:pt idx="52">
                  <c:v>12.615011360661516</c:v>
                </c:pt>
                <c:pt idx="53">
                  <c:v>12.75760773298193</c:v>
                </c:pt>
                <c:pt idx="54">
                  <c:v>12.900204105302343</c:v>
                </c:pt>
                <c:pt idx="55">
                  <c:v>13.042800477622757</c:v>
                </c:pt>
                <c:pt idx="56">
                  <c:v>13.185396849943171</c:v>
                </c:pt>
                <c:pt idx="57">
                  <c:v>13.327993222263585</c:v>
                </c:pt>
                <c:pt idx="58">
                  <c:v>13.470589594583998</c:v>
                </c:pt>
                <c:pt idx="59">
                  <c:v>13.613185966904412</c:v>
                </c:pt>
                <c:pt idx="60">
                  <c:v>13.755782339224826</c:v>
                </c:pt>
                <c:pt idx="61">
                  <c:v>13.89837871154524</c:v>
                </c:pt>
                <c:pt idx="62">
                  <c:v>14.040975083865654</c:v>
                </c:pt>
                <c:pt idx="63">
                  <c:v>14.183571456186067</c:v>
                </c:pt>
                <c:pt idx="64">
                  <c:v>14.326167828506481</c:v>
                </c:pt>
                <c:pt idx="65">
                  <c:v>14.468764200826895</c:v>
                </c:pt>
                <c:pt idx="66">
                  <c:v>14.611360573147309</c:v>
                </c:pt>
                <c:pt idx="67">
                  <c:v>14.753956945467722</c:v>
                </c:pt>
                <c:pt idx="68">
                  <c:v>14.896553317788136</c:v>
                </c:pt>
                <c:pt idx="69">
                  <c:v>15.03914969010855</c:v>
                </c:pt>
                <c:pt idx="70">
                  <c:v>15.181746062428964</c:v>
                </c:pt>
                <c:pt idx="71">
                  <c:v>15.324342434749378</c:v>
                </c:pt>
                <c:pt idx="72">
                  <c:v>15.466938807069791</c:v>
                </c:pt>
                <c:pt idx="73">
                  <c:v>15.609535179390205</c:v>
                </c:pt>
                <c:pt idx="74">
                  <c:v>15.752131551710619</c:v>
                </c:pt>
                <c:pt idx="75">
                  <c:v>15.894727924031033</c:v>
                </c:pt>
                <c:pt idx="76">
                  <c:v>16.037324296351446</c:v>
                </c:pt>
                <c:pt idx="77">
                  <c:v>16.179920668671858</c:v>
                </c:pt>
                <c:pt idx="78">
                  <c:v>16.32251704099227</c:v>
                </c:pt>
                <c:pt idx="79">
                  <c:v>16.465113413312682</c:v>
                </c:pt>
                <c:pt idx="80">
                  <c:v>16.607709785633094</c:v>
                </c:pt>
                <c:pt idx="81">
                  <c:v>16.750306157953506</c:v>
                </c:pt>
                <c:pt idx="82">
                  <c:v>16.892902530273918</c:v>
                </c:pt>
                <c:pt idx="83">
                  <c:v>17.03549890259433</c:v>
                </c:pt>
                <c:pt idx="84">
                  <c:v>17.178095274914742</c:v>
                </c:pt>
                <c:pt idx="85">
                  <c:v>17.320691647235154</c:v>
                </c:pt>
                <c:pt idx="86">
                  <c:v>17.463288019555566</c:v>
                </c:pt>
                <c:pt idx="87">
                  <c:v>17.605884391875978</c:v>
                </c:pt>
                <c:pt idx="88">
                  <c:v>17.74848076419639</c:v>
                </c:pt>
                <c:pt idx="89">
                  <c:v>17.891077136516802</c:v>
                </c:pt>
                <c:pt idx="90">
                  <c:v>18.033673508837214</c:v>
                </c:pt>
                <c:pt idx="91">
                  <c:v>18.176269881157626</c:v>
                </c:pt>
                <c:pt idx="92">
                  <c:v>18.318866253478038</c:v>
                </c:pt>
                <c:pt idx="93">
                  <c:v>18.46146262579845</c:v>
                </c:pt>
                <c:pt idx="94">
                  <c:v>18.604058998118862</c:v>
                </c:pt>
                <c:pt idx="95">
                  <c:v>18.746655370439274</c:v>
                </c:pt>
                <c:pt idx="96">
                  <c:v>18.889251742759686</c:v>
                </c:pt>
                <c:pt idx="97">
                  <c:v>19.031848115080098</c:v>
                </c:pt>
                <c:pt idx="98">
                  <c:v>19.17444448740051</c:v>
                </c:pt>
                <c:pt idx="99">
                  <c:v>19.317040859720922</c:v>
                </c:pt>
                <c:pt idx="100" formatCode="0.000">
                  <c:v>19.459637232041342</c:v>
                </c:pt>
              </c:numCache>
            </c:numRef>
          </c:xVal>
          <c:yVal>
            <c:numRef>
              <c:f>'Gusset 6'!$AO$409:$AO$509</c:f>
              <c:numCache>
                <c:formatCode>0.000</c:formatCode>
                <c:ptCount val="101"/>
                <c:pt idx="0">
                  <c:v>22.15170546903752</c:v>
                </c:pt>
                <c:pt idx="1">
                  <c:v>22.247599451658324</c:v>
                </c:pt>
                <c:pt idx="2">
                  <c:v>22.343493434279129</c:v>
                </c:pt>
                <c:pt idx="3">
                  <c:v>22.439387416899933</c:v>
                </c:pt>
                <c:pt idx="4">
                  <c:v>22.535281399520738</c:v>
                </c:pt>
                <c:pt idx="5">
                  <c:v>22.631175382141542</c:v>
                </c:pt>
                <c:pt idx="6">
                  <c:v>22.727069364762347</c:v>
                </c:pt>
                <c:pt idx="7">
                  <c:v>22.822963347383151</c:v>
                </c:pt>
                <c:pt idx="8">
                  <c:v>22.918857330003956</c:v>
                </c:pt>
                <c:pt idx="9">
                  <c:v>23.01475131262476</c:v>
                </c:pt>
                <c:pt idx="10">
                  <c:v>23.110645295245565</c:v>
                </c:pt>
                <c:pt idx="11">
                  <c:v>23.206539277866369</c:v>
                </c:pt>
                <c:pt idx="12">
                  <c:v>23.302433260487174</c:v>
                </c:pt>
                <c:pt idx="13">
                  <c:v>23.398327243107978</c:v>
                </c:pt>
                <c:pt idx="14">
                  <c:v>23.494221225728783</c:v>
                </c:pt>
                <c:pt idx="15">
                  <c:v>23.590115208349587</c:v>
                </c:pt>
                <c:pt idx="16">
                  <c:v>23.686009190970392</c:v>
                </c:pt>
                <c:pt idx="17">
                  <c:v>23.781903173591196</c:v>
                </c:pt>
                <c:pt idx="18">
                  <c:v>23.877797156212001</c:v>
                </c:pt>
                <c:pt idx="19">
                  <c:v>23.973691138832805</c:v>
                </c:pt>
                <c:pt idx="20">
                  <c:v>24.06958512145361</c:v>
                </c:pt>
                <c:pt idx="21">
                  <c:v>24.165479104074414</c:v>
                </c:pt>
                <c:pt idx="22">
                  <c:v>24.261373086695219</c:v>
                </c:pt>
                <c:pt idx="23">
                  <c:v>24.357267069316023</c:v>
                </c:pt>
                <c:pt idx="24">
                  <c:v>24.453161051936828</c:v>
                </c:pt>
                <c:pt idx="25">
                  <c:v>24.549055034557632</c:v>
                </c:pt>
                <c:pt idx="26">
                  <c:v>24.644949017178437</c:v>
                </c:pt>
                <c:pt idx="27">
                  <c:v>24.740842999799241</c:v>
                </c:pt>
                <c:pt idx="28">
                  <c:v>24.836736982420046</c:v>
                </c:pt>
                <c:pt idx="29">
                  <c:v>24.93263096504085</c:v>
                </c:pt>
                <c:pt idx="30">
                  <c:v>25.028524947661655</c:v>
                </c:pt>
                <c:pt idx="31">
                  <c:v>25.124418930282459</c:v>
                </c:pt>
                <c:pt idx="32">
                  <c:v>25.220312912903264</c:v>
                </c:pt>
                <c:pt idx="33">
                  <c:v>25.316206895524068</c:v>
                </c:pt>
                <c:pt idx="34">
                  <c:v>25.412100878144873</c:v>
                </c:pt>
                <c:pt idx="35">
                  <c:v>25.507994860765677</c:v>
                </c:pt>
                <c:pt idx="36">
                  <c:v>25.603888843386482</c:v>
                </c:pt>
                <c:pt idx="37">
                  <c:v>25.699782826007286</c:v>
                </c:pt>
                <c:pt idx="38">
                  <c:v>25.795676808628091</c:v>
                </c:pt>
                <c:pt idx="39">
                  <c:v>25.891570791248895</c:v>
                </c:pt>
                <c:pt idx="40">
                  <c:v>25.9874647738697</c:v>
                </c:pt>
                <c:pt idx="41">
                  <c:v>26.083358756490505</c:v>
                </c:pt>
                <c:pt idx="42">
                  <c:v>26.179252739111309</c:v>
                </c:pt>
                <c:pt idx="43">
                  <c:v>26.275146721732114</c:v>
                </c:pt>
                <c:pt idx="44">
                  <c:v>26.371040704352918</c:v>
                </c:pt>
                <c:pt idx="45">
                  <c:v>26.466934686973723</c:v>
                </c:pt>
                <c:pt idx="46">
                  <c:v>26.562828669594527</c:v>
                </c:pt>
                <c:pt idx="47">
                  <c:v>26.658722652215332</c:v>
                </c:pt>
                <c:pt idx="48">
                  <c:v>26.754616634836136</c:v>
                </c:pt>
                <c:pt idx="49">
                  <c:v>26.850510617456941</c:v>
                </c:pt>
                <c:pt idx="50">
                  <c:v>26.946404600077745</c:v>
                </c:pt>
                <c:pt idx="51">
                  <c:v>27.04229858269855</c:v>
                </c:pt>
                <c:pt idx="52">
                  <c:v>27.138192565319354</c:v>
                </c:pt>
                <c:pt idx="53">
                  <c:v>27.234086547940159</c:v>
                </c:pt>
                <c:pt idx="54">
                  <c:v>27.329980530560963</c:v>
                </c:pt>
                <c:pt idx="55">
                  <c:v>27.425874513181768</c:v>
                </c:pt>
                <c:pt idx="56">
                  <c:v>27.521768495802572</c:v>
                </c:pt>
                <c:pt idx="57">
                  <c:v>27.617662478423377</c:v>
                </c:pt>
                <c:pt idx="58">
                  <c:v>27.713556461044181</c:v>
                </c:pt>
                <c:pt idx="59">
                  <c:v>27.809450443664986</c:v>
                </c:pt>
                <c:pt idx="60">
                  <c:v>27.90534442628579</c:v>
                </c:pt>
                <c:pt idx="61">
                  <c:v>28.001238408906595</c:v>
                </c:pt>
                <c:pt idx="62">
                  <c:v>28.097132391527399</c:v>
                </c:pt>
                <c:pt idx="63">
                  <c:v>28.193026374148204</c:v>
                </c:pt>
                <c:pt idx="64">
                  <c:v>28.288920356769008</c:v>
                </c:pt>
                <c:pt idx="65">
                  <c:v>28.384814339389813</c:v>
                </c:pt>
                <c:pt idx="66">
                  <c:v>28.480708322010617</c:v>
                </c:pt>
                <c:pt idx="67">
                  <c:v>28.576602304631422</c:v>
                </c:pt>
                <c:pt idx="68">
                  <c:v>28.672496287252226</c:v>
                </c:pt>
                <c:pt idx="69">
                  <c:v>28.768390269873031</c:v>
                </c:pt>
                <c:pt idx="70">
                  <c:v>28.864284252493835</c:v>
                </c:pt>
                <c:pt idx="71">
                  <c:v>28.96017823511464</c:v>
                </c:pt>
                <c:pt idx="72">
                  <c:v>29.056072217735444</c:v>
                </c:pt>
                <c:pt idx="73">
                  <c:v>29.151966200356249</c:v>
                </c:pt>
                <c:pt idx="74">
                  <c:v>29.247860182977053</c:v>
                </c:pt>
                <c:pt idx="75">
                  <c:v>29.343754165597858</c:v>
                </c:pt>
                <c:pt idx="76">
                  <c:v>29.439648148218662</c:v>
                </c:pt>
                <c:pt idx="77">
                  <c:v>29.535542130839467</c:v>
                </c:pt>
                <c:pt idx="78">
                  <c:v>29.631436113460271</c:v>
                </c:pt>
                <c:pt idx="79">
                  <c:v>29.727330096081076</c:v>
                </c:pt>
                <c:pt idx="80">
                  <c:v>29.82322407870188</c:v>
                </c:pt>
                <c:pt idx="81">
                  <c:v>29.919118061322685</c:v>
                </c:pt>
                <c:pt idx="82">
                  <c:v>30.015012043943489</c:v>
                </c:pt>
                <c:pt idx="83">
                  <c:v>30.110906026564294</c:v>
                </c:pt>
                <c:pt idx="84">
                  <c:v>30.206800009185098</c:v>
                </c:pt>
                <c:pt idx="85">
                  <c:v>30.302693991805903</c:v>
                </c:pt>
                <c:pt idx="86">
                  <c:v>30.398587974426707</c:v>
                </c:pt>
                <c:pt idx="87">
                  <c:v>30.494481957047512</c:v>
                </c:pt>
                <c:pt idx="88">
                  <c:v>30.590375939668316</c:v>
                </c:pt>
                <c:pt idx="89">
                  <c:v>30.686269922289121</c:v>
                </c:pt>
                <c:pt idx="90">
                  <c:v>30.782163904909925</c:v>
                </c:pt>
                <c:pt idx="91">
                  <c:v>30.87805788753073</c:v>
                </c:pt>
                <c:pt idx="92">
                  <c:v>30.973951870151534</c:v>
                </c:pt>
                <c:pt idx="93">
                  <c:v>31.069845852772339</c:v>
                </c:pt>
                <c:pt idx="94">
                  <c:v>31.165739835393143</c:v>
                </c:pt>
                <c:pt idx="95">
                  <c:v>31.261633818013948</c:v>
                </c:pt>
                <c:pt idx="96">
                  <c:v>31.357527800634752</c:v>
                </c:pt>
                <c:pt idx="97">
                  <c:v>31.453421783255557</c:v>
                </c:pt>
                <c:pt idx="98">
                  <c:v>31.549315765876361</c:v>
                </c:pt>
                <c:pt idx="99">
                  <c:v>31.645209748497166</c:v>
                </c:pt>
                <c:pt idx="100">
                  <c:v>31.74110373111807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84E-4127-B00F-1A1A9694D357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6'!$AJ$510:$AJ$610</c:f>
              <c:numCache>
                <c:formatCode>0.000</c:formatCode>
                <c:ptCount val="101"/>
                <c:pt idx="0">
                  <c:v>19.459637232041342</c:v>
                </c:pt>
                <c:pt idx="1">
                  <c:v>19.698676969564566</c:v>
                </c:pt>
                <c:pt idx="2">
                  <c:v>19.937716707087791</c:v>
                </c:pt>
                <c:pt idx="3">
                  <c:v>20.176756444611016</c:v>
                </c:pt>
                <c:pt idx="4">
                  <c:v>20.41579618213424</c:v>
                </c:pt>
                <c:pt idx="5">
                  <c:v>20.654835919657465</c:v>
                </c:pt>
                <c:pt idx="6">
                  <c:v>20.89387565718069</c:v>
                </c:pt>
                <c:pt idx="7">
                  <c:v>21.132915394703915</c:v>
                </c:pt>
                <c:pt idx="8">
                  <c:v>21.371955132227139</c:v>
                </c:pt>
                <c:pt idx="9">
                  <c:v>21.610994869750364</c:v>
                </c:pt>
                <c:pt idx="10">
                  <c:v>21.850034607273589</c:v>
                </c:pt>
                <c:pt idx="11">
                  <c:v>22.089074344796813</c:v>
                </c:pt>
                <c:pt idx="12">
                  <c:v>22.328114082320038</c:v>
                </c:pt>
                <c:pt idx="13">
                  <c:v>22.567153819843263</c:v>
                </c:pt>
                <c:pt idx="14">
                  <c:v>22.806193557366488</c:v>
                </c:pt>
                <c:pt idx="15">
                  <c:v>23.045233294889712</c:v>
                </c:pt>
                <c:pt idx="16">
                  <c:v>23.284273032412937</c:v>
                </c:pt>
                <c:pt idx="17">
                  <c:v>23.523312769936162</c:v>
                </c:pt>
                <c:pt idx="18">
                  <c:v>23.762352507459386</c:v>
                </c:pt>
                <c:pt idx="19">
                  <c:v>24.001392244982611</c:v>
                </c:pt>
                <c:pt idx="20">
                  <c:v>24.240431982505836</c:v>
                </c:pt>
                <c:pt idx="21">
                  <c:v>24.479471720029061</c:v>
                </c:pt>
                <c:pt idx="22">
                  <c:v>24.718511457552285</c:v>
                </c:pt>
                <c:pt idx="23">
                  <c:v>24.95755119507551</c:v>
                </c:pt>
                <c:pt idx="24">
                  <c:v>25.196590932598735</c:v>
                </c:pt>
                <c:pt idx="25">
                  <c:v>25.435630670121959</c:v>
                </c:pt>
                <c:pt idx="26">
                  <c:v>25.674670407645184</c:v>
                </c:pt>
                <c:pt idx="27">
                  <c:v>25.913710145168409</c:v>
                </c:pt>
                <c:pt idx="28">
                  <c:v>26.152749882691634</c:v>
                </c:pt>
                <c:pt idx="29">
                  <c:v>26.391789620214858</c:v>
                </c:pt>
                <c:pt idx="30">
                  <c:v>26.630829357738083</c:v>
                </c:pt>
                <c:pt idx="31">
                  <c:v>26.869869095261308</c:v>
                </c:pt>
                <c:pt idx="32">
                  <c:v>27.108908832784532</c:v>
                </c:pt>
                <c:pt idx="33">
                  <c:v>27.347948570307757</c:v>
                </c:pt>
                <c:pt idx="34">
                  <c:v>27.586988307830982</c:v>
                </c:pt>
                <c:pt idx="35">
                  <c:v>27.826028045354207</c:v>
                </c:pt>
                <c:pt idx="36">
                  <c:v>28.065067782877431</c:v>
                </c:pt>
                <c:pt idx="37">
                  <c:v>28.304107520400656</c:v>
                </c:pt>
                <c:pt idx="38">
                  <c:v>28.543147257923881</c:v>
                </c:pt>
                <c:pt idx="39">
                  <c:v>28.782186995447105</c:v>
                </c:pt>
                <c:pt idx="40">
                  <c:v>29.02122673297033</c:v>
                </c:pt>
                <c:pt idx="41">
                  <c:v>29.260266470493555</c:v>
                </c:pt>
                <c:pt idx="42">
                  <c:v>29.49930620801678</c:v>
                </c:pt>
                <c:pt idx="43">
                  <c:v>29.738345945540004</c:v>
                </c:pt>
                <c:pt idx="44">
                  <c:v>29.977385683063229</c:v>
                </c:pt>
                <c:pt idx="45">
                  <c:v>30.216425420586454</c:v>
                </c:pt>
                <c:pt idx="46">
                  <c:v>30.455465158109678</c:v>
                </c:pt>
                <c:pt idx="47">
                  <c:v>30.694504895632903</c:v>
                </c:pt>
                <c:pt idx="48">
                  <c:v>30.933544633156128</c:v>
                </c:pt>
                <c:pt idx="49">
                  <c:v>31.172584370679353</c:v>
                </c:pt>
                <c:pt idx="50">
                  <c:v>31.411624108202577</c:v>
                </c:pt>
                <c:pt idx="51">
                  <c:v>31.650663845725802</c:v>
                </c:pt>
                <c:pt idx="52">
                  <c:v>31.889703583249027</c:v>
                </c:pt>
                <c:pt idx="53">
                  <c:v>32.128743320772251</c:v>
                </c:pt>
                <c:pt idx="54">
                  <c:v>32.367783058295473</c:v>
                </c:pt>
                <c:pt idx="55">
                  <c:v>32.606822795818694</c:v>
                </c:pt>
                <c:pt idx="56">
                  <c:v>32.845862533341915</c:v>
                </c:pt>
                <c:pt idx="57">
                  <c:v>33.084902270865136</c:v>
                </c:pt>
                <c:pt idx="58">
                  <c:v>33.323942008388357</c:v>
                </c:pt>
                <c:pt idx="59">
                  <c:v>33.562981745911578</c:v>
                </c:pt>
                <c:pt idx="60">
                  <c:v>33.8020214834348</c:v>
                </c:pt>
                <c:pt idx="61">
                  <c:v>34.041061220958021</c:v>
                </c:pt>
                <c:pt idx="62">
                  <c:v>34.280100958481242</c:v>
                </c:pt>
                <c:pt idx="63">
                  <c:v>34.519140696004463</c:v>
                </c:pt>
                <c:pt idx="64">
                  <c:v>34.758180433527684</c:v>
                </c:pt>
                <c:pt idx="65">
                  <c:v>34.997220171050905</c:v>
                </c:pt>
                <c:pt idx="66">
                  <c:v>35.236259908574127</c:v>
                </c:pt>
                <c:pt idx="67">
                  <c:v>35.475299646097348</c:v>
                </c:pt>
                <c:pt idx="68">
                  <c:v>35.714339383620569</c:v>
                </c:pt>
                <c:pt idx="69">
                  <c:v>35.95337912114379</c:v>
                </c:pt>
                <c:pt idx="70">
                  <c:v>36.192418858667011</c:v>
                </c:pt>
                <c:pt idx="71">
                  <c:v>36.431458596190232</c:v>
                </c:pt>
                <c:pt idx="72">
                  <c:v>36.670498333713454</c:v>
                </c:pt>
                <c:pt idx="73">
                  <c:v>36.909538071236675</c:v>
                </c:pt>
                <c:pt idx="74">
                  <c:v>37.148577808759896</c:v>
                </c:pt>
                <c:pt idx="75">
                  <c:v>37.387617546283117</c:v>
                </c:pt>
                <c:pt idx="76">
                  <c:v>37.626657283806338</c:v>
                </c:pt>
                <c:pt idx="77">
                  <c:v>37.865697021329559</c:v>
                </c:pt>
                <c:pt idx="78">
                  <c:v>38.104736758852781</c:v>
                </c:pt>
                <c:pt idx="79">
                  <c:v>38.343776496376002</c:v>
                </c:pt>
                <c:pt idx="80">
                  <c:v>38.582816233899223</c:v>
                </c:pt>
                <c:pt idx="81">
                  <c:v>38.821855971422444</c:v>
                </c:pt>
                <c:pt idx="82">
                  <c:v>39.060895708945665</c:v>
                </c:pt>
                <c:pt idx="83">
                  <c:v>39.299935446468886</c:v>
                </c:pt>
                <c:pt idx="84">
                  <c:v>39.538975183992108</c:v>
                </c:pt>
                <c:pt idx="85">
                  <c:v>39.778014921515329</c:v>
                </c:pt>
                <c:pt idx="86">
                  <c:v>40.01705465903855</c:v>
                </c:pt>
                <c:pt idx="87">
                  <c:v>40.256094396561771</c:v>
                </c:pt>
                <c:pt idx="88">
                  <c:v>40.495134134084992</c:v>
                </c:pt>
                <c:pt idx="89">
                  <c:v>40.734173871608213</c:v>
                </c:pt>
                <c:pt idx="90">
                  <c:v>40.973213609131435</c:v>
                </c:pt>
                <c:pt idx="91">
                  <c:v>41.212253346654656</c:v>
                </c:pt>
                <c:pt idx="92">
                  <c:v>41.451293084177877</c:v>
                </c:pt>
                <c:pt idx="93">
                  <c:v>41.690332821701098</c:v>
                </c:pt>
                <c:pt idx="94">
                  <c:v>41.929372559224319</c:v>
                </c:pt>
                <c:pt idx="95">
                  <c:v>42.16841229674754</c:v>
                </c:pt>
                <c:pt idx="96">
                  <c:v>42.407452034270761</c:v>
                </c:pt>
                <c:pt idx="97">
                  <c:v>42.646491771793983</c:v>
                </c:pt>
                <c:pt idx="98">
                  <c:v>42.885531509317204</c:v>
                </c:pt>
                <c:pt idx="99">
                  <c:v>43.124571246840425</c:v>
                </c:pt>
                <c:pt idx="100" formatCode="General">
                  <c:v>43.363610984363696</c:v>
                </c:pt>
              </c:numCache>
            </c:numRef>
          </c:xVal>
          <c:yVal>
            <c:numRef>
              <c:f>'Gusset 6'!$AP$510:$AP$610</c:f>
              <c:numCache>
                <c:formatCode>0.000</c:formatCode>
                <c:ptCount val="101"/>
                <c:pt idx="0">
                  <c:v>31.74110373111807</c:v>
                </c:pt>
                <c:pt idx="1">
                  <c:v>31.757484732862828</c:v>
                </c:pt>
                <c:pt idx="2">
                  <c:v>31.773865734607586</c:v>
                </c:pt>
                <c:pt idx="3">
                  <c:v>31.790246736352344</c:v>
                </c:pt>
                <c:pt idx="4">
                  <c:v>31.806627738097102</c:v>
                </c:pt>
                <c:pt idx="5">
                  <c:v>31.82300873984186</c:v>
                </c:pt>
                <c:pt idx="6">
                  <c:v>31.839389741586618</c:v>
                </c:pt>
                <c:pt idx="7">
                  <c:v>31.855770743331377</c:v>
                </c:pt>
                <c:pt idx="8">
                  <c:v>31.872151745076135</c:v>
                </c:pt>
                <c:pt idx="9">
                  <c:v>31.888532746820893</c:v>
                </c:pt>
                <c:pt idx="10">
                  <c:v>31.904913748565651</c:v>
                </c:pt>
                <c:pt idx="11">
                  <c:v>31.921294750310409</c:v>
                </c:pt>
                <c:pt idx="12">
                  <c:v>31.937675752055167</c:v>
                </c:pt>
                <c:pt idx="13">
                  <c:v>31.954056753799925</c:v>
                </c:pt>
                <c:pt idx="14">
                  <c:v>31.970437755544683</c:v>
                </c:pt>
                <c:pt idx="15">
                  <c:v>31.986818757289441</c:v>
                </c:pt>
                <c:pt idx="16">
                  <c:v>32.003199759034196</c:v>
                </c:pt>
                <c:pt idx="17">
                  <c:v>32.01958076077895</c:v>
                </c:pt>
                <c:pt idx="18">
                  <c:v>32.035961762523705</c:v>
                </c:pt>
                <c:pt idx="19">
                  <c:v>32.05234276426846</c:v>
                </c:pt>
                <c:pt idx="20">
                  <c:v>32.068723766013214</c:v>
                </c:pt>
                <c:pt idx="21">
                  <c:v>32.085104767757969</c:v>
                </c:pt>
                <c:pt idx="22">
                  <c:v>32.101485769502723</c:v>
                </c:pt>
                <c:pt idx="23">
                  <c:v>32.117866771247478</c:v>
                </c:pt>
                <c:pt idx="24">
                  <c:v>32.134247772992232</c:v>
                </c:pt>
                <c:pt idx="25">
                  <c:v>32.150628774736987</c:v>
                </c:pt>
                <c:pt idx="26">
                  <c:v>32.167009776481741</c:v>
                </c:pt>
                <c:pt idx="27">
                  <c:v>32.183390778226496</c:v>
                </c:pt>
                <c:pt idx="28">
                  <c:v>32.19977177997125</c:v>
                </c:pt>
                <c:pt idx="29">
                  <c:v>32.216152781716005</c:v>
                </c:pt>
                <c:pt idx="30">
                  <c:v>32.232533783460759</c:v>
                </c:pt>
                <c:pt idx="31">
                  <c:v>32.248914785205514</c:v>
                </c:pt>
                <c:pt idx="32">
                  <c:v>32.265295786950269</c:v>
                </c:pt>
                <c:pt idx="33">
                  <c:v>32.281676788695023</c:v>
                </c:pt>
                <c:pt idx="34">
                  <c:v>32.298057790439778</c:v>
                </c:pt>
                <c:pt idx="35">
                  <c:v>32.314438792184532</c:v>
                </c:pt>
                <c:pt idx="36">
                  <c:v>32.330819793929287</c:v>
                </c:pt>
                <c:pt idx="37">
                  <c:v>32.347200795674041</c:v>
                </c:pt>
                <c:pt idx="38">
                  <c:v>32.363581797418796</c:v>
                </c:pt>
                <c:pt idx="39">
                  <c:v>32.37996279916355</c:v>
                </c:pt>
                <c:pt idx="40">
                  <c:v>32.396343800908305</c:v>
                </c:pt>
                <c:pt idx="41">
                  <c:v>32.412724802653059</c:v>
                </c:pt>
                <c:pt idx="42">
                  <c:v>32.429105804397814</c:v>
                </c:pt>
                <c:pt idx="43">
                  <c:v>32.445486806142569</c:v>
                </c:pt>
                <c:pt idx="44">
                  <c:v>32.461867807887323</c:v>
                </c:pt>
                <c:pt idx="45">
                  <c:v>32.478248809632078</c:v>
                </c:pt>
                <c:pt idx="46">
                  <c:v>32.494629811376832</c:v>
                </c:pt>
                <c:pt idx="47">
                  <c:v>32.511010813121587</c:v>
                </c:pt>
                <c:pt idx="48">
                  <c:v>32.527391814866341</c:v>
                </c:pt>
                <c:pt idx="49">
                  <c:v>32.543772816611096</c:v>
                </c:pt>
                <c:pt idx="50">
                  <c:v>32.56015381835585</c:v>
                </c:pt>
                <c:pt idx="51">
                  <c:v>32.576534820100605</c:v>
                </c:pt>
                <c:pt idx="52">
                  <c:v>32.592915821845359</c:v>
                </c:pt>
                <c:pt idx="53">
                  <c:v>32.609296823590114</c:v>
                </c:pt>
                <c:pt idx="54">
                  <c:v>32.625677825334868</c:v>
                </c:pt>
                <c:pt idx="55">
                  <c:v>32.642058827079623</c:v>
                </c:pt>
                <c:pt idx="56">
                  <c:v>32.658439828824378</c:v>
                </c:pt>
                <c:pt idx="57">
                  <c:v>32.674820830569132</c:v>
                </c:pt>
                <c:pt idx="58">
                  <c:v>32.691201832313887</c:v>
                </c:pt>
                <c:pt idx="59">
                  <c:v>32.707582834058641</c:v>
                </c:pt>
                <c:pt idx="60">
                  <c:v>32.723963835803396</c:v>
                </c:pt>
                <c:pt idx="61">
                  <c:v>32.74034483754815</c:v>
                </c:pt>
                <c:pt idx="62">
                  <c:v>32.756725839292905</c:v>
                </c:pt>
                <c:pt idx="63">
                  <c:v>32.773106841037659</c:v>
                </c:pt>
                <c:pt idx="64">
                  <c:v>32.789487842782414</c:v>
                </c:pt>
                <c:pt idx="65">
                  <c:v>32.805868844527168</c:v>
                </c:pt>
                <c:pt idx="66">
                  <c:v>32.822249846271923</c:v>
                </c:pt>
                <c:pt idx="67">
                  <c:v>32.838630848016678</c:v>
                </c:pt>
                <c:pt idx="68">
                  <c:v>32.855011849761432</c:v>
                </c:pt>
                <c:pt idx="69">
                  <c:v>32.871392851506187</c:v>
                </c:pt>
                <c:pt idx="70">
                  <c:v>32.887773853250941</c:v>
                </c:pt>
                <c:pt idx="71">
                  <c:v>32.904154854995696</c:v>
                </c:pt>
                <c:pt idx="72">
                  <c:v>32.92053585674045</c:v>
                </c:pt>
                <c:pt idx="73">
                  <c:v>32.936916858485205</c:v>
                </c:pt>
                <c:pt idx="74">
                  <c:v>32.953297860229959</c:v>
                </c:pt>
                <c:pt idx="75">
                  <c:v>32.969678861974714</c:v>
                </c:pt>
                <c:pt idx="76">
                  <c:v>32.986059863719468</c:v>
                </c:pt>
                <c:pt idx="77">
                  <c:v>33.002440865464223</c:v>
                </c:pt>
                <c:pt idx="78">
                  <c:v>33.018821867208977</c:v>
                </c:pt>
                <c:pt idx="79">
                  <c:v>33.035202868953732</c:v>
                </c:pt>
                <c:pt idx="80">
                  <c:v>33.051583870698487</c:v>
                </c:pt>
                <c:pt idx="81">
                  <c:v>33.067964872443241</c:v>
                </c:pt>
                <c:pt idx="82">
                  <c:v>33.084345874187996</c:v>
                </c:pt>
                <c:pt idx="83">
                  <c:v>33.10072687593275</c:v>
                </c:pt>
                <c:pt idx="84">
                  <c:v>33.117107877677505</c:v>
                </c:pt>
                <c:pt idx="85">
                  <c:v>33.133488879422259</c:v>
                </c:pt>
                <c:pt idx="86">
                  <c:v>33.149869881167014</c:v>
                </c:pt>
                <c:pt idx="87">
                  <c:v>33.166250882911768</c:v>
                </c:pt>
                <c:pt idx="88">
                  <c:v>33.182631884656523</c:v>
                </c:pt>
                <c:pt idx="89">
                  <c:v>33.199012886401277</c:v>
                </c:pt>
                <c:pt idx="90">
                  <c:v>33.215393888146032</c:v>
                </c:pt>
                <c:pt idx="91">
                  <c:v>33.231774889890787</c:v>
                </c:pt>
                <c:pt idx="92">
                  <c:v>33.248155891635541</c:v>
                </c:pt>
                <c:pt idx="93">
                  <c:v>33.264536893380296</c:v>
                </c:pt>
                <c:pt idx="94">
                  <c:v>33.28091789512505</c:v>
                </c:pt>
                <c:pt idx="95">
                  <c:v>33.297298896869805</c:v>
                </c:pt>
                <c:pt idx="96">
                  <c:v>33.313679898614559</c:v>
                </c:pt>
                <c:pt idx="97">
                  <c:v>33.330060900359314</c:v>
                </c:pt>
                <c:pt idx="98">
                  <c:v>33.346441902104068</c:v>
                </c:pt>
                <c:pt idx="99">
                  <c:v>33.362822903848823</c:v>
                </c:pt>
                <c:pt idx="100" formatCode="General">
                  <c:v>33.379203905593805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84E-4127-B00F-1A1A9694D357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6'!$AJ$611:$AJ$711</c:f>
              <c:numCache>
                <c:formatCode>General</c:formatCode>
                <c:ptCount val="101"/>
                <c:pt idx="0">
                  <c:v>43.363610984363696</c:v>
                </c:pt>
                <c:pt idx="1">
                  <c:v>43.402673681105469</c:v>
                </c:pt>
                <c:pt idx="2">
                  <c:v>43.441736377847242</c:v>
                </c:pt>
                <c:pt idx="3">
                  <c:v>43.480799074589015</c:v>
                </c:pt>
                <c:pt idx="4">
                  <c:v>43.519861771330788</c:v>
                </c:pt>
                <c:pt idx="5">
                  <c:v>43.558924468072561</c:v>
                </c:pt>
                <c:pt idx="6">
                  <c:v>43.597987164814334</c:v>
                </c:pt>
                <c:pt idx="7">
                  <c:v>43.637049861556108</c:v>
                </c:pt>
                <c:pt idx="8">
                  <c:v>43.676112558297881</c:v>
                </c:pt>
                <c:pt idx="9">
                  <c:v>43.715175255039654</c:v>
                </c:pt>
                <c:pt idx="10">
                  <c:v>43.754237951781427</c:v>
                </c:pt>
                <c:pt idx="11">
                  <c:v>43.7933006485232</c:v>
                </c:pt>
                <c:pt idx="12">
                  <c:v>43.832363345264973</c:v>
                </c:pt>
                <c:pt idx="13">
                  <c:v>43.871426042006746</c:v>
                </c:pt>
                <c:pt idx="14">
                  <c:v>43.910488738748519</c:v>
                </c:pt>
                <c:pt idx="15">
                  <c:v>43.949551435490292</c:v>
                </c:pt>
                <c:pt idx="16">
                  <c:v>43.988614132232065</c:v>
                </c:pt>
                <c:pt idx="17">
                  <c:v>44.027676828973838</c:v>
                </c:pt>
                <c:pt idx="18">
                  <c:v>44.066739525715612</c:v>
                </c:pt>
                <c:pt idx="19">
                  <c:v>44.105802222457385</c:v>
                </c:pt>
                <c:pt idx="20">
                  <c:v>44.144864919199158</c:v>
                </c:pt>
                <c:pt idx="21">
                  <c:v>44.183927615940931</c:v>
                </c:pt>
                <c:pt idx="22">
                  <c:v>44.222990312682704</c:v>
                </c:pt>
                <c:pt idx="23">
                  <c:v>44.262053009424477</c:v>
                </c:pt>
                <c:pt idx="24">
                  <c:v>44.30111570616625</c:v>
                </c:pt>
                <c:pt idx="25">
                  <c:v>44.340178402908023</c:v>
                </c:pt>
                <c:pt idx="26">
                  <c:v>44.379241099649796</c:v>
                </c:pt>
                <c:pt idx="27">
                  <c:v>44.418303796391569</c:v>
                </c:pt>
                <c:pt idx="28">
                  <c:v>44.457366493133343</c:v>
                </c:pt>
                <c:pt idx="29">
                  <c:v>44.496429189875116</c:v>
                </c:pt>
                <c:pt idx="30">
                  <c:v>44.535491886616889</c:v>
                </c:pt>
                <c:pt idx="31">
                  <c:v>44.574554583358662</c:v>
                </c:pt>
                <c:pt idx="32">
                  <c:v>44.613617280100435</c:v>
                </c:pt>
                <c:pt idx="33">
                  <c:v>44.652679976842208</c:v>
                </c:pt>
                <c:pt idx="34">
                  <c:v>44.691742673583981</c:v>
                </c:pt>
                <c:pt idx="35">
                  <c:v>44.730805370325754</c:v>
                </c:pt>
                <c:pt idx="36">
                  <c:v>44.769868067067527</c:v>
                </c:pt>
                <c:pt idx="37">
                  <c:v>44.8089307638093</c:v>
                </c:pt>
                <c:pt idx="38">
                  <c:v>44.847993460551073</c:v>
                </c:pt>
                <c:pt idx="39">
                  <c:v>44.887056157292847</c:v>
                </c:pt>
                <c:pt idx="40">
                  <c:v>44.92611885403462</c:v>
                </c:pt>
                <c:pt idx="41">
                  <c:v>44.965181550776393</c:v>
                </c:pt>
                <c:pt idx="42">
                  <c:v>45.004244247518166</c:v>
                </c:pt>
                <c:pt idx="43">
                  <c:v>45.043306944259939</c:v>
                </c:pt>
                <c:pt idx="44">
                  <c:v>45.082369641001712</c:v>
                </c:pt>
                <c:pt idx="45">
                  <c:v>45.121432337743485</c:v>
                </c:pt>
                <c:pt idx="46">
                  <c:v>45.160495034485258</c:v>
                </c:pt>
                <c:pt idx="47">
                  <c:v>45.199557731227031</c:v>
                </c:pt>
                <c:pt idx="48">
                  <c:v>45.238620427968804</c:v>
                </c:pt>
                <c:pt idx="49">
                  <c:v>45.277683124710578</c:v>
                </c:pt>
                <c:pt idx="50">
                  <c:v>45.316745821452351</c:v>
                </c:pt>
                <c:pt idx="51">
                  <c:v>45.355808518194124</c:v>
                </c:pt>
                <c:pt idx="52">
                  <c:v>45.394871214935897</c:v>
                </c:pt>
                <c:pt idx="53">
                  <c:v>45.43393391167767</c:v>
                </c:pt>
                <c:pt idx="54">
                  <c:v>45.472996608419443</c:v>
                </c:pt>
                <c:pt idx="55">
                  <c:v>45.512059305161216</c:v>
                </c:pt>
                <c:pt idx="56">
                  <c:v>45.551122001902989</c:v>
                </c:pt>
                <c:pt idx="57">
                  <c:v>45.590184698644762</c:v>
                </c:pt>
                <c:pt idx="58">
                  <c:v>45.629247395386535</c:v>
                </c:pt>
                <c:pt idx="59">
                  <c:v>45.668310092128308</c:v>
                </c:pt>
                <c:pt idx="60">
                  <c:v>45.707372788870082</c:v>
                </c:pt>
                <c:pt idx="61">
                  <c:v>45.746435485611855</c:v>
                </c:pt>
                <c:pt idx="62">
                  <c:v>45.785498182353628</c:v>
                </c:pt>
                <c:pt idx="63">
                  <c:v>45.824560879095401</c:v>
                </c:pt>
                <c:pt idx="64">
                  <c:v>45.863623575837174</c:v>
                </c:pt>
                <c:pt idx="65">
                  <c:v>45.902686272578947</c:v>
                </c:pt>
                <c:pt idx="66">
                  <c:v>45.94174896932072</c:v>
                </c:pt>
                <c:pt idx="67">
                  <c:v>45.980811666062493</c:v>
                </c:pt>
                <c:pt idx="68">
                  <c:v>46.019874362804266</c:v>
                </c:pt>
                <c:pt idx="69">
                  <c:v>46.058937059546039</c:v>
                </c:pt>
                <c:pt idx="70">
                  <c:v>46.097999756287813</c:v>
                </c:pt>
                <c:pt idx="71">
                  <c:v>46.137062453029586</c:v>
                </c:pt>
                <c:pt idx="72">
                  <c:v>46.176125149771359</c:v>
                </c:pt>
                <c:pt idx="73">
                  <c:v>46.215187846513132</c:v>
                </c:pt>
                <c:pt idx="74">
                  <c:v>46.254250543254905</c:v>
                </c:pt>
                <c:pt idx="75">
                  <c:v>46.293313239996678</c:v>
                </c:pt>
                <c:pt idx="76">
                  <c:v>46.332375936738451</c:v>
                </c:pt>
                <c:pt idx="77">
                  <c:v>46.371438633480224</c:v>
                </c:pt>
                <c:pt idx="78">
                  <c:v>46.410501330221997</c:v>
                </c:pt>
                <c:pt idx="79">
                  <c:v>46.44956402696377</c:v>
                </c:pt>
                <c:pt idx="80">
                  <c:v>46.488626723705543</c:v>
                </c:pt>
                <c:pt idx="81">
                  <c:v>46.527689420447317</c:v>
                </c:pt>
                <c:pt idx="82">
                  <c:v>46.56675211718909</c:v>
                </c:pt>
                <c:pt idx="83">
                  <c:v>46.605814813930863</c:v>
                </c:pt>
                <c:pt idx="84">
                  <c:v>46.644877510672636</c:v>
                </c:pt>
                <c:pt idx="85">
                  <c:v>46.683940207414409</c:v>
                </c:pt>
                <c:pt idx="86">
                  <c:v>46.723002904156182</c:v>
                </c:pt>
                <c:pt idx="87">
                  <c:v>46.762065600897955</c:v>
                </c:pt>
                <c:pt idx="88">
                  <c:v>46.801128297639728</c:v>
                </c:pt>
                <c:pt idx="89">
                  <c:v>46.840190994381501</c:v>
                </c:pt>
                <c:pt idx="90">
                  <c:v>46.879253691123274</c:v>
                </c:pt>
                <c:pt idx="91">
                  <c:v>46.918316387865048</c:v>
                </c:pt>
                <c:pt idx="92">
                  <c:v>46.957379084606821</c:v>
                </c:pt>
                <c:pt idx="93">
                  <c:v>46.996441781348594</c:v>
                </c:pt>
                <c:pt idx="94">
                  <c:v>47.035504478090367</c:v>
                </c:pt>
                <c:pt idx="95">
                  <c:v>47.07456717483214</c:v>
                </c:pt>
                <c:pt idx="96">
                  <c:v>47.113629871573913</c:v>
                </c:pt>
                <c:pt idx="97">
                  <c:v>47.152692568315686</c:v>
                </c:pt>
                <c:pt idx="98">
                  <c:v>47.191755265057459</c:v>
                </c:pt>
                <c:pt idx="99">
                  <c:v>47.230817961799232</c:v>
                </c:pt>
                <c:pt idx="100">
                  <c:v>47.269880658540764</c:v>
                </c:pt>
              </c:numCache>
            </c:numRef>
          </c:xVal>
          <c:yVal>
            <c:numRef>
              <c:f>'Gusset 6'!$AQ$611:$AQ$711</c:f>
              <c:numCache>
                <c:formatCode>General</c:formatCode>
                <c:ptCount val="101"/>
                <c:pt idx="0">
                  <c:v>33.379203905593805</c:v>
                </c:pt>
                <c:pt idx="1">
                  <c:v>33.321116852619319</c:v>
                </c:pt>
                <c:pt idx="2">
                  <c:v>33.263029799644833</c:v>
                </c:pt>
                <c:pt idx="3">
                  <c:v>33.204942746670348</c:v>
                </c:pt>
                <c:pt idx="4">
                  <c:v>33.146855693695862</c:v>
                </c:pt>
                <c:pt idx="5">
                  <c:v>33.088768640721376</c:v>
                </c:pt>
                <c:pt idx="6">
                  <c:v>33.030681587746891</c:v>
                </c:pt>
                <c:pt idx="7">
                  <c:v>32.972594534772405</c:v>
                </c:pt>
                <c:pt idx="8">
                  <c:v>32.914507481797919</c:v>
                </c:pt>
                <c:pt idx="9">
                  <c:v>32.856420428823434</c:v>
                </c:pt>
                <c:pt idx="10">
                  <c:v>32.798333375848948</c:v>
                </c:pt>
                <c:pt idx="11">
                  <c:v>32.740246322874462</c:v>
                </c:pt>
                <c:pt idx="12">
                  <c:v>32.682159269899977</c:v>
                </c:pt>
                <c:pt idx="13">
                  <c:v>32.624072216925491</c:v>
                </c:pt>
                <c:pt idx="14">
                  <c:v>32.565985163951005</c:v>
                </c:pt>
                <c:pt idx="15">
                  <c:v>32.507898110976519</c:v>
                </c:pt>
                <c:pt idx="16">
                  <c:v>32.449811058002034</c:v>
                </c:pt>
                <c:pt idx="17">
                  <c:v>32.391724005027548</c:v>
                </c:pt>
                <c:pt idx="18">
                  <c:v>32.333636952053062</c:v>
                </c:pt>
                <c:pt idx="19">
                  <c:v>32.275549899078577</c:v>
                </c:pt>
                <c:pt idx="20">
                  <c:v>32.217462846104091</c:v>
                </c:pt>
                <c:pt idx="21">
                  <c:v>32.159375793129605</c:v>
                </c:pt>
                <c:pt idx="22">
                  <c:v>32.10128874015512</c:v>
                </c:pt>
                <c:pt idx="23">
                  <c:v>32.043201687180634</c:v>
                </c:pt>
                <c:pt idx="24">
                  <c:v>31.985114634206152</c:v>
                </c:pt>
                <c:pt idx="25">
                  <c:v>31.92702758123167</c:v>
                </c:pt>
                <c:pt idx="26">
                  <c:v>31.868940528257188</c:v>
                </c:pt>
                <c:pt idx="27">
                  <c:v>31.810853475282705</c:v>
                </c:pt>
                <c:pt idx="28">
                  <c:v>31.752766422308223</c:v>
                </c:pt>
                <c:pt idx="29">
                  <c:v>31.694679369333741</c:v>
                </c:pt>
                <c:pt idx="30">
                  <c:v>31.636592316359259</c:v>
                </c:pt>
                <c:pt idx="31">
                  <c:v>31.578505263384777</c:v>
                </c:pt>
                <c:pt idx="32">
                  <c:v>31.520418210410295</c:v>
                </c:pt>
                <c:pt idx="33">
                  <c:v>31.462331157435813</c:v>
                </c:pt>
                <c:pt idx="34">
                  <c:v>31.404244104461331</c:v>
                </c:pt>
                <c:pt idx="35">
                  <c:v>31.346157051486848</c:v>
                </c:pt>
                <c:pt idx="36">
                  <c:v>31.288069998512366</c:v>
                </c:pt>
                <c:pt idx="37">
                  <c:v>31.229982945537884</c:v>
                </c:pt>
                <c:pt idx="38">
                  <c:v>31.171895892563402</c:v>
                </c:pt>
                <c:pt idx="39">
                  <c:v>31.11380883958892</c:v>
                </c:pt>
                <c:pt idx="40">
                  <c:v>31.055721786614438</c:v>
                </c:pt>
                <c:pt idx="41">
                  <c:v>30.997634733639956</c:v>
                </c:pt>
                <c:pt idx="42">
                  <c:v>30.939547680665473</c:v>
                </c:pt>
                <c:pt idx="43">
                  <c:v>30.881460627690991</c:v>
                </c:pt>
                <c:pt idx="44">
                  <c:v>30.823373574716509</c:v>
                </c:pt>
                <c:pt idx="45">
                  <c:v>30.765286521742027</c:v>
                </c:pt>
                <c:pt idx="46">
                  <c:v>30.707199468767545</c:v>
                </c:pt>
                <c:pt idx="47">
                  <c:v>30.649112415793063</c:v>
                </c:pt>
                <c:pt idx="48">
                  <c:v>30.591025362818581</c:v>
                </c:pt>
                <c:pt idx="49">
                  <c:v>30.532938309844099</c:v>
                </c:pt>
                <c:pt idx="50">
                  <c:v>30.474851256869616</c:v>
                </c:pt>
                <c:pt idx="51">
                  <c:v>30.416764203895134</c:v>
                </c:pt>
                <c:pt idx="52">
                  <c:v>30.358677150920652</c:v>
                </c:pt>
                <c:pt idx="53">
                  <c:v>30.30059009794617</c:v>
                </c:pt>
                <c:pt idx="54">
                  <c:v>30.242503044971688</c:v>
                </c:pt>
                <c:pt idx="55">
                  <c:v>30.184415991997206</c:v>
                </c:pt>
                <c:pt idx="56">
                  <c:v>30.126328939022724</c:v>
                </c:pt>
                <c:pt idx="57">
                  <c:v>30.068241886048241</c:v>
                </c:pt>
                <c:pt idx="58">
                  <c:v>30.010154833073759</c:v>
                </c:pt>
                <c:pt idx="59">
                  <c:v>29.952067780099277</c:v>
                </c:pt>
                <c:pt idx="60">
                  <c:v>29.893980727124795</c:v>
                </c:pt>
                <c:pt idx="61">
                  <c:v>29.835893674150313</c:v>
                </c:pt>
                <c:pt idx="62">
                  <c:v>29.777806621175831</c:v>
                </c:pt>
                <c:pt idx="63">
                  <c:v>29.719719568201349</c:v>
                </c:pt>
                <c:pt idx="64">
                  <c:v>29.661632515226867</c:v>
                </c:pt>
                <c:pt idx="65">
                  <c:v>29.603545462252384</c:v>
                </c:pt>
                <c:pt idx="66">
                  <c:v>29.545458409277902</c:v>
                </c:pt>
                <c:pt idx="67">
                  <c:v>29.48737135630342</c:v>
                </c:pt>
                <c:pt idx="68">
                  <c:v>29.429284303328938</c:v>
                </c:pt>
                <c:pt idx="69">
                  <c:v>29.371197250354456</c:v>
                </c:pt>
                <c:pt idx="70">
                  <c:v>29.313110197379974</c:v>
                </c:pt>
                <c:pt idx="71">
                  <c:v>29.255023144405492</c:v>
                </c:pt>
                <c:pt idx="72">
                  <c:v>29.196936091431009</c:v>
                </c:pt>
                <c:pt idx="73">
                  <c:v>29.138849038456527</c:v>
                </c:pt>
                <c:pt idx="74">
                  <c:v>29.080761985482045</c:v>
                </c:pt>
                <c:pt idx="75">
                  <c:v>29.022674932507563</c:v>
                </c:pt>
                <c:pt idx="76">
                  <c:v>28.964587879533081</c:v>
                </c:pt>
                <c:pt idx="77">
                  <c:v>28.906500826558599</c:v>
                </c:pt>
                <c:pt idx="78">
                  <c:v>28.848413773584117</c:v>
                </c:pt>
                <c:pt idx="79">
                  <c:v>28.790326720609634</c:v>
                </c:pt>
                <c:pt idx="80">
                  <c:v>28.732239667635152</c:v>
                </c:pt>
                <c:pt idx="81">
                  <c:v>28.67415261466067</c:v>
                </c:pt>
                <c:pt idx="82">
                  <c:v>28.616065561686188</c:v>
                </c:pt>
                <c:pt idx="83">
                  <c:v>28.557978508711706</c:v>
                </c:pt>
                <c:pt idx="84">
                  <c:v>28.499891455737224</c:v>
                </c:pt>
                <c:pt idx="85">
                  <c:v>28.441804402762742</c:v>
                </c:pt>
                <c:pt idx="86">
                  <c:v>28.38371734978826</c:v>
                </c:pt>
                <c:pt idx="87">
                  <c:v>28.325630296813777</c:v>
                </c:pt>
                <c:pt idx="88">
                  <c:v>28.267543243839295</c:v>
                </c:pt>
                <c:pt idx="89">
                  <c:v>28.209456190864813</c:v>
                </c:pt>
                <c:pt idx="90">
                  <c:v>28.151369137890331</c:v>
                </c:pt>
                <c:pt idx="91">
                  <c:v>28.093282084915849</c:v>
                </c:pt>
                <c:pt idx="92">
                  <c:v>28.035195031941367</c:v>
                </c:pt>
                <c:pt idx="93">
                  <c:v>27.977107978966885</c:v>
                </c:pt>
                <c:pt idx="94">
                  <c:v>27.919020925992402</c:v>
                </c:pt>
                <c:pt idx="95">
                  <c:v>27.86093387301792</c:v>
                </c:pt>
                <c:pt idx="96">
                  <c:v>27.802846820043438</c:v>
                </c:pt>
                <c:pt idx="97">
                  <c:v>27.744759767068956</c:v>
                </c:pt>
                <c:pt idx="98">
                  <c:v>27.686672714094474</c:v>
                </c:pt>
                <c:pt idx="99">
                  <c:v>27.628585661119992</c:v>
                </c:pt>
                <c:pt idx="100">
                  <c:v>27.570498608145449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4E-4127-B00F-1A1A9694D357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6'!$AJ$712:$AJ$812</c:f>
              <c:numCache>
                <c:formatCode>General</c:formatCode>
                <c:ptCount val="101"/>
                <c:pt idx="0">
                  <c:v>47.269880658540764</c:v>
                </c:pt>
                <c:pt idx="1">
                  <c:v>47.164547153429552</c:v>
                </c:pt>
                <c:pt idx="2">
                  <c:v>47.059213648318341</c:v>
                </c:pt>
                <c:pt idx="3">
                  <c:v>46.95388014320713</c:v>
                </c:pt>
                <c:pt idx="4">
                  <c:v>46.848546638095918</c:v>
                </c:pt>
                <c:pt idx="5">
                  <c:v>46.743213132984707</c:v>
                </c:pt>
                <c:pt idx="6">
                  <c:v>46.637879627873495</c:v>
                </c:pt>
                <c:pt idx="7">
                  <c:v>46.532546122762284</c:v>
                </c:pt>
                <c:pt idx="8">
                  <c:v>46.427212617651072</c:v>
                </c:pt>
                <c:pt idx="9">
                  <c:v>46.321879112539861</c:v>
                </c:pt>
                <c:pt idx="10">
                  <c:v>46.21654560742865</c:v>
                </c:pt>
                <c:pt idx="11">
                  <c:v>46.111212102317438</c:v>
                </c:pt>
                <c:pt idx="12">
                  <c:v>46.005878597206227</c:v>
                </c:pt>
                <c:pt idx="13">
                  <c:v>45.900545092095015</c:v>
                </c:pt>
                <c:pt idx="14">
                  <c:v>45.795211586983804</c:v>
                </c:pt>
                <c:pt idx="15">
                  <c:v>45.689878081872592</c:v>
                </c:pt>
                <c:pt idx="16">
                  <c:v>45.584544576761381</c:v>
                </c:pt>
                <c:pt idx="17">
                  <c:v>45.47921107165017</c:v>
                </c:pt>
                <c:pt idx="18">
                  <c:v>45.373877566538958</c:v>
                </c:pt>
                <c:pt idx="19">
                  <c:v>45.268544061427747</c:v>
                </c:pt>
                <c:pt idx="20">
                  <c:v>45.163210556316535</c:v>
                </c:pt>
                <c:pt idx="21">
                  <c:v>45.057877051205324</c:v>
                </c:pt>
                <c:pt idx="22">
                  <c:v>44.952543546094113</c:v>
                </c:pt>
                <c:pt idx="23">
                  <c:v>44.847210040982901</c:v>
                </c:pt>
                <c:pt idx="24">
                  <c:v>44.74187653587169</c:v>
                </c:pt>
                <c:pt idx="25">
                  <c:v>44.636543030760478</c:v>
                </c:pt>
                <c:pt idx="26">
                  <c:v>44.531209525649267</c:v>
                </c:pt>
                <c:pt idx="27">
                  <c:v>44.425876020538055</c:v>
                </c:pt>
                <c:pt idx="28">
                  <c:v>44.320542515426844</c:v>
                </c:pt>
                <c:pt idx="29">
                  <c:v>44.215209010315633</c:v>
                </c:pt>
                <c:pt idx="30">
                  <c:v>44.109875505204421</c:v>
                </c:pt>
                <c:pt idx="31">
                  <c:v>44.00454200009321</c:v>
                </c:pt>
                <c:pt idx="32">
                  <c:v>43.899208494981998</c:v>
                </c:pt>
                <c:pt idx="33">
                  <c:v>43.793874989870787</c:v>
                </c:pt>
                <c:pt idx="34">
                  <c:v>43.688541484759575</c:v>
                </c:pt>
                <c:pt idx="35">
                  <c:v>43.583207979648364</c:v>
                </c:pt>
                <c:pt idx="36">
                  <c:v>43.477874474537153</c:v>
                </c:pt>
                <c:pt idx="37">
                  <c:v>43.372540969425941</c:v>
                </c:pt>
                <c:pt idx="38">
                  <c:v>43.26720746431473</c:v>
                </c:pt>
                <c:pt idx="39">
                  <c:v>43.161873959203518</c:v>
                </c:pt>
                <c:pt idx="40">
                  <c:v>43.056540454092307</c:v>
                </c:pt>
                <c:pt idx="41">
                  <c:v>42.951206948981095</c:v>
                </c:pt>
                <c:pt idx="42">
                  <c:v>42.845873443869884</c:v>
                </c:pt>
                <c:pt idx="43">
                  <c:v>42.740539938758673</c:v>
                </c:pt>
                <c:pt idx="44">
                  <c:v>42.635206433647461</c:v>
                </c:pt>
                <c:pt idx="45">
                  <c:v>42.52987292853625</c:v>
                </c:pt>
                <c:pt idx="46">
                  <c:v>42.424539423425038</c:v>
                </c:pt>
                <c:pt idx="47">
                  <c:v>42.319205918313827</c:v>
                </c:pt>
                <c:pt idx="48">
                  <c:v>42.213872413202616</c:v>
                </c:pt>
                <c:pt idx="49">
                  <c:v>42.108538908091404</c:v>
                </c:pt>
                <c:pt idx="50">
                  <c:v>42.003205402980193</c:v>
                </c:pt>
                <c:pt idx="51">
                  <c:v>41.897871897868981</c:v>
                </c:pt>
                <c:pt idx="52">
                  <c:v>41.79253839275777</c:v>
                </c:pt>
                <c:pt idx="53">
                  <c:v>41.687204887646558</c:v>
                </c:pt>
                <c:pt idx="54">
                  <c:v>41.581871382535347</c:v>
                </c:pt>
                <c:pt idx="55">
                  <c:v>41.476537877424136</c:v>
                </c:pt>
                <c:pt idx="56">
                  <c:v>41.371204372312924</c:v>
                </c:pt>
                <c:pt idx="57">
                  <c:v>41.265870867201713</c:v>
                </c:pt>
                <c:pt idx="58">
                  <c:v>41.160537362090501</c:v>
                </c:pt>
                <c:pt idx="59">
                  <c:v>41.05520385697929</c:v>
                </c:pt>
                <c:pt idx="60">
                  <c:v>40.949870351868078</c:v>
                </c:pt>
                <c:pt idx="61">
                  <c:v>40.844536846756867</c:v>
                </c:pt>
                <c:pt idx="62">
                  <c:v>40.739203341645656</c:v>
                </c:pt>
                <c:pt idx="63">
                  <c:v>40.633869836534444</c:v>
                </c:pt>
                <c:pt idx="64">
                  <c:v>40.528536331423233</c:v>
                </c:pt>
                <c:pt idx="65">
                  <c:v>40.423202826312021</c:v>
                </c:pt>
                <c:pt idx="66">
                  <c:v>40.31786932120081</c:v>
                </c:pt>
                <c:pt idx="67">
                  <c:v>40.212535816089598</c:v>
                </c:pt>
                <c:pt idx="68">
                  <c:v>40.107202310978387</c:v>
                </c:pt>
                <c:pt idx="69">
                  <c:v>40.001868805867176</c:v>
                </c:pt>
                <c:pt idx="70">
                  <c:v>39.896535300755964</c:v>
                </c:pt>
                <c:pt idx="71">
                  <c:v>39.791201795644753</c:v>
                </c:pt>
                <c:pt idx="72">
                  <c:v>39.685868290533541</c:v>
                </c:pt>
                <c:pt idx="73">
                  <c:v>39.58053478542233</c:v>
                </c:pt>
                <c:pt idx="74">
                  <c:v>39.475201280311119</c:v>
                </c:pt>
                <c:pt idx="75">
                  <c:v>39.369867775199907</c:v>
                </c:pt>
                <c:pt idx="76">
                  <c:v>39.264534270088696</c:v>
                </c:pt>
                <c:pt idx="77">
                  <c:v>39.159200764977484</c:v>
                </c:pt>
                <c:pt idx="78">
                  <c:v>39.053867259866273</c:v>
                </c:pt>
                <c:pt idx="79">
                  <c:v>38.948533754755061</c:v>
                </c:pt>
                <c:pt idx="80">
                  <c:v>38.84320024964385</c:v>
                </c:pt>
                <c:pt idx="81">
                  <c:v>38.737866744532639</c:v>
                </c:pt>
                <c:pt idx="82">
                  <c:v>38.632533239421427</c:v>
                </c:pt>
                <c:pt idx="83">
                  <c:v>38.527199734310216</c:v>
                </c:pt>
                <c:pt idx="84">
                  <c:v>38.421866229199004</c:v>
                </c:pt>
                <c:pt idx="85">
                  <c:v>38.316532724087793</c:v>
                </c:pt>
                <c:pt idx="86">
                  <c:v>38.211199218976581</c:v>
                </c:pt>
                <c:pt idx="87">
                  <c:v>38.10586571386537</c:v>
                </c:pt>
                <c:pt idx="88">
                  <c:v>38.000532208754159</c:v>
                </c:pt>
                <c:pt idx="89">
                  <c:v>37.895198703642947</c:v>
                </c:pt>
                <c:pt idx="90">
                  <c:v>37.789865198531736</c:v>
                </c:pt>
                <c:pt idx="91">
                  <c:v>37.684531693420524</c:v>
                </c:pt>
                <c:pt idx="92">
                  <c:v>37.579198188309313</c:v>
                </c:pt>
                <c:pt idx="93">
                  <c:v>37.473864683198101</c:v>
                </c:pt>
                <c:pt idx="94">
                  <c:v>37.36853117808689</c:v>
                </c:pt>
                <c:pt idx="95">
                  <c:v>37.263197672975679</c:v>
                </c:pt>
                <c:pt idx="96">
                  <c:v>37.157864167864467</c:v>
                </c:pt>
                <c:pt idx="97">
                  <c:v>37.052530662753256</c:v>
                </c:pt>
                <c:pt idx="98">
                  <c:v>36.947197157642044</c:v>
                </c:pt>
                <c:pt idx="99">
                  <c:v>36.841863652530833</c:v>
                </c:pt>
                <c:pt idx="100" formatCode="0.000">
                  <c:v>36.736530147419295</c:v>
                </c:pt>
              </c:numCache>
            </c:numRef>
          </c:xVal>
          <c:yVal>
            <c:numRef>
              <c:f>'Gusset 6'!$AR$712:$AR$812</c:f>
              <c:numCache>
                <c:formatCode>General</c:formatCode>
                <c:ptCount val="101"/>
                <c:pt idx="0">
                  <c:v>27.570498608145449</c:v>
                </c:pt>
                <c:pt idx="1">
                  <c:v>27.355293622063996</c:v>
                </c:pt>
                <c:pt idx="2">
                  <c:v>27.140088635982544</c:v>
                </c:pt>
                <c:pt idx="3">
                  <c:v>26.924883649901091</c:v>
                </c:pt>
                <c:pt idx="4">
                  <c:v>26.709678663819638</c:v>
                </c:pt>
                <c:pt idx="5">
                  <c:v>26.494473677738185</c:v>
                </c:pt>
                <c:pt idx="6">
                  <c:v>26.279268691656732</c:v>
                </c:pt>
                <c:pt idx="7">
                  <c:v>26.064063705575279</c:v>
                </c:pt>
                <c:pt idx="8">
                  <c:v>25.848858719493826</c:v>
                </c:pt>
                <c:pt idx="9">
                  <c:v>25.633653733412373</c:v>
                </c:pt>
                <c:pt idx="10">
                  <c:v>25.41844874733092</c:v>
                </c:pt>
                <c:pt idx="11">
                  <c:v>25.203243761249468</c:v>
                </c:pt>
                <c:pt idx="12">
                  <c:v>24.988038775168015</c:v>
                </c:pt>
                <c:pt idx="13">
                  <c:v>24.772833789086562</c:v>
                </c:pt>
                <c:pt idx="14">
                  <c:v>24.557628803005109</c:v>
                </c:pt>
                <c:pt idx="15">
                  <c:v>24.342423816923656</c:v>
                </c:pt>
                <c:pt idx="16">
                  <c:v>24.127218830842203</c:v>
                </c:pt>
                <c:pt idx="17">
                  <c:v>23.91201384476075</c:v>
                </c:pt>
                <c:pt idx="18">
                  <c:v>23.696808858679297</c:v>
                </c:pt>
                <c:pt idx="19">
                  <c:v>23.481603872597844</c:v>
                </c:pt>
                <c:pt idx="20">
                  <c:v>23.266398886516392</c:v>
                </c:pt>
                <c:pt idx="21">
                  <c:v>23.051193900434939</c:v>
                </c:pt>
                <c:pt idx="22">
                  <c:v>22.835988914353486</c:v>
                </c:pt>
                <c:pt idx="23">
                  <c:v>22.620783928272033</c:v>
                </c:pt>
                <c:pt idx="24">
                  <c:v>22.40557894219058</c:v>
                </c:pt>
                <c:pt idx="25">
                  <c:v>22.190373956109127</c:v>
                </c:pt>
                <c:pt idx="26">
                  <c:v>21.975168970027674</c:v>
                </c:pt>
                <c:pt idx="27">
                  <c:v>21.759963983946221</c:v>
                </c:pt>
                <c:pt idx="28">
                  <c:v>21.544758997864768</c:v>
                </c:pt>
                <c:pt idx="29">
                  <c:v>21.329554011783316</c:v>
                </c:pt>
                <c:pt idx="30">
                  <c:v>21.114349025701863</c:v>
                </c:pt>
                <c:pt idx="31">
                  <c:v>20.89914403962041</c:v>
                </c:pt>
                <c:pt idx="32">
                  <c:v>20.683939053538957</c:v>
                </c:pt>
                <c:pt idx="33">
                  <c:v>20.468734067457504</c:v>
                </c:pt>
                <c:pt idx="34">
                  <c:v>20.253529081376051</c:v>
                </c:pt>
                <c:pt idx="35">
                  <c:v>20.038324095294598</c:v>
                </c:pt>
                <c:pt idx="36">
                  <c:v>19.823119109213145</c:v>
                </c:pt>
                <c:pt idx="37">
                  <c:v>19.607914123131692</c:v>
                </c:pt>
                <c:pt idx="38">
                  <c:v>19.39270913705024</c:v>
                </c:pt>
                <c:pt idx="39">
                  <c:v>19.177504150968787</c:v>
                </c:pt>
                <c:pt idx="40">
                  <c:v>18.962299164887334</c:v>
                </c:pt>
                <c:pt idx="41">
                  <c:v>18.747094178805881</c:v>
                </c:pt>
                <c:pt idx="42">
                  <c:v>18.531889192724428</c:v>
                </c:pt>
                <c:pt idx="43">
                  <c:v>18.316684206642975</c:v>
                </c:pt>
                <c:pt idx="44">
                  <c:v>18.101479220561522</c:v>
                </c:pt>
                <c:pt idx="45">
                  <c:v>17.886274234480069</c:v>
                </c:pt>
                <c:pt idx="46">
                  <c:v>17.671069248398616</c:v>
                </c:pt>
                <c:pt idx="47">
                  <c:v>17.455864262317164</c:v>
                </c:pt>
                <c:pt idx="48">
                  <c:v>17.240659276235711</c:v>
                </c:pt>
                <c:pt idx="49">
                  <c:v>17.025454290154258</c:v>
                </c:pt>
                <c:pt idx="50">
                  <c:v>16.810249304072805</c:v>
                </c:pt>
                <c:pt idx="51">
                  <c:v>16.595044317991352</c:v>
                </c:pt>
                <c:pt idx="52">
                  <c:v>16.379839331909899</c:v>
                </c:pt>
                <c:pt idx="53">
                  <c:v>16.164634345828446</c:v>
                </c:pt>
                <c:pt idx="54">
                  <c:v>15.949429359746992</c:v>
                </c:pt>
                <c:pt idx="55">
                  <c:v>15.734224373665537</c:v>
                </c:pt>
                <c:pt idx="56">
                  <c:v>15.519019387584082</c:v>
                </c:pt>
                <c:pt idx="57">
                  <c:v>15.303814401502628</c:v>
                </c:pt>
                <c:pt idx="58">
                  <c:v>15.088609415421173</c:v>
                </c:pt>
                <c:pt idx="59">
                  <c:v>14.873404429339718</c:v>
                </c:pt>
                <c:pt idx="60">
                  <c:v>14.658199443258264</c:v>
                </c:pt>
                <c:pt idx="61">
                  <c:v>14.442994457176809</c:v>
                </c:pt>
                <c:pt idx="62">
                  <c:v>14.227789471095354</c:v>
                </c:pt>
                <c:pt idx="63">
                  <c:v>14.0125844850139</c:v>
                </c:pt>
                <c:pt idx="64">
                  <c:v>13.797379498932445</c:v>
                </c:pt>
                <c:pt idx="65">
                  <c:v>13.58217451285099</c:v>
                </c:pt>
                <c:pt idx="66">
                  <c:v>13.366969526769536</c:v>
                </c:pt>
                <c:pt idx="67">
                  <c:v>13.151764540688081</c:v>
                </c:pt>
                <c:pt idx="68">
                  <c:v>12.936559554606626</c:v>
                </c:pt>
                <c:pt idx="69">
                  <c:v>12.721354568525172</c:v>
                </c:pt>
                <c:pt idx="70">
                  <c:v>12.506149582443717</c:v>
                </c:pt>
                <c:pt idx="71">
                  <c:v>12.290944596362262</c:v>
                </c:pt>
                <c:pt idx="72">
                  <c:v>12.075739610280808</c:v>
                </c:pt>
                <c:pt idx="73">
                  <c:v>11.860534624199353</c:v>
                </c:pt>
                <c:pt idx="74">
                  <c:v>11.645329638117898</c:v>
                </c:pt>
                <c:pt idx="75">
                  <c:v>11.430124652036444</c:v>
                </c:pt>
                <c:pt idx="76">
                  <c:v>11.214919665954989</c:v>
                </c:pt>
                <c:pt idx="77">
                  <c:v>10.999714679873534</c:v>
                </c:pt>
                <c:pt idx="78">
                  <c:v>10.78450969379208</c:v>
                </c:pt>
                <c:pt idx="79">
                  <c:v>10.569304707710625</c:v>
                </c:pt>
                <c:pt idx="80">
                  <c:v>10.35409972162917</c:v>
                </c:pt>
                <c:pt idx="81">
                  <c:v>10.138894735547716</c:v>
                </c:pt>
                <c:pt idx="82">
                  <c:v>9.923689749466261</c:v>
                </c:pt>
                <c:pt idx="83">
                  <c:v>9.7084847633848064</c:v>
                </c:pt>
                <c:pt idx="84">
                  <c:v>9.4932797773033517</c:v>
                </c:pt>
                <c:pt idx="85">
                  <c:v>9.278074791221897</c:v>
                </c:pt>
                <c:pt idx="86">
                  <c:v>9.0628698051404424</c:v>
                </c:pt>
                <c:pt idx="87">
                  <c:v>8.8476648190589877</c:v>
                </c:pt>
                <c:pt idx="88">
                  <c:v>8.6324598329775331</c:v>
                </c:pt>
                <c:pt idx="89">
                  <c:v>8.4172548468960784</c:v>
                </c:pt>
                <c:pt idx="90">
                  <c:v>8.2020498608146237</c:v>
                </c:pt>
                <c:pt idx="91">
                  <c:v>7.9868448747331691</c:v>
                </c:pt>
                <c:pt idx="92">
                  <c:v>7.7716398886517144</c:v>
                </c:pt>
                <c:pt idx="93">
                  <c:v>7.5564349025702597</c:v>
                </c:pt>
                <c:pt idx="94">
                  <c:v>7.3412299164888051</c:v>
                </c:pt>
                <c:pt idx="95">
                  <c:v>7.1260249304073504</c:v>
                </c:pt>
                <c:pt idx="96">
                  <c:v>6.9108199443258957</c:v>
                </c:pt>
                <c:pt idx="97">
                  <c:v>6.6956149582444411</c:v>
                </c:pt>
                <c:pt idx="98">
                  <c:v>6.4804099721629864</c:v>
                </c:pt>
                <c:pt idx="99">
                  <c:v>6.2652049860815318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4E-4127-B00F-1A1A9694D357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6'!$AJ$813:$AJ$913</c:f>
              <c:numCache>
                <c:formatCode>0.000</c:formatCode>
                <c:ptCount val="101"/>
                <c:pt idx="0">
                  <c:v>36.736530147419295</c:v>
                </c:pt>
                <c:pt idx="1">
                  <c:v>36.736530147419295</c:v>
                </c:pt>
                <c:pt idx="2">
                  <c:v>36.736530147419295</c:v>
                </c:pt>
                <c:pt idx="3">
                  <c:v>36.736530147419295</c:v>
                </c:pt>
                <c:pt idx="4">
                  <c:v>36.736530147419295</c:v>
                </c:pt>
                <c:pt idx="5">
                  <c:v>36.736530147419295</c:v>
                </c:pt>
                <c:pt idx="6">
                  <c:v>36.736530147419295</c:v>
                </c:pt>
                <c:pt idx="7">
                  <c:v>36.736530147419295</c:v>
                </c:pt>
                <c:pt idx="8">
                  <c:v>36.736530147419295</c:v>
                </c:pt>
                <c:pt idx="9">
                  <c:v>36.736530147419295</c:v>
                </c:pt>
                <c:pt idx="10">
                  <c:v>36.736530147419295</c:v>
                </c:pt>
                <c:pt idx="11">
                  <c:v>36.736530147419295</c:v>
                </c:pt>
                <c:pt idx="12">
                  <c:v>36.736530147419295</c:v>
                </c:pt>
                <c:pt idx="13">
                  <c:v>36.736530147419295</c:v>
                </c:pt>
                <c:pt idx="14">
                  <c:v>36.736530147419295</c:v>
                </c:pt>
                <c:pt idx="15">
                  <c:v>36.736530147419295</c:v>
                </c:pt>
                <c:pt idx="16">
                  <c:v>36.736530147419295</c:v>
                </c:pt>
                <c:pt idx="17">
                  <c:v>36.736530147419295</c:v>
                </c:pt>
                <c:pt idx="18">
                  <c:v>36.736530147419295</c:v>
                </c:pt>
                <c:pt idx="19">
                  <c:v>36.736530147419295</c:v>
                </c:pt>
                <c:pt idx="20">
                  <c:v>36.736530147419295</c:v>
                </c:pt>
                <c:pt idx="21">
                  <c:v>36.736530147419295</c:v>
                </c:pt>
                <c:pt idx="22">
                  <c:v>36.736530147419295</c:v>
                </c:pt>
                <c:pt idx="23">
                  <c:v>36.736530147419295</c:v>
                </c:pt>
                <c:pt idx="24">
                  <c:v>36.736530147419295</c:v>
                </c:pt>
                <c:pt idx="25">
                  <c:v>36.736530147419295</c:v>
                </c:pt>
                <c:pt idx="26">
                  <c:v>36.736530147419295</c:v>
                </c:pt>
                <c:pt idx="27">
                  <c:v>36.736530147419295</c:v>
                </c:pt>
                <c:pt idx="28">
                  <c:v>36.736530147419295</c:v>
                </c:pt>
                <c:pt idx="29">
                  <c:v>36.736530147419295</c:v>
                </c:pt>
                <c:pt idx="30">
                  <c:v>36.736530147419295</c:v>
                </c:pt>
                <c:pt idx="31">
                  <c:v>36.736530147419295</c:v>
                </c:pt>
                <c:pt idx="32">
                  <c:v>36.736530147419295</c:v>
                </c:pt>
                <c:pt idx="33">
                  <c:v>36.736530147419295</c:v>
                </c:pt>
                <c:pt idx="34">
                  <c:v>36.736530147419295</c:v>
                </c:pt>
                <c:pt idx="35">
                  <c:v>36.736530147419295</c:v>
                </c:pt>
                <c:pt idx="36">
                  <c:v>36.736530147419295</c:v>
                </c:pt>
                <c:pt idx="37">
                  <c:v>36.736530147419295</c:v>
                </c:pt>
                <c:pt idx="38">
                  <c:v>36.736530147419295</c:v>
                </c:pt>
                <c:pt idx="39">
                  <c:v>36.736530147419295</c:v>
                </c:pt>
                <c:pt idx="40">
                  <c:v>36.736530147419295</c:v>
                </c:pt>
                <c:pt idx="41">
                  <c:v>36.736530147419295</c:v>
                </c:pt>
                <c:pt idx="42">
                  <c:v>36.736530147419295</c:v>
                </c:pt>
                <c:pt idx="43">
                  <c:v>36.736530147419295</c:v>
                </c:pt>
                <c:pt idx="44">
                  <c:v>36.736530147419295</c:v>
                </c:pt>
                <c:pt idx="45">
                  <c:v>36.736530147419295</c:v>
                </c:pt>
                <c:pt idx="46">
                  <c:v>36.736530147419295</c:v>
                </c:pt>
                <c:pt idx="47">
                  <c:v>36.736530147419295</c:v>
                </c:pt>
                <c:pt idx="48">
                  <c:v>36.736530147419295</c:v>
                </c:pt>
                <c:pt idx="49">
                  <c:v>36.736530147419295</c:v>
                </c:pt>
                <c:pt idx="50">
                  <c:v>36.736530147419295</c:v>
                </c:pt>
                <c:pt idx="51">
                  <c:v>36.736530147419295</c:v>
                </c:pt>
                <c:pt idx="52">
                  <c:v>36.736530147419295</c:v>
                </c:pt>
                <c:pt idx="53">
                  <c:v>36.736530147419295</c:v>
                </c:pt>
                <c:pt idx="54">
                  <c:v>36.736530147419295</c:v>
                </c:pt>
                <c:pt idx="55">
                  <c:v>36.736530147419295</c:v>
                </c:pt>
                <c:pt idx="56">
                  <c:v>36.736530147419295</c:v>
                </c:pt>
                <c:pt idx="57">
                  <c:v>36.736530147419295</c:v>
                </c:pt>
                <c:pt idx="58">
                  <c:v>36.736530147419295</c:v>
                </c:pt>
                <c:pt idx="59">
                  <c:v>36.736530147419295</c:v>
                </c:pt>
                <c:pt idx="60">
                  <c:v>36.736530147419295</c:v>
                </c:pt>
                <c:pt idx="61">
                  <c:v>36.736530147419295</c:v>
                </c:pt>
                <c:pt idx="62">
                  <c:v>36.736530147419295</c:v>
                </c:pt>
                <c:pt idx="63">
                  <c:v>36.736530147419295</c:v>
                </c:pt>
                <c:pt idx="64">
                  <c:v>36.736530147419295</c:v>
                </c:pt>
                <c:pt idx="65">
                  <c:v>36.736530147419295</c:v>
                </c:pt>
                <c:pt idx="66">
                  <c:v>36.736530147419295</c:v>
                </c:pt>
                <c:pt idx="67">
                  <c:v>36.736530147419295</c:v>
                </c:pt>
                <c:pt idx="68">
                  <c:v>36.736530147419295</c:v>
                </c:pt>
                <c:pt idx="69">
                  <c:v>36.736530147419295</c:v>
                </c:pt>
                <c:pt idx="70">
                  <c:v>36.736530147419295</c:v>
                </c:pt>
                <c:pt idx="71">
                  <c:v>36.736530147419295</c:v>
                </c:pt>
                <c:pt idx="72">
                  <c:v>36.736530147419295</c:v>
                </c:pt>
                <c:pt idx="73">
                  <c:v>36.736530147419295</c:v>
                </c:pt>
                <c:pt idx="74">
                  <c:v>36.736530147419295</c:v>
                </c:pt>
                <c:pt idx="75">
                  <c:v>36.736530147419295</c:v>
                </c:pt>
                <c:pt idx="76">
                  <c:v>36.736530147419295</c:v>
                </c:pt>
                <c:pt idx="77">
                  <c:v>36.736530147419295</c:v>
                </c:pt>
                <c:pt idx="78">
                  <c:v>36.736530147419295</c:v>
                </c:pt>
                <c:pt idx="79">
                  <c:v>36.736530147419295</c:v>
                </c:pt>
                <c:pt idx="80">
                  <c:v>36.736530147419295</c:v>
                </c:pt>
                <c:pt idx="81">
                  <c:v>36.736530147419295</c:v>
                </c:pt>
                <c:pt idx="82">
                  <c:v>36.736530147419295</c:v>
                </c:pt>
                <c:pt idx="83">
                  <c:v>36.736530147419295</c:v>
                </c:pt>
                <c:pt idx="84">
                  <c:v>36.736530147419295</c:v>
                </c:pt>
                <c:pt idx="85">
                  <c:v>36.736530147419295</c:v>
                </c:pt>
                <c:pt idx="86">
                  <c:v>36.736530147419295</c:v>
                </c:pt>
                <c:pt idx="87">
                  <c:v>36.736530147419295</c:v>
                </c:pt>
                <c:pt idx="88">
                  <c:v>36.736530147419295</c:v>
                </c:pt>
                <c:pt idx="89">
                  <c:v>36.736530147419295</c:v>
                </c:pt>
                <c:pt idx="90">
                  <c:v>36.736530147419295</c:v>
                </c:pt>
                <c:pt idx="91">
                  <c:v>36.736530147419295</c:v>
                </c:pt>
                <c:pt idx="92">
                  <c:v>36.736530147419295</c:v>
                </c:pt>
                <c:pt idx="93">
                  <c:v>36.736530147419295</c:v>
                </c:pt>
                <c:pt idx="94">
                  <c:v>36.736530147419295</c:v>
                </c:pt>
                <c:pt idx="95">
                  <c:v>36.736530147419295</c:v>
                </c:pt>
                <c:pt idx="96">
                  <c:v>36.736530147419295</c:v>
                </c:pt>
                <c:pt idx="97">
                  <c:v>36.736530147419295</c:v>
                </c:pt>
                <c:pt idx="98">
                  <c:v>36.736530147419295</c:v>
                </c:pt>
                <c:pt idx="99">
                  <c:v>36.736530147419295</c:v>
                </c:pt>
                <c:pt idx="100">
                  <c:v>36.736530147419295</c:v>
                </c:pt>
              </c:numCache>
            </c:numRef>
          </c:xVal>
          <c:yVal>
            <c:numRef>
              <c:f>'Gusset 6'!$AS$813:$AS$913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584E-4127-B00F-1A1A9694D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7'!$AJ$4:$AJ$105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0.41879876996532717</c:v>
                </c:pt>
                <c:pt idx="2">
                  <c:v>0.83759753993065433</c:v>
                </c:pt>
                <c:pt idx="3">
                  <c:v>1.2563963098959814</c:v>
                </c:pt>
                <c:pt idx="4">
                  <c:v>1.6751950798613087</c:v>
                </c:pt>
                <c:pt idx="5">
                  <c:v>2.0939938498266359</c:v>
                </c:pt>
                <c:pt idx="6">
                  <c:v>2.5127926197919632</c:v>
                </c:pt>
                <c:pt idx="7">
                  <c:v>2.9315913897572905</c:v>
                </c:pt>
                <c:pt idx="9">
                  <c:v>3.3503901597226178</c:v>
                </c:pt>
                <c:pt idx="10">
                  <c:v>3.7691889296879451</c:v>
                </c:pt>
                <c:pt idx="11">
                  <c:v>4.1879876996532719</c:v>
                </c:pt>
                <c:pt idx="12">
                  <c:v>4.6067864696185987</c:v>
                </c:pt>
                <c:pt idx="13">
                  <c:v>5.0255852395839256</c:v>
                </c:pt>
                <c:pt idx="14">
                  <c:v>5.4443840095492524</c:v>
                </c:pt>
                <c:pt idx="15">
                  <c:v>5.8631827795145792</c:v>
                </c:pt>
                <c:pt idx="16">
                  <c:v>6.2819815494799061</c:v>
                </c:pt>
                <c:pt idx="17">
                  <c:v>6.7007803194452329</c:v>
                </c:pt>
                <c:pt idx="18">
                  <c:v>7.1195790894105597</c:v>
                </c:pt>
                <c:pt idx="19">
                  <c:v>7.5383778593758866</c:v>
                </c:pt>
                <c:pt idx="20">
                  <c:v>7.9571766293412134</c:v>
                </c:pt>
                <c:pt idx="21">
                  <c:v>8.3759753993065402</c:v>
                </c:pt>
                <c:pt idx="22">
                  <c:v>8.7947741692718679</c:v>
                </c:pt>
                <c:pt idx="23">
                  <c:v>9.2135729392371957</c:v>
                </c:pt>
                <c:pt idx="24">
                  <c:v>9.6323717092025234</c:v>
                </c:pt>
                <c:pt idx="25">
                  <c:v>10.051170479167851</c:v>
                </c:pt>
                <c:pt idx="26">
                  <c:v>10.469969249133179</c:v>
                </c:pt>
                <c:pt idx="27">
                  <c:v>10.888768019098507</c:v>
                </c:pt>
                <c:pt idx="28">
                  <c:v>11.307566789063834</c:v>
                </c:pt>
                <c:pt idx="29">
                  <c:v>11.726365559029162</c:v>
                </c:pt>
                <c:pt idx="30">
                  <c:v>12.14516432899449</c:v>
                </c:pt>
                <c:pt idx="31">
                  <c:v>12.563963098959817</c:v>
                </c:pt>
                <c:pt idx="32">
                  <c:v>12.982761868925145</c:v>
                </c:pt>
                <c:pt idx="33">
                  <c:v>13.401560638890473</c:v>
                </c:pt>
                <c:pt idx="34">
                  <c:v>13.820359408855801</c:v>
                </c:pt>
                <c:pt idx="35">
                  <c:v>14.239158178821128</c:v>
                </c:pt>
                <c:pt idx="36">
                  <c:v>14.657956948786456</c:v>
                </c:pt>
                <c:pt idx="37">
                  <c:v>15.076755718751784</c:v>
                </c:pt>
                <c:pt idx="38">
                  <c:v>15.495554488717111</c:v>
                </c:pt>
                <c:pt idx="39">
                  <c:v>15.914353258682439</c:v>
                </c:pt>
                <c:pt idx="40">
                  <c:v>16.333152028647767</c:v>
                </c:pt>
                <c:pt idx="41">
                  <c:v>16.751950798613095</c:v>
                </c:pt>
                <c:pt idx="42">
                  <c:v>17.170749568578422</c:v>
                </c:pt>
                <c:pt idx="43">
                  <c:v>17.58954833854375</c:v>
                </c:pt>
                <c:pt idx="44">
                  <c:v>18.008347108509078</c:v>
                </c:pt>
                <c:pt idx="45">
                  <c:v>18.427145878474406</c:v>
                </c:pt>
                <c:pt idx="46">
                  <c:v>18.845944648439733</c:v>
                </c:pt>
                <c:pt idx="47">
                  <c:v>19.264743418405061</c:v>
                </c:pt>
                <c:pt idx="48">
                  <c:v>19.683542188370389</c:v>
                </c:pt>
                <c:pt idx="49">
                  <c:v>20.102340958335716</c:v>
                </c:pt>
                <c:pt idx="50">
                  <c:v>20.521139728301044</c:v>
                </c:pt>
                <c:pt idx="51">
                  <c:v>20.939938498266372</c:v>
                </c:pt>
                <c:pt idx="52">
                  <c:v>21.3587372682317</c:v>
                </c:pt>
                <c:pt idx="53">
                  <c:v>21.777536038197027</c:v>
                </c:pt>
                <c:pt idx="54">
                  <c:v>22.196334808162355</c:v>
                </c:pt>
                <c:pt idx="55">
                  <c:v>22.615133578127683</c:v>
                </c:pt>
                <c:pt idx="56">
                  <c:v>23.03393234809301</c:v>
                </c:pt>
                <c:pt idx="57">
                  <c:v>23.452731118058338</c:v>
                </c:pt>
                <c:pt idx="58">
                  <c:v>23.871529888023666</c:v>
                </c:pt>
                <c:pt idx="59">
                  <c:v>24.290328657988994</c:v>
                </c:pt>
                <c:pt idx="60">
                  <c:v>24.709127427954321</c:v>
                </c:pt>
                <c:pt idx="61">
                  <c:v>25.127926197919649</c:v>
                </c:pt>
                <c:pt idx="62">
                  <c:v>25.546724967884977</c:v>
                </c:pt>
                <c:pt idx="63">
                  <c:v>25.965523737850305</c:v>
                </c:pt>
                <c:pt idx="64">
                  <c:v>26.384322507815632</c:v>
                </c:pt>
                <c:pt idx="65">
                  <c:v>26.80312127778096</c:v>
                </c:pt>
                <c:pt idx="66">
                  <c:v>27.221920047746288</c:v>
                </c:pt>
                <c:pt idx="67">
                  <c:v>27.640718817711615</c:v>
                </c:pt>
                <c:pt idx="68">
                  <c:v>28.059517587676943</c:v>
                </c:pt>
                <c:pt idx="69">
                  <c:v>28.478316357642271</c:v>
                </c:pt>
                <c:pt idx="70">
                  <c:v>28.897115127607599</c:v>
                </c:pt>
                <c:pt idx="71">
                  <c:v>29.315913897572926</c:v>
                </c:pt>
                <c:pt idx="72">
                  <c:v>29.734712667538254</c:v>
                </c:pt>
                <c:pt idx="73">
                  <c:v>30.153511437503582</c:v>
                </c:pt>
                <c:pt idx="74">
                  <c:v>30.572310207468909</c:v>
                </c:pt>
                <c:pt idx="75">
                  <c:v>30.991108977434237</c:v>
                </c:pt>
                <c:pt idx="76">
                  <c:v>31.409907747399565</c:v>
                </c:pt>
                <c:pt idx="77">
                  <c:v>31.828706517364893</c:v>
                </c:pt>
                <c:pt idx="78">
                  <c:v>32.24750528733022</c:v>
                </c:pt>
                <c:pt idx="79">
                  <c:v>32.666304057295548</c:v>
                </c:pt>
                <c:pt idx="80">
                  <c:v>33.085102827260876</c:v>
                </c:pt>
                <c:pt idx="81">
                  <c:v>33.503901597226204</c:v>
                </c:pt>
                <c:pt idx="82">
                  <c:v>33.922700367191531</c:v>
                </c:pt>
                <c:pt idx="83">
                  <c:v>34.341499137156859</c:v>
                </c:pt>
                <c:pt idx="84">
                  <c:v>34.760297907122187</c:v>
                </c:pt>
                <c:pt idx="85">
                  <c:v>35.179096677087514</c:v>
                </c:pt>
                <c:pt idx="86">
                  <c:v>35.597895447052842</c:v>
                </c:pt>
                <c:pt idx="87">
                  <c:v>36.01669421701817</c:v>
                </c:pt>
                <c:pt idx="88">
                  <c:v>36.435492986983498</c:v>
                </c:pt>
                <c:pt idx="89">
                  <c:v>36.854291756948825</c:v>
                </c:pt>
                <c:pt idx="90">
                  <c:v>37.273090526914153</c:v>
                </c:pt>
                <c:pt idx="91">
                  <c:v>37.691889296879481</c:v>
                </c:pt>
                <c:pt idx="92">
                  <c:v>38.110688066844808</c:v>
                </c:pt>
                <c:pt idx="93">
                  <c:v>38.529486836810136</c:v>
                </c:pt>
                <c:pt idx="94">
                  <c:v>38.948285606775464</c:v>
                </c:pt>
                <c:pt idx="95">
                  <c:v>39.367084376740792</c:v>
                </c:pt>
                <c:pt idx="96">
                  <c:v>39.785883146706119</c:v>
                </c:pt>
                <c:pt idx="97">
                  <c:v>40.204681916671447</c:v>
                </c:pt>
                <c:pt idx="98">
                  <c:v>40.623480686636775</c:v>
                </c:pt>
                <c:pt idx="99">
                  <c:v>41.042279456602103</c:v>
                </c:pt>
                <c:pt idx="100">
                  <c:v>41.46107822656743</c:v>
                </c:pt>
                <c:pt idx="101">
                  <c:v>41.879876996532715</c:v>
                </c:pt>
              </c:numCache>
            </c:numRef>
          </c:xVal>
          <c:yVal>
            <c:numRef>
              <c:f>'Gusset 7'!$AK$4:$AK$105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0.35143183758155722</c:v>
                </c:pt>
                <c:pt idx="2">
                  <c:v>0.70286367516311443</c:v>
                </c:pt>
                <c:pt idx="3">
                  <c:v>1.0542955127446716</c:v>
                </c:pt>
                <c:pt idx="4">
                  <c:v>1.4057273503262289</c:v>
                </c:pt>
                <c:pt idx="5">
                  <c:v>1.7571591879077861</c:v>
                </c:pt>
                <c:pt idx="6">
                  <c:v>2.1085910254893432</c:v>
                </c:pt>
                <c:pt idx="7">
                  <c:v>2.4600228630709005</c:v>
                </c:pt>
                <c:pt idx="9">
                  <c:v>2.8114547006524577</c:v>
                </c:pt>
                <c:pt idx="10">
                  <c:v>3.162886538234015</c:v>
                </c:pt>
                <c:pt idx="11">
                  <c:v>3.5143183758155723</c:v>
                </c:pt>
                <c:pt idx="12">
                  <c:v>3.8657502133971295</c:v>
                </c:pt>
                <c:pt idx="13">
                  <c:v>4.2171820509786864</c:v>
                </c:pt>
                <c:pt idx="14">
                  <c:v>4.5686138885602432</c:v>
                </c:pt>
                <c:pt idx="15">
                  <c:v>4.9200457261418</c:v>
                </c:pt>
                <c:pt idx="16">
                  <c:v>5.2714775637233569</c:v>
                </c:pt>
                <c:pt idx="17">
                  <c:v>5.6229094013049137</c:v>
                </c:pt>
                <c:pt idx="18">
                  <c:v>5.9743412388864705</c:v>
                </c:pt>
                <c:pt idx="19">
                  <c:v>6.3257730764680273</c:v>
                </c:pt>
                <c:pt idx="20">
                  <c:v>6.6772049140495842</c:v>
                </c:pt>
                <c:pt idx="21">
                  <c:v>7.028636751631141</c:v>
                </c:pt>
                <c:pt idx="22">
                  <c:v>7.3800685892126978</c:v>
                </c:pt>
                <c:pt idx="23">
                  <c:v>7.7315004267942546</c:v>
                </c:pt>
                <c:pt idx="24">
                  <c:v>8.0829322643758115</c:v>
                </c:pt>
                <c:pt idx="25">
                  <c:v>8.4343641019573692</c:v>
                </c:pt>
                <c:pt idx="26">
                  <c:v>8.7857959395389269</c:v>
                </c:pt>
                <c:pt idx="27">
                  <c:v>9.1372277771204846</c:v>
                </c:pt>
                <c:pt idx="28">
                  <c:v>9.4886596147020423</c:v>
                </c:pt>
                <c:pt idx="29">
                  <c:v>9.8400914522836</c:v>
                </c:pt>
                <c:pt idx="30">
                  <c:v>10.191523289865158</c:v>
                </c:pt>
                <c:pt idx="31">
                  <c:v>10.542955127446715</c:v>
                </c:pt>
                <c:pt idx="32">
                  <c:v>10.894386965028273</c:v>
                </c:pt>
                <c:pt idx="33">
                  <c:v>11.245818802609831</c:v>
                </c:pt>
                <c:pt idx="34">
                  <c:v>11.597250640191389</c:v>
                </c:pt>
                <c:pt idx="35">
                  <c:v>11.948682477772946</c:v>
                </c:pt>
                <c:pt idx="36">
                  <c:v>12.300114315354504</c:v>
                </c:pt>
                <c:pt idx="37">
                  <c:v>12.651546152936062</c:v>
                </c:pt>
                <c:pt idx="38">
                  <c:v>13.002977990517619</c:v>
                </c:pt>
                <c:pt idx="39">
                  <c:v>13.354409828099177</c:v>
                </c:pt>
                <c:pt idx="40">
                  <c:v>13.705841665680735</c:v>
                </c:pt>
                <c:pt idx="41">
                  <c:v>14.057273503262293</c:v>
                </c:pt>
                <c:pt idx="42">
                  <c:v>14.40870534084385</c:v>
                </c:pt>
                <c:pt idx="43">
                  <c:v>14.760137178425408</c:v>
                </c:pt>
                <c:pt idx="44">
                  <c:v>15.111569016006966</c:v>
                </c:pt>
                <c:pt idx="45">
                  <c:v>15.463000853588523</c:v>
                </c:pt>
                <c:pt idx="46">
                  <c:v>15.814432691170081</c:v>
                </c:pt>
                <c:pt idx="47">
                  <c:v>16.165864528751637</c:v>
                </c:pt>
                <c:pt idx="48">
                  <c:v>16.517296366333195</c:v>
                </c:pt>
                <c:pt idx="49">
                  <c:v>16.868728203914753</c:v>
                </c:pt>
                <c:pt idx="50">
                  <c:v>17.22016004149631</c:v>
                </c:pt>
                <c:pt idx="51">
                  <c:v>17.571591879077868</c:v>
                </c:pt>
                <c:pt idx="52">
                  <c:v>17.923023716659426</c:v>
                </c:pt>
                <c:pt idx="53">
                  <c:v>18.274455554240983</c:v>
                </c:pt>
                <c:pt idx="54">
                  <c:v>18.625887391822541</c:v>
                </c:pt>
                <c:pt idx="55">
                  <c:v>18.977319229404099</c:v>
                </c:pt>
                <c:pt idx="56">
                  <c:v>19.328751066985657</c:v>
                </c:pt>
                <c:pt idx="57">
                  <c:v>19.680182904567214</c:v>
                </c:pt>
                <c:pt idx="58">
                  <c:v>20.031614742148772</c:v>
                </c:pt>
                <c:pt idx="59">
                  <c:v>20.38304657973033</c:v>
                </c:pt>
                <c:pt idx="60">
                  <c:v>20.734478417311887</c:v>
                </c:pt>
                <c:pt idx="61">
                  <c:v>21.085910254893445</c:v>
                </c:pt>
                <c:pt idx="62">
                  <c:v>21.437342092475003</c:v>
                </c:pt>
                <c:pt idx="63">
                  <c:v>21.788773930056561</c:v>
                </c:pt>
                <c:pt idx="64">
                  <c:v>22.140205767638118</c:v>
                </c:pt>
                <c:pt idx="65">
                  <c:v>22.491637605219676</c:v>
                </c:pt>
                <c:pt idx="66">
                  <c:v>22.843069442801234</c:v>
                </c:pt>
                <c:pt idx="67">
                  <c:v>23.194501280382791</c:v>
                </c:pt>
                <c:pt idx="68">
                  <c:v>23.545933117964349</c:v>
                </c:pt>
                <c:pt idx="69">
                  <c:v>23.897364955545907</c:v>
                </c:pt>
                <c:pt idx="70">
                  <c:v>24.248796793127465</c:v>
                </c:pt>
                <c:pt idx="71">
                  <c:v>24.600228630709022</c:v>
                </c:pt>
                <c:pt idx="72">
                  <c:v>24.95166046829058</c:v>
                </c:pt>
                <c:pt idx="73">
                  <c:v>25.303092305872138</c:v>
                </c:pt>
                <c:pt idx="74">
                  <c:v>25.654524143453695</c:v>
                </c:pt>
                <c:pt idx="75">
                  <c:v>26.005955981035253</c:v>
                </c:pt>
                <c:pt idx="76">
                  <c:v>26.357387818616811</c:v>
                </c:pt>
                <c:pt idx="77">
                  <c:v>26.708819656198369</c:v>
                </c:pt>
                <c:pt idx="78">
                  <c:v>27.060251493779926</c:v>
                </c:pt>
                <c:pt idx="79">
                  <c:v>27.411683331361484</c:v>
                </c:pt>
                <c:pt idx="80">
                  <c:v>27.763115168943042</c:v>
                </c:pt>
                <c:pt idx="81">
                  <c:v>28.114547006524599</c:v>
                </c:pt>
                <c:pt idx="82">
                  <c:v>28.465978844106157</c:v>
                </c:pt>
                <c:pt idx="83">
                  <c:v>28.817410681687715</c:v>
                </c:pt>
                <c:pt idx="84">
                  <c:v>29.168842519269273</c:v>
                </c:pt>
                <c:pt idx="85">
                  <c:v>29.52027435685083</c:v>
                </c:pt>
                <c:pt idx="86">
                  <c:v>29.871706194432388</c:v>
                </c:pt>
                <c:pt idx="87">
                  <c:v>30.223138032013946</c:v>
                </c:pt>
                <c:pt idx="88">
                  <c:v>30.574569869595503</c:v>
                </c:pt>
                <c:pt idx="89">
                  <c:v>30.926001707177061</c:v>
                </c:pt>
                <c:pt idx="90">
                  <c:v>31.277433544758619</c:v>
                </c:pt>
                <c:pt idx="91">
                  <c:v>31.628865382340177</c:v>
                </c:pt>
                <c:pt idx="92">
                  <c:v>31.980297219921734</c:v>
                </c:pt>
                <c:pt idx="93">
                  <c:v>32.331729057503289</c:v>
                </c:pt>
                <c:pt idx="94">
                  <c:v>32.683160895084846</c:v>
                </c:pt>
                <c:pt idx="95">
                  <c:v>33.034592732666404</c:v>
                </c:pt>
                <c:pt idx="96">
                  <c:v>33.386024570247962</c:v>
                </c:pt>
                <c:pt idx="97">
                  <c:v>33.737456407829519</c:v>
                </c:pt>
                <c:pt idx="98">
                  <c:v>34.088888245411077</c:v>
                </c:pt>
                <c:pt idx="99">
                  <c:v>34.440320082992635</c:v>
                </c:pt>
                <c:pt idx="100">
                  <c:v>34.791751920574193</c:v>
                </c:pt>
                <c:pt idx="101">
                  <c:v>35.143183758155722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1C-4214-B325-2E85EC89D053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7'!$AJ$106:$AJ$206</c:f>
              <c:numCache>
                <c:formatCode>0.000</c:formatCode>
                <c:ptCount val="101"/>
                <c:pt idx="0">
                  <c:v>11.390328523566399</c:v>
                </c:pt>
                <c:pt idx="1">
                  <c:v>11.58934176306737</c:v>
                </c:pt>
                <c:pt idx="2">
                  <c:v>11.788355002568341</c:v>
                </c:pt>
                <c:pt idx="3">
                  <c:v>11.987368242069312</c:v>
                </c:pt>
                <c:pt idx="4">
                  <c:v>12.186381481570283</c:v>
                </c:pt>
                <c:pt idx="5">
                  <c:v>12.385394721071254</c:v>
                </c:pt>
                <c:pt idx="6">
                  <c:v>12.584407960572225</c:v>
                </c:pt>
                <c:pt idx="7">
                  <c:v>12.783421200073196</c:v>
                </c:pt>
                <c:pt idx="8">
                  <c:v>12.982434439574167</c:v>
                </c:pt>
                <c:pt idx="9">
                  <c:v>13.181447679075138</c:v>
                </c:pt>
                <c:pt idx="10">
                  <c:v>13.380460918576109</c:v>
                </c:pt>
                <c:pt idx="11">
                  <c:v>13.57947415807708</c:v>
                </c:pt>
                <c:pt idx="12">
                  <c:v>13.778487397578051</c:v>
                </c:pt>
                <c:pt idx="13">
                  <c:v>13.977500637079022</c:v>
                </c:pt>
                <c:pt idx="14">
                  <c:v>14.176513876579993</c:v>
                </c:pt>
                <c:pt idx="15">
                  <c:v>14.375527116080963</c:v>
                </c:pt>
                <c:pt idx="16">
                  <c:v>14.574540355581934</c:v>
                </c:pt>
                <c:pt idx="17">
                  <c:v>14.773553595082905</c:v>
                </c:pt>
                <c:pt idx="18">
                  <c:v>14.972566834583876</c:v>
                </c:pt>
                <c:pt idx="19">
                  <c:v>15.171580074084847</c:v>
                </c:pt>
                <c:pt idx="20">
                  <c:v>15.370593313585818</c:v>
                </c:pt>
                <c:pt idx="21">
                  <c:v>15.569606553086789</c:v>
                </c:pt>
                <c:pt idx="22">
                  <c:v>15.76861979258776</c:v>
                </c:pt>
                <c:pt idx="23">
                  <c:v>15.967633032088731</c:v>
                </c:pt>
                <c:pt idx="24">
                  <c:v>16.166646271589702</c:v>
                </c:pt>
                <c:pt idx="25">
                  <c:v>16.365659511090673</c:v>
                </c:pt>
                <c:pt idx="26">
                  <c:v>16.564672750591644</c:v>
                </c:pt>
                <c:pt idx="27">
                  <c:v>16.763685990092615</c:v>
                </c:pt>
                <c:pt idx="28">
                  <c:v>16.962699229593586</c:v>
                </c:pt>
                <c:pt idx="29">
                  <c:v>17.161712469094557</c:v>
                </c:pt>
                <c:pt idx="30">
                  <c:v>17.360725708595528</c:v>
                </c:pt>
                <c:pt idx="31">
                  <c:v>17.559738948096498</c:v>
                </c:pt>
                <c:pt idx="32">
                  <c:v>17.758752187597469</c:v>
                </c:pt>
                <c:pt idx="33">
                  <c:v>17.95776542709844</c:v>
                </c:pt>
                <c:pt idx="34">
                  <c:v>18.156778666599411</c:v>
                </c:pt>
                <c:pt idx="35">
                  <c:v>18.355791906100382</c:v>
                </c:pt>
                <c:pt idx="36">
                  <c:v>18.554805145601353</c:v>
                </c:pt>
                <c:pt idx="37">
                  <c:v>18.753818385102324</c:v>
                </c:pt>
                <c:pt idx="38">
                  <c:v>18.952831624603295</c:v>
                </c:pt>
                <c:pt idx="39">
                  <c:v>19.151844864104266</c:v>
                </c:pt>
                <c:pt idx="40">
                  <c:v>19.350858103605237</c:v>
                </c:pt>
                <c:pt idx="41">
                  <c:v>19.549871343106208</c:v>
                </c:pt>
                <c:pt idx="42">
                  <c:v>19.748884582607179</c:v>
                </c:pt>
                <c:pt idx="43">
                  <c:v>19.94789782210815</c:v>
                </c:pt>
                <c:pt idx="44">
                  <c:v>20.146911061609121</c:v>
                </c:pt>
                <c:pt idx="45">
                  <c:v>20.345924301110092</c:v>
                </c:pt>
                <c:pt idx="46">
                  <c:v>20.544937540611063</c:v>
                </c:pt>
                <c:pt idx="47">
                  <c:v>20.743950780112034</c:v>
                </c:pt>
                <c:pt idx="48">
                  <c:v>20.942964019613004</c:v>
                </c:pt>
                <c:pt idx="49">
                  <c:v>21.141977259113975</c:v>
                </c:pt>
                <c:pt idx="50">
                  <c:v>21.340990498614946</c:v>
                </c:pt>
                <c:pt idx="51">
                  <c:v>21.540003738115917</c:v>
                </c:pt>
                <c:pt idx="52">
                  <c:v>21.739016977616888</c:v>
                </c:pt>
                <c:pt idx="53">
                  <c:v>21.938030217117859</c:v>
                </c:pt>
                <c:pt idx="54">
                  <c:v>22.13704345661883</c:v>
                </c:pt>
                <c:pt idx="55">
                  <c:v>22.336056696119801</c:v>
                </c:pt>
                <c:pt idx="56">
                  <c:v>22.535069935620772</c:v>
                </c:pt>
                <c:pt idx="57">
                  <c:v>22.734083175121743</c:v>
                </c:pt>
                <c:pt idx="58">
                  <c:v>22.933096414622714</c:v>
                </c:pt>
                <c:pt idx="59">
                  <c:v>23.132109654123685</c:v>
                </c:pt>
                <c:pt idx="60">
                  <c:v>23.331122893624656</c:v>
                </c:pt>
                <c:pt idx="61">
                  <c:v>23.530136133125627</c:v>
                </c:pt>
                <c:pt idx="62">
                  <c:v>23.729149372626598</c:v>
                </c:pt>
                <c:pt idx="63">
                  <c:v>23.928162612127569</c:v>
                </c:pt>
                <c:pt idx="64">
                  <c:v>24.12717585162854</c:v>
                </c:pt>
                <c:pt idx="65">
                  <c:v>24.32618909112951</c:v>
                </c:pt>
                <c:pt idx="66">
                  <c:v>24.525202330630481</c:v>
                </c:pt>
                <c:pt idx="67">
                  <c:v>24.724215570131452</c:v>
                </c:pt>
                <c:pt idx="68">
                  <c:v>24.923228809632423</c:v>
                </c:pt>
                <c:pt idx="69">
                  <c:v>25.122242049133394</c:v>
                </c:pt>
                <c:pt idx="70">
                  <c:v>25.321255288634365</c:v>
                </c:pt>
                <c:pt idx="71">
                  <c:v>25.520268528135336</c:v>
                </c:pt>
                <c:pt idx="72">
                  <c:v>25.719281767636307</c:v>
                </c:pt>
                <c:pt idx="73">
                  <c:v>25.918295007137278</c:v>
                </c:pt>
                <c:pt idx="74">
                  <c:v>26.117308246638249</c:v>
                </c:pt>
                <c:pt idx="75">
                  <c:v>26.31632148613922</c:v>
                </c:pt>
                <c:pt idx="76">
                  <c:v>26.515334725640191</c:v>
                </c:pt>
                <c:pt idx="77">
                  <c:v>26.714347965141162</c:v>
                </c:pt>
                <c:pt idx="78">
                  <c:v>26.913361204642133</c:v>
                </c:pt>
                <c:pt idx="79">
                  <c:v>27.112374444143104</c:v>
                </c:pt>
                <c:pt idx="80">
                  <c:v>27.311387683644075</c:v>
                </c:pt>
                <c:pt idx="81">
                  <c:v>27.510400923145045</c:v>
                </c:pt>
                <c:pt idx="82">
                  <c:v>27.709414162646016</c:v>
                </c:pt>
                <c:pt idx="83">
                  <c:v>27.908427402146987</c:v>
                </c:pt>
                <c:pt idx="84">
                  <c:v>28.107440641647958</c:v>
                </c:pt>
                <c:pt idx="85">
                  <c:v>28.306453881148929</c:v>
                </c:pt>
                <c:pt idx="86">
                  <c:v>28.5054671206499</c:v>
                </c:pt>
                <c:pt idx="87">
                  <c:v>28.704480360150871</c:v>
                </c:pt>
                <c:pt idx="88">
                  <c:v>28.903493599651842</c:v>
                </c:pt>
                <c:pt idx="89">
                  <c:v>29.102506839152813</c:v>
                </c:pt>
                <c:pt idx="90">
                  <c:v>29.301520078653784</c:v>
                </c:pt>
                <c:pt idx="91">
                  <c:v>29.500533318154755</c:v>
                </c:pt>
                <c:pt idx="92">
                  <c:v>29.699546557655726</c:v>
                </c:pt>
                <c:pt idx="93">
                  <c:v>29.898559797156697</c:v>
                </c:pt>
                <c:pt idx="94">
                  <c:v>30.097573036657668</c:v>
                </c:pt>
                <c:pt idx="95">
                  <c:v>30.296586276158639</c:v>
                </c:pt>
                <c:pt idx="96">
                  <c:v>30.49559951565961</c:v>
                </c:pt>
                <c:pt idx="97">
                  <c:v>30.694612755160581</c:v>
                </c:pt>
                <c:pt idx="98">
                  <c:v>30.893625994661551</c:v>
                </c:pt>
                <c:pt idx="99">
                  <c:v>31.092639234162522</c:v>
                </c:pt>
                <c:pt idx="100">
                  <c:v>31.291652473663444</c:v>
                </c:pt>
              </c:numCache>
            </c:numRef>
          </c:xVal>
          <c:yVal>
            <c:numRef>
              <c:f>'Gusset 7'!$AL$106:$AL$206</c:f>
              <c:numCache>
                <c:formatCode>0.000</c:formatCode>
                <c:ptCount val="101"/>
                <c:pt idx="0">
                  <c:v>29.76626329685601</c:v>
                </c:pt>
                <c:pt idx="1">
                  <c:v>29.529100663887451</c:v>
                </c:pt>
                <c:pt idx="2">
                  <c:v>29.291938030918892</c:v>
                </c:pt>
                <c:pt idx="3">
                  <c:v>29.054775397950333</c:v>
                </c:pt>
                <c:pt idx="4">
                  <c:v>28.817612764981774</c:v>
                </c:pt>
                <c:pt idx="5">
                  <c:v>28.580450132013215</c:v>
                </c:pt>
                <c:pt idx="6">
                  <c:v>28.343287499044656</c:v>
                </c:pt>
                <c:pt idx="7">
                  <c:v>28.106124866076097</c:v>
                </c:pt>
                <c:pt idx="8">
                  <c:v>27.868962233107538</c:v>
                </c:pt>
                <c:pt idx="9">
                  <c:v>27.631799600138979</c:v>
                </c:pt>
                <c:pt idx="10">
                  <c:v>27.39463696717042</c:v>
                </c:pt>
                <c:pt idx="11">
                  <c:v>27.157474334201861</c:v>
                </c:pt>
                <c:pt idx="12">
                  <c:v>26.920311701233302</c:v>
                </c:pt>
                <c:pt idx="13">
                  <c:v>26.683149068264743</c:v>
                </c:pt>
                <c:pt idx="14">
                  <c:v>26.445986435296184</c:v>
                </c:pt>
                <c:pt idx="15">
                  <c:v>26.208823802327625</c:v>
                </c:pt>
                <c:pt idx="16">
                  <c:v>25.971661169359066</c:v>
                </c:pt>
                <c:pt idx="17">
                  <c:v>25.734498536390507</c:v>
                </c:pt>
                <c:pt idx="18">
                  <c:v>25.497335903421948</c:v>
                </c:pt>
                <c:pt idx="19">
                  <c:v>25.260173270453389</c:v>
                </c:pt>
                <c:pt idx="20">
                  <c:v>25.02301063748483</c:v>
                </c:pt>
                <c:pt idx="21">
                  <c:v>24.785848004516271</c:v>
                </c:pt>
                <c:pt idx="22">
                  <c:v>24.548685371547712</c:v>
                </c:pt>
                <c:pt idx="23">
                  <c:v>24.311522738579153</c:v>
                </c:pt>
                <c:pt idx="24">
                  <c:v>24.074360105610594</c:v>
                </c:pt>
                <c:pt idx="25">
                  <c:v>23.837197472642035</c:v>
                </c:pt>
                <c:pt idx="26">
                  <c:v>23.600034839673476</c:v>
                </c:pt>
                <c:pt idx="27">
                  <c:v>23.362872206704917</c:v>
                </c:pt>
                <c:pt idx="28">
                  <c:v>23.125709573736358</c:v>
                </c:pt>
                <c:pt idx="29">
                  <c:v>22.888546940767799</c:v>
                </c:pt>
                <c:pt idx="30">
                  <c:v>22.651384307799241</c:v>
                </c:pt>
                <c:pt idx="31">
                  <c:v>22.414221674830682</c:v>
                </c:pt>
                <c:pt idx="32">
                  <c:v>22.177059041862123</c:v>
                </c:pt>
                <c:pt idx="33">
                  <c:v>21.939896408893564</c:v>
                </c:pt>
                <c:pt idx="34">
                  <c:v>21.702733775925005</c:v>
                </c:pt>
                <c:pt idx="35">
                  <c:v>21.465571142956446</c:v>
                </c:pt>
                <c:pt idx="36">
                  <c:v>21.228408509987887</c:v>
                </c:pt>
                <c:pt idx="37">
                  <c:v>20.991245877019328</c:v>
                </c:pt>
                <c:pt idx="38">
                  <c:v>20.754083244050769</c:v>
                </c:pt>
                <c:pt idx="39">
                  <c:v>20.51692061108221</c:v>
                </c:pt>
                <c:pt idx="40">
                  <c:v>20.279757978113651</c:v>
                </c:pt>
                <c:pt idx="41">
                  <c:v>20.042595345145092</c:v>
                </c:pt>
                <c:pt idx="42">
                  <c:v>19.805432712176533</c:v>
                </c:pt>
                <c:pt idx="43">
                  <c:v>19.568270079207974</c:v>
                </c:pt>
                <c:pt idx="44">
                  <c:v>19.331107446239415</c:v>
                </c:pt>
                <c:pt idx="45">
                  <c:v>19.093944813270856</c:v>
                </c:pt>
                <c:pt idx="46">
                  <c:v>18.856782180302297</c:v>
                </c:pt>
                <c:pt idx="47">
                  <c:v>18.619619547333738</c:v>
                </c:pt>
                <c:pt idx="48">
                  <c:v>18.382456914365179</c:v>
                </c:pt>
                <c:pt idx="49">
                  <c:v>18.14529428139662</c:v>
                </c:pt>
                <c:pt idx="50">
                  <c:v>17.908131648428061</c:v>
                </c:pt>
                <c:pt idx="51">
                  <c:v>17.670969015459502</c:v>
                </c:pt>
                <c:pt idx="52">
                  <c:v>17.433806382490943</c:v>
                </c:pt>
                <c:pt idx="53">
                  <c:v>17.196643749522384</c:v>
                </c:pt>
                <c:pt idx="54">
                  <c:v>16.959481116553825</c:v>
                </c:pt>
                <c:pt idx="55">
                  <c:v>16.722318483585266</c:v>
                </c:pt>
                <c:pt idx="56">
                  <c:v>16.485155850616707</c:v>
                </c:pt>
                <c:pt idx="57">
                  <c:v>16.247993217648148</c:v>
                </c:pt>
                <c:pt idx="58">
                  <c:v>16.010830584679589</c:v>
                </c:pt>
                <c:pt idx="59">
                  <c:v>15.773667951711028</c:v>
                </c:pt>
                <c:pt idx="60">
                  <c:v>15.536505318742467</c:v>
                </c:pt>
                <c:pt idx="61">
                  <c:v>15.299342685773906</c:v>
                </c:pt>
                <c:pt idx="62">
                  <c:v>15.062180052805346</c:v>
                </c:pt>
                <c:pt idx="63">
                  <c:v>14.825017419836785</c:v>
                </c:pt>
                <c:pt idx="64">
                  <c:v>14.587854786868224</c:v>
                </c:pt>
                <c:pt idx="65">
                  <c:v>14.350692153899663</c:v>
                </c:pt>
                <c:pt idx="66">
                  <c:v>14.113529520931102</c:v>
                </c:pt>
                <c:pt idx="67">
                  <c:v>13.876366887962542</c:v>
                </c:pt>
                <c:pt idx="68">
                  <c:v>13.639204254993981</c:v>
                </c:pt>
                <c:pt idx="69">
                  <c:v>13.40204162202542</c:v>
                </c:pt>
                <c:pt idx="70">
                  <c:v>13.164878989056859</c:v>
                </c:pt>
                <c:pt idx="71">
                  <c:v>12.927716356088299</c:v>
                </c:pt>
                <c:pt idx="72">
                  <c:v>12.690553723119738</c:v>
                </c:pt>
                <c:pt idx="73">
                  <c:v>12.453391090151177</c:v>
                </c:pt>
                <c:pt idx="74">
                  <c:v>12.216228457182616</c:v>
                </c:pt>
                <c:pt idx="75">
                  <c:v>11.979065824214056</c:v>
                </c:pt>
                <c:pt idx="76">
                  <c:v>11.741903191245495</c:v>
                </c:pt>
                <c:pt idx="77">
                  <c:v>11.504740558276934</c:v>
                </c:pt>
                <c:pt idx="78">
                  <c:v>11.267577925308373</c:v>
                </c:pt>
                <c:pt idx="79">
                  <c:v>11.030415292339812</c:v>
                </c:pt>
                <c:pt idx="80">
                  <c:v>10.793252659371252</c:v>
                </c:pt>
                <c:pt idx="81">
                  <c:v>10.556090026402691</c:v>
                </c:pt>
                <c:pt idx="82">
                  <c:v>10.31892739343413</c:v>
                </c:pt>
                <c:pt idx="83">
                  <c:v>10.081764760465569</c:v>
                </c:pt>
                <c:pt idx="84">
                  <c:v>9.8446021274970086</c:v>
                </c:pt>
                <c:pt idx="85">
                  <c:v>9.6074394945284478</c:v>
                </c:pt>
                <c:pt idx="86">
                  <c:v>9.370276861559887</c:v>
                </c:pt>
                <c:pt idx="87">
                  <c:v>9.1331142285913263</c:v>
                </c:pt>
                <c:pt idx="88">
                  <c:v>8.8959515956227655</c:v>
                </c:pt>
                <c:pt idx="89">
                  <c:v>8.6587889626542047</c:v>
                </c:pt>
                <c:pt idx="90">
                  <c:v>8.421626329685644</c:v>
                </c:pt>
                <c:pt idx="91">
                  <c:v>8.1844636967170832</c:v>
                </c:pt>
                <c:pt idx="92">
                  <c:v>7.9473010637485233</c:v>
                </c:pt>
                <c:pt idx="93">
                  <c:v>7.7101384307799634</c:v>
                </c:pt>
                <c:pt idx="94">
                  <c:v>7.4729757978114035</c:v>
                </c:pt>
                <c:pt idx="95">
                  <c:v>7.2358131648428436</c:v>
                </c:pt>
                <c:pt idx="96">
                  <c:v>6.9986505318742838</c:v>
                </c:pt>
                <c:pt idx="97">
                  <c:v>6.7614878989057239</c:v>
                </c:pt>
                <c:pt idx="98">
                  <c:v>6.524325265937164</c:v>
                </c:pt>
                <c:pt idx="99">
                  <c:v>6.2871626329686041</c:v>
                </c:pt>
                <c:pt idx="100" formatCode="General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1C-4214-B325-2E85EC89D053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7'!$AJ$207:$AJ$307</c:f>
              <c:numCache>
                <c:formatCode>General</c:formatCode>
                <c:ptCount val="101"/>
                <c:pt idx="0">
                  <c:v>5.2</c:v>
                </c:pt>
                <c:pt idx="1">
                  <c:v>5.2</c:v>
                </c:pt>
                <c:pt idx="2">
                  <c:v>5.2</c:v>
                </c:pt>
                <c:pt idx="3">
                  <c:v>5.2</c:v>
                </c:pt>
                <c:pt idx="4">
                  <c:v>5.2</c:v>
                </c:pt>
                <c:pt idx="5">
                  <c:v>5.2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5.2</c:v>
                </c:pt>
                <c:pt idx="13">
                  <c:v>5.2</c:v>
                </c:pt>
                <c:pt idx="14">
                  <c:v>5.2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5.2</c:v>
                </c:pt>
                <c:pt idx="20">
                  <c:v>5.2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5.2</c:v>
                </c:pt>
                <c:pt idx="27">
                  <c:v>5.2</c:v>
                </c:pt>
                <c:pt idx="28">
                  <c:v>5.2</c:v>
                </c:pt>
                <c:pt idx="29">
                  <c:v>5.2</c:v>
                </c:pt>
                <c:pt idx="30">
                  <c:v>5.2</c:v>
                </c:pt>
                <c:pt idx="31">
                  <c:v>5.2</c:v>
                </c:pt>
                <c:pt idx="32">
                  <c:v>5.2</c:v>
                </c:pt>
                <c:pt idx="33">
                  <c:v>5.2</c:v>
                </c:pt>
                <c:pt idx="34">
                  <c:v>5.2</c:v>
                </c:pt>
                <c:pt idx="35">
                  <c:v>5.2</c:v>
                </c:pt>
                <c:pt idx="36">
                  <c:v>5.2</c:v>
                </c:pt>
                <c:pt idx="37">
                  <c:v>5.2</c:v>
                </c:pt>
                <c:pt idx="38">
                  <c:v>5.2</c:v>
                </c:pt>
                <c:pt idx="39">
                  <c:v>5.2</c:v>
                </c:pt>
                <c:pt idx="40">
                  <c:v>5.2</c:v>
                </c:pt>
                <c:pt idx="41">
                  <c:v>5.2</c:v>
                </c:pt>
                <c:pt idx="42">
                  <c:v>5.2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5.2</c:v>
                </c:pt>
                <c:pt idx="47">
                  <c:v>5.2</c:v>
                </c:pt>
                <c:pt idx="48">
                  <c:v>5.2</c:v>
                </c:pt>
                <c:pt idx="49">
                  <c:v>5.2</c:v>
                </c:pt>
                <c:pt idx="50">
                  <c:v>5.2</c:v>
                </c:pt>
                <c:pt idx="51">
                  <c:v>5.2</c:v>
                </c:pt>
                <c:pt idx="52">
                  <c:v>5.2</c:v>
                </c:pt>
                <c:pt idx="53">
                  <c:v>5.2</c:v>
                </c:pt>
                <c:pt idx="54">
                  <c:v>5.2</c:v>
                </c:pt>
                <c:pt idx="55">
                  <c:v>5.2</c:v>
                </c:pt>
                <c:pt idx="56">
                  <c:v>5.2</c:v>
                </c:pt>
                <c:pt idx="57">
                  <c:v>5.2</c:v>
                </c:pt>
                <c:pt idx="58">
                  <c:v>5.2</c:v>
                </c:pt>
                <c:pt idx="59">
                  <c:v>5.2</c:v>
                </c:pt>
                <c:pt idx="60">
                  <c:v>5.2</c:v>
                </c:pt>
                <c:pt idx="61">
                  <c:v>5.2</c:v>
                </c:pt>
                <c:pt idx="62">
                  <c:v>5.2</c:v>
                </c:pt>
                <c:pt idx="63">
                  <c:v>5.2</c:v>
                </c:pt>
                <c:pt idx="64">
                  <c:v>5.2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5.2</c:v>
                </c:pt>
                <c:pt idx="70">
                  <c:v>5.2</c:v>
                </c:pt>
                <c:pt idx="71">
                  <c:v>5.2</c:v>
                </c:pt>
                <c:pt idx="72">
                  <c:v>5.2</c:v>
                </c:pt>
                <c:pt idx="73">
                  <c:v>5.2</c:v>
                </c:pt>
                <c:pt idx="74">
                  <c:v>5.2</c:v>
                </c:pt>
                <c:pt idx="75">
                  <c:v>5.2</c:v>
                </c:pt>
                <c:pt idx="76">
                  <c:v>5.2</c:v>
                </c:pt>
                <c:pt idx="77">
                  <c:v>5.2</c:v>
                </c:pt>
                <c:pt idx="78">
                  <c:v>5.2</c:v>
                </c:pt>
                <c:pt idx="79">
                  <c:v>5.2</c:v>
                </c:pt>
                <c:pt idx="80">
                  <c:v>5.2</c:v>
                </c:pt>
                <c:pt idx="81">
                  <c:v>5.2</c:v>
                </c:pt>
                <c:pt idx="82">
                  <c:v>5.2</c:v>
                </c:pt>
                <c:pt idx="83">
                  <c:v>5.2</c:v>
                </c:pt>
                <c:pt idx="84">
                  <c:v>5.2</c:v>
                </c:pt>
                <c:pt idx="85">
                  <c:v>5.2</c:v>
                </c:pt>
                <c:pt idx="86">
                  <c:v>5.2</c:v>
                </c:pt>
                <c:pt idx="87">
                  <c:v>5.2</c:v>
                </c:pt>
                <c:pt idx="88">
                  <c:v>5.2</c:v>
                </c:pt>
                <c:pt idx="89">
                  <c:v>5.2</c:v>
                </c:pt>
                <c:pt idx="90">
                  <c:v>5.2</c:v>
                </c:pt>
                <c:pt idx="91">
                  <c:v>5.2</c:v>
                </c:pt>
                <c:pt idx="92">
                  <c:v>5.2</c:v>
                </c:pt>
                <c:pt idx="93">
                  <c:v>5.2</c:v>
                </c:pt>
                <c:pt idx="94">
                  <c:v>5.2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</c:v>
                </c:pt>
                <c:pt idx="99">
                  <c:v>5.2</c:v>
                </c:pt>
                <c:pt idx="100">
                  <c:v>5.2</c:v>
                </c:pt>
              </c:numCache>
            </c:numRef>
          </c:xVal>
          <c:yVal>
            <c:numRef>
              <c:f>'Gusset 7'!$AM$207:$AM$307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0.41879876996532717</c:v>
                </c:pt>
                <c:pt idx="2">
                  <c:v>0.83759753993065433</c:v>
                </c:pt>
                <c:pt idx="3">
                  <c:v>1.2563963098959814</c:v>
                </c:pt>
                <c:pt idx="4">
                  <c:v>1.6751950798613087</c:v>
                </c:pt>
                <c:pt idx="5">
                  <c:v>2.0939938498266359</c:v>
                </c:pt>
                <c:pt idx="6">
                  <c:v>2.5127926197919632</c:v>
                </c:pt>
                <c:pt idx="7">
                  <c:v>2.9315913897572905</c:v>
                </c:pt>
                <c:pt idx="8">
                  <c:v>3.3503901597226178</c:v>
                </c:pt>
                <c:pt idx="9">
                  <c:v>3.7691889296879451</c:v>
                </c:pt>
                <c:pt idx="10">
                  <c:v>4.1879876996532719</c:v>
                </c:pt>
                <c:pt idx="11">
                  <c:v>4.6067864696185987</c:v>
                </c:pt>
                <c:pt idx="12">
                  <c:v>5.0255852395839256</c:v>
                </c:pt>
                <c:pt idx="13">
                  <c:v>5.4443840095492524</c:v>
                </c:pt>
                <c:pt idx="14">
                  <c:v>5.8631827795145792</c:v>
                </c:pt>
                <c:pt idx="15">
                  <c:v>6.2819815494799061</c:v>
                </c:pt>
                <c:pt idx="16">
                  <c:v>6.7007803194452329</c:v>
                </c:pt>
                <c:pt idx="17">
                  <c:v>7.1195790894105597</c:v>
                </c:pt>
                <c:pt idx="18">
                  <c:v>7.5383778593758866</c:v>
                </c:pt>
                <c:pt idx="19">
                  <c:v>7.9571766293412134</c:v>
                </c:pt>
                <c:pt idx="20">
                  <c:v>8.3759753993065402</c:v>
                </c:pt>
                <c:pt idx="21">
                  <c:v>8.7947741692718679</c:v>
                </c:pt>
                <c:pt idx="22">
                  <c:v>9.2135729392371957</c:v>
                </c:pt>
                <c:pt idx="23">
                  <c:v>9.6323717092025234</c:v>
                </c:pt>
                <c:pt idx="24">
                  <c:v>10.051170479167851</c:v>
                </c:pt>
                <c:pt idx="25">
                  <c:v>10.469969249133179</c:v>
                </c:pt>
                <c:pt idx="26">
                  <c:v>10.888768019098507</c:v>
                </c:pt>
                <c:pt idx="27">
                  <c:v>11.307566789063834</c:v>
                </c:pt>
                <c:pt idx="28">
                  <c:v>11.726365559029162</c:v>
                </c:pt>
                <c:pt idx="29">
                  <c:v>12.14516432899449</c:v>
                </c:pt>
                <c:pt idx="30">
                  <c:v>12.563963098959817</c:v>
                </c:pt>
                <c:pt idx="31">
                  <c:v>12.982761868925145</c:v>
                </c:pt>
                <c:pt idx="32">
                  <c:v>13.401560638890473</c:v>
                </c:pt>
                <c:pt idx="33">
                  <c:v>13.820359408855801</c:v>
                </c:pt>
                <c:pt idx="34">
                  <c:v>14.239158178821128</c:v>
                </c:pt>
                <c:pt idx="35">
                  <c:v>14.657956948786456</c:v>
                </c:pt>
                <c:pt idx="36">
                  <c:v>15.076755718751784</c:v>
                </c:pt>
                <c:pt idx="37">
                  <c:v>15.495554488717111</c:v>
                </c:pt>
                <c:pt idx="38">
                  <c:v>15.914353258682439</c:v>
                </c:pt>
                <c:pt idx="39">
                  <c:v>16.333152028647767</c:v>
                </c:pt>
                <c:pt idx="40">
                  <c:v>16.751950798613095</c:v>
                </c:pt>
                <c:pt idx="41">
                  <c:v>17.170749568578422</c:v>
                </c:pt>
                <c:pt idx="42">
                  <c:v>17.58954833854375</c:v>
                </c:pt>
                <c:pt idx="43">
                  <c:v>18.008347108509078</c:v>
                </c:pt>
                <c:pt idx="44">
                  <c:v>18.427145878474406</c:v>
                </c:pt>
                <c:pt idx="45">
                  <c:v>18.845944648439733</c:v>
                </c:pt>
                <c:pt idx="46">
                  <c:v>19.264743418405061</c:v>
                </c:pt>
                <c:pt idx="47">
                  <c:v>19.683542188370389</c:v>
                </c:pt>
                <c:pt idx="48">
                  <c:v>20.102340958335716</c:v>
                </c:pt>
                <c:pt idx="49">
                  <c:v>20.521139728301044</c:v>
                </c:pt>
                <c:pt idx="50">
                  <c:v>20.939938498266372</c:v>
                </c:pt>
                <c:pt idx="51">
                  <c:v>21.3587372682317</c:v>
                </c:pt>
                <c:pt idx="52">
                  <c:v>21.777536038197027</c:v>
                </c:pt>
                <c:pt idx="53">
                  <c:v>22.196334808162355</c:v>
                </c:pt>
                <c:pt idx="54">
                  <c:v>22.615133578127683</c:v>
                </c:pt>
                <c:pt idx="55">
                  <c:v>23.03393234809301</c:v>
                </c:pt>
                <c:pt idx="56">
                  <c:v>23.452731118058338</c:v>
                </c:pt>
                <c:pt idx="57">
                  <c:v>23.871529888023666</c:v>
                </c:pt>
                <c:pt idx="58">
                  <c:v>24.290328657988994</c:v>
                </c:pt>
                <c:pt idx="59">
                  <c:v>24.709127427954321</c:v>
                </c:pt>
                <c:pt idx="60">
                  <c:v>25.127926197919649</c:v>
                </c:pt>
                <c:pt idx="61">
                  <c:v>25.546724967884977</c:v>
                </c:pt>
                <c:pt idx="62">
                  <c:v>25.965523737850305</c:v>
                </c:pt>
                <c:pt idx="63">
                  <c:v>26.384322507815632</c:v>
                </c:pt>
                <c:pt idx="64">
                  <c:v>26.80312127778096</c:v>
                </c:pt>
                <c:pt idx="65">
                  <c:v>27.221920047746288</c:v>
                </c:pt>
                <c:pt idx="66">
                  <c:v>27.640718817711615</c:v>
                </c:pt>
                <c:pt idx="67">
                  <c:v>28.059517587676943</c:v>
                </c:pt>
                <c:pt idx="68">
                  <c:v>28.478316357642271</c:v>
                </c:pt>
                <c:pt idx="69">
                  <c:v>28.897115127607599</c:v>
                </c:pt>
                <c:pt idx="70">
                  <c:v>29.315913897572926</c:v>
                </c:pt>
                <c:pt idx="71">
                  <c:v>29.734712667538254</c:v>
                </c:pt>
                <c:pt idx="72">
                  <c:v>30.153511437503582</c:v>
                </c:pt>
                <c:pt idx="73">
                  <c:v>30.572310207468909</c:v>
                </c:pt>
                <c:pt idx="74">
                  <c:v>30.991108977434237</c:v>
                </c:pt>
                <c:pt idx="75">
                  <c:v>31.409907747399565</c:v>
                </c:pt>
                <c:pt idx="76">
                  <c:v>31.828706517364893</c:v>
                </c:pt>
                <c:pt idx="77">
                  <c:v>32.24750528733022</c:v>
                </c:pt>
                <c:pt idx="78">
                  <c:v>32.666304057295548</c:v>
                </c:pt>
                <c:pt idx="79">
                  <c:v>33.085102827260876</c:v>
                </c:pt>
                <c:pt idx="80">
                  <c:v>33.503901597226204</c:v>
                </c:pt>
                <c:pt idx="81">
                  <c:v>33.922700367191531</c:v>
                </c:pt>
                <c:pt idx="82">
                  <c:v>34.341499137156859</c:v>
                </c:pt>
                <c:pt idx="83">
                  <c:v>34.760297907122187</c:v>
                </c:pt>
                <c:pt idx="84">
                  <c:v>35.179096677087514</c:v>
                </c:pt>
                <c:pt idx="85">
                  <c:v>35.597895447052842</c:v>
                </c:pt>
                <c:pt idx="86">
                  <c:v>36.01669421701817</c:v>
                </c:pt>
                <c:pt idx="87">
                  <c:v>36.435492986983498</c:v>
                </c:pt>
                <c:pt idx="88">
                  <c:v>36.854291756948825</c:v>
                </c:pt>
                <c:pt idx="89">
                  <c:v>37.273090526914153</c:v>
                </c:pt>
                <c:pt idx="90">
                  <c:v>37.691889296879481</c:v>
                </c:pt>
                <c:pt idx="91">
                  <c:v>38.110688066844808</c:v>
                </c:pt>
                <c:pt idx="92">
                  <c:v>38.529486836810136</c:v>
                </c:pt>
                <c:pt idx="93">
                  <c:v>38.948285606775464</c:v>
                </c:pt>
                <c:pt idx="94">
                  <c:v>39.367084376740792</c:v>
                </c:pt>
                <c:pt idx="95">
                  <c:v>39.785883146706119</c:v>
                </c:pt>
                <c:pt idx="96">
                  <c:v>40.204681916671447</c:v>
                </c:pt>
                <c:pt idx="97">
                  <c:v>40.623480686636775</c:v>
                </c:pt>
                <c:pt idx="98">
                  <c:v>41.042279456602103</c:v>
                </c:pt>
                <c:pt idx="99">
                  <c:v>41.46107822656743</c:v>
                </c:pt>
                <c:pt idx="100">
                  <c:v>41.879876996532715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1C-4214-B325-2E85EC89D053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7'!$AJ$308:$AJ$408</c:f>
              <c:numCache>
                <c:formatCode>General</c:formatCode>
                <c:ptCount val="101"/>
                <c:pt idx="0">
                  <c:v>5.2</c:v>
                </c:pt>
                <c:pt idx="1">
                  <c:v>5.5667987699653274</c:v>
                </c:pt>
                <c:pt idx="2">
                  <c:v>5.9335975399306546</c:v>
                </c:pt>
                <c:pt idx="3">
                  <c:v>6.3003963098959819</c:v>
                </c:pt>
                <c:pt idx="4">
                  <c:v>6.6671950798613091</c:v>
                </c:pt>
                <c:pt idx="5">
                  <c:v>7.0339938498266363</c:v>
                </c:pt>
                <c:pt idx="6">
                  <c:v>7.4007926197919636</c:v>
                </c:pt>
                <c:pt idx="7">
                  <c:v>7.7675913897572908</c:v>
                </c:pt>
                <c:pt idx="8">
                  <c:v>8.1343901597226171</c:v>
                </c:pt>
                <c:pt idx="9">
                  <c:v>8.5011889296879435</c:v>
                </c:pt>
                <c:pt idx="10">
                  <c:v>8.8679876996532698</c:v>
                </c:pt>
                <c:pt idx="11">
                  <c:v>9.2347864696185962</c:v>
                </c:pt>
                <c:pt idx="12">
                  <c:v>9.6015852395839225</c:v>
                </c:pt>
                <c:pt idx="13">
                  <c:v>9.9683840095492489</c:v>
                </c:pt>
                <c:pt idx="14">
                  <c:v>10.335182779514575</c:v>
                </c:pt>
                <c:pt idx="15">
                  <c:v>10.701981549479902</c:v>
                </c:pt>
                <c:pt idx="16">
                  <c:v>11.068780319445228</c:v>
                </c:pt>
                <c:pt idx="17">
                  <c:v>11.435579089410554</c:v>
                </c:pt>
                <c:pt idx="18">
                  <c:v>11.802377859375881</c:v>
                </c:pt>
                <c:pt idx="19">
                  <c:v>12.169176629341207</c:v>
                </c:pt>
                <c:pt idx="20">
                  <c:v>12.535975399306533</c:v>
                </c:pt>
                <c:pt idx="21">
                  <c:v>12.90277416927186</c:v>
                </c:pt>
                <c:pt idx="22">
                  <c:v>13.269572939237186</c:v>
                </c:pt>
                <c:pt idx="23">
                  <c:v>13.636371709202512</c:v>
                </c:pt>
                <c:pt idx="24">
                  <c:v>14.003170479167839</c:v>
                </c:pt>
                <c:pt idx="25">
                  <c:v>14.369969249133165</c:v>
                </c:pt>
                <c:pt idx="26">
                  <c:v>14.736768019098491</c:v>
                </c:pt>
                <c:pt idx="27">
                  <c:v>15.103566789063818</c:v>
                </c:pt>
                <c:pt idx="28">
                  <c:v>15.470365559029144</c:v>
                </c:pt>
                <c:pt idx="29">
                  <c:v>15.83716432899447</c:v>
                </c:pt>
                <c:pt idx="30">
                  <c:v>16.203963098959797</c:v>
                </c:pt>
                <c:pt idx="31">
                  <c:v>16.570761868925125</c:v>
                </c:pt>
                <c:pt idx="32">
                  <c:v>16.937560638890453</c:v>
                </c:pt>
                <c:pt idx="33">
                  <c:v>17.304359408855781</c:v>
                </c:pt>
                <c:pt idx="34">
                  <c:v>17.671158178821109</c:v>
                </c:pt>
                <c:pt idx="35">
                  <c:v>18.037956948786437</c:v>
                </c:pt>
                <c:pt idx="36">
                  <c:v>18.404755718751765</c:v>
                </c:pt>
                <c:pt idx="37">
                  <c:v>18.771554488717094</c:v>
                </c:pt>
                <c:pt idx="38">
                  <c:v>19.138353258682422</c:v>
                </c:pt>
                <c:pt idx="39">
                  <c:v>19.50515202864775</c:v>
                </c:pt>
                <c:pt idx="40">
                  <c:v>19.871950798613078</c:v>
                </c:pt>
                <c:pt idx="41">
                  <c:v>20.238749568578406</c:v>
                </c:pt>
                <c:pt idx="42">
                  <c:v>20.605548338543734</c:v>
                </c:pt>
                <c:pt idx="43">
                  <c:v>20.972347108509062</c:v>
                </c:pt>
                <c:pt idx="44">
                  <c:v>21.33914587847439</c:v>
                </c:pt>
                <c:pt idx="45">
                  <c:v>21.705944648439718</c:v>
                </c:pt>
                <c:pt idx="46">
                  <c:v>22.072743418405047</c:v>
                </c:pt>
                <c:pt idx="47">
                  <c:v>22.439542188370375</c:v>
                </c:pt>
                <c:pt idx="48">
                  <c:v>22.806340958335703</c:v>
                </c:pt>
                <c:pt idx="49">
                  <c:v>23.173139728301031</c:v>
                </c:pt>
                <c:pt idx="50">
                  <c:v>23.539938498266359</c:v>
                </c:pt>
                <c:pt idx="51">
                  <c:v>23.906737268231687</c:v>
                </c:pt>
                <c:pt idx="52">
                  <c:v>24.273536038197015</c:v>
                </c:pt>
                <c:pt idx="53">
                  <c:v>24.640334808162343</c:v>
                </c:pt>
                <c:pt idx="54">
                  <c:v>25.007133578127672</c:v>
                </c:pt>
                <c:pt idx="55">
                  <c:v>25.373932348093</c:v>
                </c:pt>
                <c:pt idx="56">
                  <c:v>25.740731118058328</c:v>
                </c:pt>
                <c:pt idx="57">
                  <c:v>26.107529888023656</c:v>
                </c:pt>
                <c:pt idx="58">
                  <c:v>26.474328657988984</c:v>
                </c:pt>
                <c:pt idx="59">
                  <c:v>26.841127427954312</c:v>
                </c:pt>
                <c:pt idx="60">
                  <c:v>27.20792619791964</c:v>
                </c:pt>
                <c:pt idx="61">
                  <c:v>27.574724967884968</c:v>
                </c:pt>
                <c:pt idx="62">
                  <c:v>27.941523737850297</c:v>
                </c:pt>
                <c:pt idx="63">
                  <c:v>28.308322507815625</c:v>
                </c:pt>
                <c:pt idx="64">
                  <c:v>28.675121277780953</c:v>
                </c:pt>
                <c:pt idx="65">
                  <c:v>29.041920047746281</c:v>
                </c:pt>
                <c:pt idx="66">
                  <c:v>29.408718817711609</c:v>
                </c:pt>
                <c:pt idx="67">
                  <c:v>29.775517587676937</c:v>
                </c:pt>
                <c:pt idx="68">
                  <c:v>30.142316357642265</c:v>
                </c:pt>
                <c:pt idx="69">
                  <c:v>30.509115127607593</c:v>
                </c:pt>
                <c:pt idx="70">
                  <c:v>30.875913897572921</c:v>
                </c:pt>
                <c:pt idx="71">
                  <c:v>31.24271266753825</c:v>
                </c:pt>
                <c:pt idx="72">
                  <c:v>31.609511437503578</c:v>
                </c:pt>
                <c:pt idx="73">
                  <c:v>31.976310207468906</c:v>
                </c:pt>
                <c:pt idx="74">
                  <c:v>32.343108977434234</c:v>
                </c:pt>
                <c:pt idx="75">
                  <c:v>32.709907747399562</c:v>
                </c:pt>
                <c:pt idx="76">
                  <c:v>33.07670651736489</c:v>
                </c:pt>
                <c:pt idx="77">
                  <c:v>33.443505287330218</c:v>
                </c:pt>
                <c:pt idx="78">
                  <c:v>33.810304057295546</c:v>
                </c:pt>
                <c:pt idx="79">
                  <c:v>34.177102827260875</c:v>
                </c:pt>
                <c:pt idx="80">
                  <c:v>34.543901597226203</c:v>
                </c:pt>
                <c:pt idx="81">
                  <c:v>34.910700367191531</c:v>
                </c:pt>
                <c:pt idx="82">
                  <c:v>35.277499137156859</c:v>
                </c:pt>
                <c:pt idx="83">
                  <c:v>35.644297907122187</c:v>
                </c:pt>
                <c:pt idx="84">
                  <c:v>36.011096677087515</c:v>
                </c:pt>
                <c:pt idx="85">
                  <c:v>36.377895447052843</c:v>
                </c:pt>
                <c:pt idx="86">
                  <c:v>36.744694217018171</c:v>
                </c:pt>
                <c:pt idx="87">
                  <c:v>37.1114929869835</c:v>
                </c:pt>
                <c:pt idx="88">
                  <c:v>37.478291756948828</c:v>
                </c:pt>
                <c:pt idx="89">
                  <c:v>37.845090526914156</c:v>
                </c:pt>
                <c:pt idx="90">
                  <c:v>38.211889296879484</c:v>
                </c:pt>
                <c:pt idx="91">
                  <c:v>38.578688066844812</c:v>
                </c:pt>
                <c:pt idx="92">
                  <c:v>38.94548683681014</c:v>
                </c:pt>
                <c:pt idx="93">
                  <c:v>39.312285606775468</c:v>
                </c:pt>
                <c:pt idx="94">
                  <c:v>39.679084376740796</c:v>
                </c:pt>
                <c:pt idx="95">
                  <c:v>40.045883146706124</c:v>
                </c:pt>
                <c:pt idx="96">
                  <c:v>40.412681916671453</c:v>
                </c:pt>
                <c:pt idx="97">
                  <c:v>40.779480686636781</c:v>
                </c:pt>
                <c:pt idx="98">
                  <c:v>41.146279456602109</c:v>
                </c:pt>
                <c:pt idx="99">
                  <c:v>41.513078226567437</c:v>
                </c:pt>
                <c:pt idx="100">
                  <c:v>41.879876996532715</c:v>
                </c:pt>
              </c:numCache>
            </c:numRef>
          </c:xVal>
          <c:yVal>
            <c:numRef>
              <c:f>'Gusset 7'!$AN$308:$AN$408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31C-4214-B325-2E85EC89D053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7'!$AJ$409:$AJ$509</c:f>
              <c:numCache>
                <c:formatCode>General</c:formatCode>
                <c:ptCount val="101"/>
                <c:pt idx="0">
                  <c:v>5.2</c:v>
                </c:pt>
                <c:pt idx="1">
                  <c:v>5.2619032852356638</c:v>
                </c:pt>
                <c:pt idx="2">
                  <c:v>5.3238065704713273</c:v>
                </c:pt>
                <c:pt idx="3">
                  <c:v>5.3857098557069909</c:v>
                </c:pt>
                <c:pt idx="4">
                  <c:v>5.4476131409426545</c:v>
                </c:pt>
                <c:pt idx="5">
                  <c:v>5.509516426178318</c:v>
                </c:pt>
                <c:pt idx="6">
                  <c:v>5.5714197114139816</c:v>
                </c:pt>
                <c:pt idx="7">
                  <c:v>5.6333229966496452</c:v>
                </c:pt>
                <c:pt idx="8">
                  <c:v>5.6952262818853088</c:v>
                </c:pt>
                <c:pt idx="9">
                  <c:v>5.7571295671209723</c:v>
                </c:pt>
                <c:pt idx="10">
                  <c:v>5.8190328523566359</c:v>
                </c:pt>
                <c:pt idx="11">
                  <c:v>5.8809361375922995</c:v>
                </c:pt>
                <c:pt idx="12">
                  <c:v>5.9428394228279631</c:v>
                </c:pt>
                <c:pt idx="13">
                  <c:v>6.0047427080636266</c:v>
                </c:pt>
                <c:pt idx="14">
                  <c:v>6.0666459932992902</c:v>
                </c:pt>
                <c:pt idx="15">
                  <c:v>6.1285492785349538</c:v>
                </c:pt>
                <c:pt idx="16">
                  <c:v>6.1904525637706174</c:v>
                </c:pt>
                <c:pt idx="17">
                  <c:v>6.2523558490062809</c:v>
                </c:pt>
                <c:pt idx="18">
                  <c:v>6.3142591342419445</c:v>
                </c:pt>
                <c:pt idx="19">
                  <c:v>6.3761624194776081</c:v>
                </c:pt>
                <c:pt idx="20">
                  <c:v>6.4380657047132717</c:v>
                </c:pt>
                <c:pt idx="21">
                  <c:v>6.4999689899489352</c:v>
                </c:pt>
                <c:pt idx="22">
                  <c:v>6.5618722751845988</c:v>
                </c:pt>
                <c:pt idx="23">
                  <c:v>6.6237755604202624</c:v>
                </c:pt>
                <c:pt idx="24">
                  <c:v>6.685678845655926</c:v>
                </c:pt>
                <c:pt idx="25">
                  <c:v>6.7475821308915895</c:v>
                </c:pt>
                <c:pt idx="26">
                  <c:v>6.8094854161272531</c:v>
                </c:pt>
                <c:pt idx="27">
                  <c:v>6.8713887013629167</c:v>
                </c:pt>
                <c:pt idx="28">
                  <c:v>6.9332919865985803</c:v>
                </c:pt>
                <c:pt idx="29">
                  <c:v>6.9951952718342438</c:v>
                </c:pt>
                <c:pt idx="30">
                  <c:v>7.0570985570699074</c:v>
                </c:pt>
                <c:pt idx="31">
                  <c:v>7.119001842305571</c:v>
                </c:pt>
                <c:pt idx="32">
                  <c:v>7.1809051275412346</c:v>
                </c:pt>
                <c:pt idx="33">
                  <c:v>7.2428084127768981</c:v>
                </c:pt>
                <c:pt idx="34">
                  <c:v>7.3047116980125617</c:v>
                </c:pt>
                <c:pt idx="35">
                  <c:v>7.3666149832482253</c:v>
                </c:pt>
                <c:pt idx="36">
                  <c:v>7.4285182684838889</c:v>
                </c:pt>
                <c:pt idx="37">
                  <c:v>7.4904215537195524</c:v>
                </c:pt>
                <c:pt idx="38">
                  <c:v>7.552324838955216</c:v>
                </c:pt>
                <c:pt idx="39">
                  <c:v>7.6142281241908796</c:v>
                </c:pt>
                <c:pt idx="40">
                  <c:v>7.6761314094265432</c:v>
                </c:pt>
                <c:pt idx="41">
                  <c:v>7.7380346946622067</c:v>
                </c:pt>
                <c:pt idx="42">
                  <c:v>7.7999379798978703</c:v>
                </c:pt>
                <c:pt idx="43">
                  <c:v>7.8618412651335339</c:v>
                </c:pt>
                <c:pt idx="44">
                  <c:v>7.9237445503691974</c:v>
                </c:pt>
                <c:pt idx="45">
                  <c:v>7.985647835604861</c:v>
                </c:pt>
                <c:pt idx="46">
                  <c:v>8.0475511208405255</c:v>
                </c:pt>
                <c:pt idx="47">
                  <c:v>8.1094544060761891</c:v>
                </c:pt>
                <c:pt idx="48">
                  <c:v>8.1713576913118526</c:v>
                </c:pt>
                <c:pt idx="49">
                  <c:v>8.2332609765475162</c:v>
                </c:pt>
                <c:pt idx="50">
                  <c:v>8.2951642617831798</c:v>
                </c:pt>
                <c:pt idx="51">
                  <c:v>8.3570675470188434</c:v>
                </c:pt>
                <c:pt idx="52">
                  <c:v>8.4189708322545069</c:v>
                </c:pt>
                <c:pt idx="53">
                  <c:v>8.4808741174901705</c:v>
                </c:pt>
                <c:pt idx="54">
                  <c:v>8.5427774027258341</c:v>
                </c:pt>
                <c:pt idx="55">
                  <c:v>8.6046806879614977</c:v>
                </c:pt>
                <c:pt idx="56">
                  <c:v>8.6665839731971612</c:v>
                </c:pt>
                <c:pt idx="57">
                  <c:v>8.7284872584328248</c:v>
                </c:pt>
                <c:pt idx="58">
                  <c:v>8.7903905436684884</c:v>
                </c:pt>
                <c:pt idx="59">
                  <c:v>8.852293828904152</c:v>
                </c:pt>
                <c:pt idx="60">
                  <c:v>8.9141971141398155</c:v>
                </c:pt>
                <c:pt idx="61">
                  <c:v>8.9761003993754791</c:v>
                </c:pt>
                <c:pt idx="62">
                  <c:v>9.0380036846111427</c:v>
                </c:pt>
                <c:pt idx="63">
                  <c:v>9.0999069698468062</c:v>
                </c:pt>
                <c:pt idx="64">
                  <c:v>9.1618102550824698</c:v>
                </c:pt>
                <c:pt idx="65">
                  <c:v>9.2237135403181334</c:v>
                </c:pt>
                <c:pt idx="66">
                  <c:v>9.285616825553797</c:v>
                </c:pt>
                <c:pt idx="67">
                  <c:v>9.3475201107894605</c:v>
                </c:pt>
                <c:pt idx="68">
                  <c:v>9.4094233960251241</c:v>
                </c:pt>
                <c:pt idx="69">
                  <c:v>9.4713266812607877</c:v>
                </c:pt>
                <c:pt idx="70">
                  <c:v>9.5332299664964513</c:v>
                </c:pt>
                <c:pt idx="71">
                  <c:v>9.5951332517321148</c:v>
                </c:pt>
                <c:pt idx="72">
                  <c:v>9.6570365369677784</c:v>
                </c:pt>
                <c:pt idx="73">
                  <c:v>9.718939822203442</c:v>
                </c:pt>
                <c:pt idx="74">
                  <c:v>9.7808431074391056</c:v>
                </c:pt>
                <c:pt idx="75">
                  <c:v>9.8427463926747691</c:v>
                </c:pt>
                <c:pt idx="76">
                  <c:v>9.9046496779104327</c:v>
                </c:pt>
                <c:pt idx="77">
                  <c:v>9.9665529631460963</c:v>
                </c:pt>
                <c:pt idx="78">
                  <c:v>10.02845624838176</c:v>
                </c:pt>
                <c:pt idx="79">
                  <c:v>10.090359533617423</c:v>
                </c:pt>
                <c:pt idx="80">
                  <c:v>10.152262818853087</c:v>
                </c:pt>
                <c:pt idx="81">
                  <c:v>10.214166104088751</c:v>
                </c:pt>
                <c:pt idx="82">
                  <c:v>10.276069389324414</c:v>
                </c:pt>
                <c:pt idx="83">
                  <c:v>10.337972674560078</c:v>
                </c:pt>
                <c:pt idx="84">
                  <c:v>10.399875959795741</c:v>
                </c:pt>
                <c:pt idx="85">
                  <c:v>10.461779245031405</c:v>
                </c:pt>
                <c:pt idx="86">
                  <c:v>10.523682530267068</c:v>
                </c:pt>
                <c:pt idx="87">
                  <c:v>10.585585815502732</c:v>
                </c:pt>
                <c:pt idx="88">
                  <c:v>10.647489100738396</c:v>
                </c:pt>
                <c:pt idx="89">
                  <c:v>10.709392385974059</c:v>
                </c:pt>
                <c:pt idx="90">
                  <c:v>10.771295671209723</c:v>
                </c:pt>
                <c:pt idx="91">
                  <c:v>10.833198956445386</c:v>
                </c:pt>
                <c:pt idx="92">
                  <c:v>10.89510224168105</c:v>
                </c:pt>
                <c:pt idx="93">
                  <c:v>10.957005526916713</c:v>
                </c:pt>
                <c:pt idx="94">
                  <c:v>11.018908812152377</c:v>
                </c:pt>
                <c:pt idx="95">
                  <c:v>11.080812097388041</c:v>
                </c:pt>
                <c:pt idx="96">
                  <c:v>11.142715382623704</c:v>
                </c:pt>
                <c:pt idx="97">
                  <c:v>11.204618667859368</c:v>
                </c:pt>
                <c:pt idx="98">
                  <c:v>11.266521953095031</c:v>
                </c:pt>
                <c:pt idx="99">
                  <c:v>11.328425238330695</c:v>
                </c:pt>
                <c:pt idx="100" formatCode="0.000">
                  <c:v>11.390328523566399</c:v>
                </c:pt>
              </c:numCache>
            </c:numRef>
          </c:xVal>
          <c:yVal>
            <c:numRef>
              <c:f>'Gusset 7'!$AO$409:$AO$509</c:f>
              <c:numCache>
                <c:formatCode>0.000</c:formatCode>
                <c:ptCount val="101"/>
                <c:pt idx="0">
                  <c:v>24.571695680407235</c:v>
                </c:pt>
                <c:pt idx="1">
                  <c:v>24.623641356571721</c:v>
                </c:pt>
                <c:pt idx="2">
                  <c:v>24.675587032736207</c:v>
                </c:pt>
                <c:pt idx="3">
                  <c:v>24.727532708900693</c:v>
                </c:pt>
                <c:pt idx="4">
                  <c:v>24.779478385065179</c:v>
                </c:pt>
                <c:pt idx="5">
                  <c:v>24.831424061229665</c:v>
                </c:pt>
                <c:pt idx="6">
                  <c:v>24.883369737394151</c:v>
                </c:pt>
                <c:pt idx="7">
                  <c:v>24.935315413558637</c:v>
                </c:pt>
                <c:pt idx="8">
                  <c:v>24.987261089723123</c:v>
                </c:pt>
                <c:pt idx="9">
                  <c:v>25.039206765887609</c:v>
                </c:pt>
                <c:pt idx="10">
                  <c:v>25.091152442052095</c:v>
                </c:pt>
                <c:pt idx="11">
                  <c:v>25.143098118216582</c:v>
                </c:pt>
                <c:pt idx="12">
                  <c:v>25.195043794381068</c:v>
                </c:pt>
                <c:pt idx="13">
                  <c:v>25.246989470545554</c:v>
                </c:pt>
                <c:pt idx="14">
                  <c:v>25.29893514671004</c:v>
                </c:pt>
                <c:pt idx="15">
                  <c:v>25.350880822874526</c:v>
                </c:pt>
                <c:pt idx="16">
                  <c:v>25.402826499039012</c:v>
                </c:pt>
                <c:pt idx="17">
                  <c:v>25.454772175203498</c:v>
                </c:pt>
                <c:pt idx="18">
                  <c:v>25.506717851367984</c:v>
                </c:pt>
                <c:pt idx="19">
                  <c:v>25.55866352753247</c:v>
                </c:pt>
                <c:pt idx="20">
                  <c:v>25.610609203696956</c:v>
                </c:pt>
                <c:pt idx="21">
                  <c:v>25.662554879861442</c:v>
                </c:pt>
                <c:pt idx="22">
                  <c:v>25.714500556025929</c:v>
                </c:pt>
                <c:pt idx="23">
                  <c:v>25.766446232190415</c:v>
                </c:pt>
                <c:pt idx="24">
                  <c:v>25.818391908354901</c:v>
                </c:pt>
                <c:pt idx="25">
                  <c:v>25.870337584519387</c:v>
                </c:pt>
                <c:pt idx="26">
                  <c:v>25.922283260683873</c:v>
                </c:pt>
                <c:pt idx="27">
                  <c:v>25.974228936848359</c:v>
                </c:pt>
                <c:pt idx="28">
                  <c:v>26.026174613012845</c:v>
                </c:pt>
                <c:pt idx="29">
                  <c:v>26.078120289177331</c:v>
                </c:pt>
                <c:pt idx="30">
                  <c:v>26.130065965341817</c:v>
                </c:pt>
                <c:pt idx="31">
                  <c:v>26.182011641506303</c:v>
                </c:pt>
                <c:pt idx="32">
                  <c:v>26.233957317670789</c:v>
                </c:pt>
                <c:pt idx="33">
                  <c:v>26.285902993835276</c:v>
                </c:pt>
                <c:pt idx="34">
                  <c:v>26.337848669999762</c:v>
                </c:pt>
                <c:pt idx="35">
                  <c:v>26.389794346164248</c:v>
                </c:pt>
                <c:pt idx="36">
                  <c:v>26.441740022328734</c:v>
                </c:pt>
                <c:pt idx="37">
                  <c:v>26.49368569849322</c:v>
                </c:pt>
                <c:pt idx="38">
                  <c:v>26.545631374657706</c:v>
                </c:pt>
                <c:pt idx="39">
                  <c:v>26.597577050822192</c:v>
                </c:pt>
                <c:pt idx="40">
                  <c:v>26.649522726986678</c:v>
                </c:pt>
                <c:pt idx="41">
                  <c:v>26.701468403151164</c:v>
                </c:pt>
                <c:pt idx="42">
                  <c:v>26.75341407931565</c:v>
                </c:pt>
                <c:pt idx="43">
                  <c:v>26.805359755480136</c:v>
                </c:pt>
                <c:pt idx="44">
                  <c:v>26.857305431644622</c:v>
                </c:pt>
                <c:pt idx="45">
                  <c:v>26.909251107809109</c:v>
                </c:pt>
                <c:pt idx="46">
                  <c:v>26.961196783973595</c:v>
                </c:pt>
                <c:pt idx="47">
                  <c:v>27.013142460138081</c:v>
                </c:pt>
                <c:pt idx="48">
                  <c:v>27.065088136302567</c:v>
                </c:pt>
                <c:pt idx="49">
                  <c:v>27.117033812467053</c:v>
                </c:pt>
                <c:pt idx="50">
                  <c:v>27.168979488631539</c:v>
                </c:pt>
                <c:pt idx="51">
                  <c:v>27.220925164796025</c:v>
                </c:pt>
                <c:pt idx="52">
                  <c:v>27.272870840960511</c:v>
                </c:pt>
                <c:pt idx="53">
                  <c:v>27.324816517124997</c:v>
                </c:pt>
                <c:pt idx="54">
                  <c:v>27.376762193289483</c:v>
                </c:pt>
                <c:pt idx="55">
                  <c:v>27.428707869453969</c:v>
                </c:pt>
                <c:pt idx="56">
                  <c:v>27.480653545618456</c:v>
                </c:pt>
                <c:pt idx="57">
                  <c:v>27.532599221782942</c:v>
                </c:pt>
                <c:pt idx="58">
                  <c:v>27.584544897947428</c:v>
                </c:pt>
                <c:pt idx="59">
                  <c:v>27.636490574111914</c:v>
                </c:pt>
                <c:pt idx="60">
                  <c:v>27.6884362502764</c:v>
                </c:pt>
                <c:pt idx="61">
                  <c:v>27.740381926440886</c:v>
                </c:pt>
                <c:pt idx="62">
                  <c:v>27.792327602605372</c:v>
                </c:pt>
                <c:pt idx="63">
                  <c:v>27.844273278769858</c:v>
                </c:pt>
                <c:pt idx="64">
                  <c:v>27.896218954934344</c:v>
                </c:pt>
                <c:pt idx="65">
                  <c:v>27.94816463109883</c:v>
                </c:pt>
                <c:pt idx="66">
                  <c:v>28.000110307263316</c:v>
                </c:pt>
                <c:pt idx="67">
                  <c:v>28.052055983427802</c:v>
                </c:pt>
                <c:pt idx="68">
                  <c:v>28.104001659592289</c:v>
                </c:pt>
                <c:pt idx="69">
                  <c:v>28.155947335756775</c:v>
                </c:pt>
                <c:pt idx="70">
                  <c:v>28.207893011921261</c:v>
                </c:pt>
                <c:pt idx="71">
                  <c:v>28.259838688085747</c:v>
                </c:pt>
                <c:pt idx="72">
                  <c:v>28.311784364250233</c:v>
                </c:pt>
                <c:pt idx="73">
                  <c:v>28.363730040414719</c:v>
                </c:pt>
                <c:pt idx="74">
                  <c:v>28.415675716579205</c:v>
                </c:pt>
                <c:pt idx="75">
                  <c:v>28.467621392743691</c:v>
                </c:pt>
                <c:pt idx="76">
                  <c:v>28.519567068908177</c:v>
                </c:pt>
                <c:pt idx="77">
                  <c:v>28.571512745072663</c:v>
                </c:pt>
                <c:pt idx="78">
                  <c:v>28.623458421237149</c:v>
                </c:pt>
                <c:pt idx="79">
                  <c:v>28.675404097401636</c:v>
                </c:pt>
                <c:pt idx="80">
                  <c:v>28.727349773566122</c:v>
                </c:pt>
                <c:pt idx="81">
                  <c:v>28.779295449730608</c:v>
                </c:pt>
                <c:pt idx="82">
                  <c:v>28.831241125895094</c:v>
                </c:pt>
                <c:pt idx="83">
                  <c:v>28.88318680205958</c:v>
                </c:pt>
                <c:pt idx="84">
                  <c:v>28.935132478224066</c:v>
                </c:pt>
                <c:pt idx="85">
                  <c:v>28.987078154388552</c:v>
                </c:pt>
                <c:pt idx="86">
                  <c:v>29.039023830553038</c:v>
                </c:pt>
                <c:pt idx="87">
                  <c:v>29.090969506717524</c:v>
                </c:pt>
                <c:pt idx="88">
                  <c:v>29.14291518288201</c:v>
                </c:pt>
                <c:pt idx="89">
                  <c:v>29.194860859046496</c:v>
                </c:pt>
                <c:pt idx="90">
                  <c:v>29.246806535210983</c:v>
                </c:pt>
                <c:pt idx="91">
                  <c:v>29.298752211375469</c:v>
                </c:pt>
                <c:pt idx="92">
                  <c:v>29.350697887539955</c:v>
                </c:pt>
                <c:pt idx="93">
                  <c:v>29.402643563704441</c:v>
                </c:pt>
                <c:pt idx="94">
                  <c:v>29.454589239868927</c:v>
                </c:pt>
                <c:pt idx="95">
                  <c:v>29.506534916033413</c:v>
                </c:pt>
                <c:pt idx="96">
                  <c:v>29.558480592197899</c:v>
                </c:pt>
                <c:pt idx="97">
                  <c:v>29.610426268362385</c:v>
                </c:pt>
                <c:pt idx="98">
                  <c:v>29.662371944526871</c:v>
                </c:pt>
                <c:pt idx="99">
                  <c:v>29.714317620691357</c:v>
                </c:pt>
                <c:pt idx="100">
                  <c:v>29.76626329685601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31C-4214-B325-2E85EC89D053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7'!$AJ$510:$AJ$610</c:f>
              <c:numCache>
                <c:formatCode>0.000</c:formatCode>
                <c:ptCount val="101"/>
                <c:pt idx="0">
                  <c:v>11.390328523566399</c:v>
                </c:pt>
                <c:pt idx="1">
                  <c:v>11.626287771229217</c:v>
                </c:pt>
                <c:pt idx="2">
                  <c:v>11.862247018892035</c:v>
                </c:pt>
                <c:pt idx="3">
                  <c:v>12.098206266554852</c:v>
                </c:pt>
                <c:pt idx="4">
                  <c:v>12.33416551421767</c:v>
                </c:pt>
                <c:pt idx="5">
                  <c:v>12.570124761880487</c:v>
                </c:pt>
                <c:pt idx="6">
                  <c:v>12.806084009543305</c:v>
                </c:pt>
                <c:pt idx="7">
                  <c:v>13.042043257206123</c:v>
                </c:pt>
                <c:pt idx="8">
                  <c:v>13.27800250486894</c:v>
                </c:pt>
                <c:pt idx="9">
                  <c:v>13.513961752531758</c:v>
                </c:pt>
                <c:pt idx="10">
                  <c:v>13.749921000194576</c:v>
                </c:pt>
                <c:pt idx="11">
                  <c:v>13.985880247857393</c:v>
                </c:pt>
                <c:pt idx="12">
                  <c:v>14.221839495520211</c:v>
                </c:pt>
                <c:pt idx="13">
                  <c:v>14.457798743183028</c:v>
                </c:pt>
                <c:pt idx="14">
                  <c:v>14.693757990845846</c:v>
                </c:pt>
                <c:pt idx="15">
                  <c:v>14.929717238508664</c:v>
                </c:pt>
                <c:pt idx="16">
                  <c:v>15.165676486171481</c:v>
                </c:pt>
                <c:pt idx="17">
                  <c:v>15.401635733834299</c:v>
                </c:pt>
                <c:pt idx="18">
                  <c:v>15.637594981497116</c:v>
                </c:pt>
                <c:pt idx="19">
                  <c:v>15.873554229159934</c:v>
                </c:pt>
                <c:pt idx="20">
                  <c:v>16.109513476822752</c:v>
                </c:pt>
                <c:pt idx="21">
                  <c:v>16.345472724485568</c:v>
                </c:pt>
                <c:pt idx="22">
                  <c:v>16.581431972148383</c:v>
                </c:pt>
                <c:pt idx="23">
                  <c:v>16.817391219811199</c:v>
                </c:pt>
                <c:pt idx="24">
                  <c:v>17.053350467474015</c:v>
                </c:pt>
                <c:pt idx="25">
                  <c:v>17.289309715136831</c:v>
                </c:pt>
                <c:pt idx="26">
                  <c:v>17.525268962799647</c:v>
                </c:pt>
                <c:pt idx="27">
                  <c:v>17.761228210462463</c:v>
                </c:pt>
                <c:pt idx="28">
                  <c:v>17.997187458125278</c:v>
                </c:pt>
                <c:pt idx="29">
                  <c:v>18.233146705788094</c:v>
                </c:pt>
                <c:pt idx="30">
                  <c:v>18.46910595345091</c:v>
                </c:pt>
                <c:pt idx="31">
                  <c:v>18.705065201113726</c:v>
                </c:pt>
                <c:pt idx="32">
                  <c:v>18.941024448776542</c:v>
                </c:pt>
                <c:pt idx="33">
                  <c:v>19.176983696439358</c:v>
                </c:pt>
                <c:pt idx="34">
                  <c:v>19.412942944102173</c:v>
                </c:pt>
                <c:pt idx="35">
                  <c:v>19.648902191764989</c:v>
                </c:pt>
                <c:pt idx="36">
                  <c:v>19.884861439427805</c:v>
                </c:pt>
                <c:pt idx="37">
                  <c:v>20.120820687090621</c:v>
                </c:pt>
                <c:pt idx="38">
                  <c:v>20.356779934753437</c:v>
                </c:pt>
                <c:pt idx="39">
                  <c:v>20.592739182416253</c:v>
                </c:pt>
                <c:pt idx="40">
                  <c:v>20.828698430079069</c:v>
                </c:pt>
                <c:pt idx="41">
                  <c:v>21.064657677741884</c:v>
                </c:pt>
                <c:pt idx="42">
                  <c:v>21.3006169254047</c:v>
                </c:pt>
                <c:pt idx="43">
                  <c:v>21.536576173067516</c:v>
                </c:pt>
                <c:pt idx="44">
                  <c:v>21.772535420730332</c:v>
                </c:pt>
                <c:pt idx="45">
                  <c:v>22.008494668393148</c:v>
                </c:pt>
                <c:pt idx="46">
                  <c:v>22.244453916055964</c:v>
                </c:pt>
                <c:pt idx="47">
                  <c:v>22.480413163718779</c:v>
                </c:pt>
                <c:pt idx="48">
                  <c:v>22.716372411381595</c:v>
                </c:pt>
                <c:pt idx="49">
                  <c:v>22.952331659044411</c:v>
                </c:pt>
                <c:pt idx="50">
                  <c:v>23.188290906707227</c:v>
                </c:pt>
                <c:pt idx="51">
                  <c:v>23.424250154370043</c:v>
                </c:pt>
                <c:pt idx="52">
                  <c:v>23.660209402032859</c:v>
                </c:pt>
                <c:pt idx="53">
                  <c:v>23.896168649695674</c:v>
                </c:pt>
                <c:pt idx="54">
                  <c:v>24.13212789735849</c:v>
                </c:pt>
                <c:pt idx="55">
                  <c:v>24.368087145021306</c:v>
                </c:pt>
                <c:pt idx="56">
                  <c:v>24.604046392684122</c:v>
                </c:pt>
                <c:pt idx="57">
                  <c:v>24.840005640346938</c:v>
                </c:pt>
                <c:pt idx="58">
                  <c:v>25.075964888009754</c:v>
                </c:pt>
                <c:pt idx="59">
                  <c:v>25.311924135672569</c:v>
                </c:pt>
                <c:pt idx="60">
                  <c:v>25.547883383335385</c:v>
                </c:pt>
                <c:pt idx="61">
                  <c:v>25.783842630998201</c:v>
                </c:pt>
                <c:pt idx="62">
                  <c:v>26.019801878661017</c:v>
                </c:pt>
                <c:pt idx="63">
                  <c:v>26.255761126323833</c:v>
                </c:pt>
                <c:pt idx="64">
                  <c:v>26.491720373986649</c:v>
                </c:pt>
                <c:pt idx="65">
                  <c:v>26.727679621649465</c:v>
                </c:pt>
                <c:pt idx="66">
                  <c:v>26.96363886931228</c:v>
                </c:pt>
                <c:pt idx="67">
                  <c:v>27.199598116975096</c:v>
                </c:pt>
                <c:pt idx="68">
                  <c:v>27.435557364637912</c:v>
                </c:pt>
                <c:pt idx="69">
                  <c:v>27.671516612300728</c:v>
                </c:pt>
                <c:pt idx="70">
                  <c:v>27.907475859963544</c:v>
                </c:pt>
                <c:pt idx="71">
                  <c:v>28.14343510762636</c:v>
                </c:pt>
                <c:pt idx="72">
                  <c:v>28.379394355289175</c:v>
                </c:pt>
                <c:pt idx="73">
                  <c:v>28.615353602951991</c:v>
                </c:pt>
                <c:pt idx="74">
                  <c:v>28.851312850614807</c:v>
                </c:pt>
                <c:pt idx="75">
                  <c:v>29.087272098277623</c:v>
                </c:pt>
                <c:pt idx="76">
                  <c:v>29.323231345940439</c:v>
                </c:pt>
                <c:pt idx="77">
                  <c:v>29.559190593603255</c:v>
                </c:pt>
                <c:pt idx="78">
                  <c:v>29.79514984126607</c:v>
                </c:pt>
                <c:pt idx="79">
                  <c:v>30.031109088928886</c:v>
                </c:pt>
                <c:pt idx="80">
                  <c:v>30.267068336591702</c:v>
                </c:pt>
                <c:pt idx="81">
                  <c:v>30.503027584254518</c:v>
                </c:pt>
                <c:pt idx="82">
                  <c:v>30.738986831917334</c:v>
                </c:pt>
                <c:pt idx="83">
                  <c:v>30.97494607958015</c:v>
                </c:pt>
                <c:pt idx="84">
                  <c:v>31.210905327242966</c:v>
                </c:pt>
                <c:pt idx="85">
                  <c:v>31.446864574905781</c:v>
                </c:pt>
                <c:pt idx="86">
                  <c:v>31.682823822568597</c:v>
                </c:pt>
                <c:pt idx="87">
                  <c:v>31.918783070231413</c:v>
                </c:pt>
                <c:pt idx="88">
                  <c:v>32.154742317894232</c:v>
                </c:pt>
                <c:pt idx="89">
                  <c:v>32.390701565557052</c:v>
                </c:pt>
                <c:pt idx="90">
                  <c:v>32.626660813219871</c:v>
                </c:pt>
                <c:pt idx="91">
                  <c:v>32.862620060882691</c:v>
                </c:pt>
                <c:pt idx="92">
                  <c:v>33.09857930854551</c:v>
                </c:pt>
                <c:pt idx="93">
                  <c:v>33.334538556208329</c:v>
                </c:pt>
                <c:pt idx="94">
                  <c:v>33.570497803871149</c:v>
                </c:pt>
                <c:pt idx="95">
                  <c:v>33.806457051533968</c:v>
                </c:pt>
                <c:pt idx="96">
                  <c:v>34.042416299196788</c:v>
                </c:pt>
                <c:pt idx="97">
                  <c:v>34.278375546859607</c:v>
                </c:pt>
                <c:pt idx="98">
                  <c:v>34.514334794522426</c:v>
                </c:pt>
                <c:pt idx="99">
                  <c:v>34.750294042185246</c:v>
                </c:pt>
                <c:pt idx="100" formatCode="General">
                  <c:v>34.98625328984815</c:v>
                </c:pt>
              </c:numCache>
            </c:numRef>
          </c:xVal>
          <c:yVal>
            <c:numRef>
              <c:f>'Gusset 7'!$AP$510:$AP$610</c:f>
              <c:numCache>
                <c:formatCode>0.000</c:formatCode>
                <c:ptCount val="101"/>
                <c:pt idx="0">
                  <c:v>29.76626329685601</c:v>
                </c:pt>
                <c:pt idx="1">
                  <c:v>29.80787539576643</c:v>
                </c:pt>
                <c:pt idx="2">
                  <c:v>29.84948749467685</c:v>
                </c:pt>
                <c:pt idx="3">
                  <c:v>29.891099593587271</c:v>
                </c:pt>
                <c:pt idx="4">
                  <c:v>29.932711692497691</c:v>
                </c:pt>
                <c:pt idx="5">
                  <c:v>29.974323791408111</c:v>
                </c:pt>
                <c:pt idx="6">
                  <c:v>30.015935890318531</c:v>
                </c:pt>
                <c:pt idx="7">
                  <c:v>30.057547989228951</c:v>
                </c:pt>
                <c:pt idx="8">
                  <c:v>30.099160088139371</c:v>
                </c:pt>
                <c:pt idx="9">
                  <c:v>30.140772187049791</c:v>
                </c:pt>
                <c:pt idx="10">
                  <c:v>30.182384285960211</c:v>
                </c:pt>
                <c:pt idx="11">
                  <c:v>30.223996384870631</c:v>
                </c:pt>
                <c:pt idx="12">
                  <c:v>30.265608483781051</c:v>
                </c:pt>
                <c:pt idx="13">
                  <c:v>30.307220582691471</c:v>
                </c:pt>
                <c:pt idx="14">
                  <c:v>30.348832681601891</c:v>
                </c:pt>
                <c:pt idx="15">
                  <c:v>30.390444780512311</c:v>
                </c:pt>
                <c:pt idx="16">
                  <c:v>30.432056879422731</c:v>
                </c:pt>
                <c:pt idx="17">
                  <c:v>30.473668978333151</c:v>
                </c:pt>
                <c:pt idx="18">
                  <c:v>30.515281077243571</c:v>
                </c:pt>
                <c:pt idx="19">
                  <c:v>30.556893176153991</c:v>
                </c:pt>
                <c:pt idx="20">
                  <c:v>30.598505275064412</c:v>
                </c:pt>
                <c:pt idx="21">
                  <c:v>30.640117373974832</c:v>
                </c:pt>
                <c:pt idx="22">
                  <c:v>30.681729472885252</c:v>
                </c:pt>
                <c:pt idx="23">
                  <c:v>30.723341571795672</c:v>
                </c:pt>
                <c:pt idx="24">
                  <c:v>30.764953670706092</c:v>
                </c:pt>
                <c:pt idx="25">
                  <c:v>30.806565769616512</c:v>
                </c:pt>
                <c:pt idx="26">
                  <c:v>30.848177868526932</c:v>
                </c:pt>
                <c:pt idx="27">
                  <c:v>30.889789967437352</c:v>
                </c:pt>
                <c:pt idx="28">
                  <c:v>30.931402066347772</c:v>
                </c:pt>
                <c:pt idx="29">
                  <c:v>30.973014165258192</c:v>
                </c:pt>
                <c:pt idx="30">
                  <c:v>31.014626264168612</c:v>
                </c:pt>
                <c:pt idx="31">
                  <c:v>31.056238363079032</c:v>
                </c:pt>
                <c:pt idx="32">
                  <c:v>31.097850461989452</c:v>
                </c:pt>
                <c:pt idx="33">
                  <c:v>31.139462560899872</c:v>
                </c:pt>
                <c:pt idx="34">
                  <c:v>31.181074659810292</c:v>
                </c:pt>
                <c:pt idx="35">
                  <c:v>31.222686758720712</c:v>
                </c:pt>
                <c:pt idx="36">
                  <c:v>31.264298857631132</c:v>
                </c:pt>
                <c:pt idx="37">
                  <c:v>31.305910956541553</c:v>
                </c:pt>
                <c:pt idx="38">
                  <c:v>31.347523055451973</c:v>
                </c:pt>
                <c:pt idx="39">
                  <c:v>31.389135154362393</c:v>
                </c:pt>
                <c:pt idx="40">
                  <c:v>31.430747253272813</c:v>
                </c:pt>
                <c:pt idx="41">
                  <c:v>31.472359352183233</c:v>
                </c:pt>
                <c:pt idx="42">
                  <c:v>31.513971451093653</c:v>
                </c:pt>
                <c:pt idx="43">
                  <c:v>31.555583550004073</c:v>
                </c:pt>
                <c:pt idx="44">
                  <c:v>31.597195648914493</c:v>
                </c:pt>
                <c:pt idx="45">
                  <c:v>31.638807747824913</c:v>
                </c:pt>
                <c:pt idx="46">
                  <c:v>31.680419846735333</c:v>
                </c:pt>
                <c:pt idx="47">
                  <c:v>31.722031945645753</c:v>
                </c:pt>
                <c:pt idx="48">
                  <c:v>31.763644044556173</c:v>
                </c:pt>
                <c:pt idx="49">
                  <c:v>31.805256143466593</c:v>
                </c:pt>
                <c:pt idx="50">
                  <c:v>31.846868242377013</c:v>
                </c:pt>
                <c:pt idx="51">
                  <c:v>31.888480341287433</c:v>
                </c:pt>
                <c:pt idx="52">
                  <c:v>31.930092440197853</c:v>
                </c:pt>
                <c:pt idx="53">
                  <c:v>31.971704539108273</c:v>
                </c:pt>
                <c:pt idx="54">
                  <c:v>32.013316638018694</c:v>
                </c:pt>
                <c:pt idx="55">
                  <c:v>32.054928736929114</c:v>
                </c:pt>
                <c:pt idx="56">
                  <c:v>32.096540835839534</c:v>
                </c:pt>
                <c:pt idx="57">
                  <c:v>32.138152934749954</c:v>
                </c:pt>
                <c:pt idx="58">
                  <c:v>32.179765033660374</c:v>
                </c:pt>
                <c:pt idx="59">
                  <c:v>32.221377132570794</c:v>
                </c:pt>
                <c:pt idx="60">
                  <c:v>32.262989231481214</c:v>
                </c:pt>
                <c:pt idx="61">
                  <c:v>32.304601330391634</c:v>
                </c:pt>
                <c:pt idx="62">
                  <c:v>32.346213429302054</c:v>
                </c:pt>
                <c:pt idx="63">
                  <c:v>32.387825528212474</c:v>
                </c:pt>
                <c:pt idx="64">
                  <c:v>32.429437627122894</c:v>
                </c:pt>
                <c:pt idx="65">
                  <c:v>32.471049726033314</c:v>
                </c:pt>
                <c:pt idx="66">
                  <c:v>32.512661824943734</c:v>
                </c:pt>
                <c:pt idx="67">
                  <c:v>32.554273923854154</c:v>
                </c:pt>
                <c:pt idx="68">
                  <c:v>32.595886022764574</c:v>
                </c:pt>
                <c:pt idx="69">
                  <c:v>32.637498121674994</c:v>
                </c:pt>
                <c:pt idx="70">
                  <c:v>32.679110220585414</c:v>
                </c:pt>
                <c:pt idx="71">
                  <c:v>32.720722319495835</c:v>
                </c:pt>
                <c:pt idx="72">
                  <c:v>32.762334418406255</c:v>
                </c:pt>
                <c:pt idx="73">
                  <c:v>32.803946517316675</c:v>
                </c:pt>
                <c:pt idx="74">
                  <c:v>32.845558616227095</c:v>
                </c:pt>
                <c:pt idx="75">
                  <c:v>32.887170715137515</c:v>
                </c:pt>
                <c:pt idx="76">
                  <c:v>32.928782814047935</c:v>
                </c:pt>
                <c:pt idx="77">
                  <c:v>32.970394912958355</c:v>
                </c:pt>
                <c:pt idx="78">
                  <c:v>33.012007011868775</c:v>
                </c:pt>
                <c:pt idx="79">
                  <c:v>33.053619110779195</c:v>
                </c:pt>
                <c:pt idx="80">
                  <c:v>33.095231209689615</c:v>
                </c:pt>
                <c:pt idx="81">
                  <c:v>33.136843308600035</c:v>
                </c:pt>
                <c:pt idx="82">
                  <c:v>33.178455407510455</c:v>
                </c:pt>
                <c:pt idx="83">
                  <c:v>33.220067506420875</c:v>
                </c:pt>
                <c:pt idx="84">
                  <c:v>33.261679605331295</c:v>
                </c:pt>
                <c:pt idx="85">
                  <c:v>33.303291704241715</c:v>
                </c:pt>
                <c:pt idx="86">
                  <c:v>33.344903803152135</c:v>
                </c:pt>
                <c:pt idx="87">
                  <c:v>33.386515902062555</c:v>
                </c:pt>
                <c:pt idx="88">
                  <c:v>33.428128000972976</c:v>
                </c:pt>
                <c:pt idx="89">
                  <c:v>33.469740099883396</c:v>
                </c:pt>
                <c:pt idx="90">
                  <c:v>33.511352198793816</c:v>
                </c:pt>
                <c:pt idx="91">
                  <c:v>33.552964297704236</c:v>
                </c:pt>
                <c:pt idx="92">
                  <c:v>33.594576396614656</c:v>
                </c:pt>
                <c:pt idx="93">
                  <c:v>33.636188495525076</c:v>
                </c:pt>
                <c:pt idx="94">
                  <c:v>33.677800594435496</c:v>
                </c:pt>
                <c:pt idx="95">
                  <c:v>33.719412693345916</c:v>
                </c:pt>
                <c:pt idx="96">
                  <c:v>33.761024792256336</c:v>
                </c:pt>
                <c:pt idx="97">
                  <c:v>33.802636891166756</c:v>
                </c:pt>
                <c:pt idx="98">
                  <c:v>33.844248990077176</c:v>
                </c:pt>
                <c:pt idx="99">
                  <c:v>33.885861088987596</c:v>
                </c:pt>
                <c:pt idx="100" formatCode="General">
                  <c:v>33.92747318789791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31C-4214-B325-2E85EC89D053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7'!$AJ$611:$AJ$711</c:f>
              <c:numCache>
                <c:formatCode>General</c:formatCode>
                <c:ptCount val="101"/>
                <c:pt idx="0">
                  <c:v>34.98625328984815</c:v>
                </c:pt>
                <c:pt idx="1">
                  <c:v>35.031249770756496</c:v>
                </c:pt>
                <c:pt idx="2">
                  <c:v>35.076246251664841</c:v>
                </c:pt>
                <c:pt idx="3">
                  <c:v>35.121242732573187</c:v>
                </c:pt>
                <c:pt idx="4">
                  <c:v>35.166239213481532</c:v>
                </c:pt>
                <c:pt idx="5">
                  <c:v>35.211235694389877</c:v>
                </c:pt>
                <c:pt idx="6">
                  <c:v>35.256232175298223</c:v>
                </c:pt>
                <c:pt idx="7">
                  <c:v>35.301228656206568</c:v>
                </c:pt>
                <c:pt idx="8">
                  <c:v>35.346225137114914</c:v>
                </c:pt>
                <c:pt idx="9">
                  <c:v>35.391221618023259</c:v>
                </c:pt>
                <c:pt idx="10">
                  <c:v>35.436218098931604</c:v>
                </c:pt>
                <c:pt idx="11">
                  <c:v>35.48121457983995</c:v>
                </c:pt>
                <c:pt idx="12">
                  <c:v>35.526211060748295</c:v>
                </c:pt>
                <c:pt idx="13">
                  <c:v>35.571207541656641</c:v>
                </c:pt>
                <c:pt idx="14">
                  <c:v>35.616204022564986</c:v>
                </c:pt>
                <c:pt idx="15">
                  <c:v>35.661200503473331</c:v>
                </c:pt>
                <c:pt idx="16">
                  <c:v>35.706196984381677</c:v>
                </c:pt>
                <c:pt idx="17">
                  <c:v>35.751193465290022</c:v>
                </c:pt>
                <c:pt idx="18">
                  <c:v>35.796189946198368</c:v>
                </c:pt>
                <c:pt idx="19">
                  <c:v>35.841186427106713</c:v>
                </c:pt>
                <c:pt idx="20">
                  <c:v>35.886182908015059</c:v>
                </c:pt>
                <c:pt idx="21">
                  <c:v>35.931179388923404</c:v>
                </c:pt>
                <c:pt idx="22">
                  <c:v>35.976175869831749</c:v>
                </c:pt>
                <c:pt idx="23">
                  <c:v>36.021172350740095</c:v>
                </c:pt>
                <c:pt idx="24">
                  <c:v>36.06616883164844</c:v>
                </c:pt>
                <c:pt idx="25">
                  <c:v>36.111165312556786</c:v>
                </c:pt>
                <c:pt idx="26">
                  <c:v>36.156161793465131</c:v>
                </c:pt>
                <c:pt idx="27">
                  <c:v>36.201158274373476</c:v>
                </c:pt>
                <c:pt idx="28">
                  <c:v>36.246154755281822</c:v>
                </c:pt>
                <c:pt idx="29">
                  <c:v>36.291151236190167</c:v>
                </c:pt>
                <c:pt idx="30">
                  <c:v>36.336147717098513</c:v>
                </c:pt>
                <c:pt idx="31">
                  <c:v>36.381144198006858</c:v>
                </c:pt>
                <c:pt idx="32">
                  <c:v>36.426140678915203</c:v>
                </c:pt>
                <c:pt idx="33">
                  <c:v>36.471137159823549</c:v>
                </c:pt>
                <c:pt idx="34">
                  <c:v>36.516133640731894</c:v>
                </c:pt>
                <c:pt idx="35">
                  <c:v>36.56113012164024</c:v>
                </c:pt>
                <c:pt idx="36">
                  <c:v>36.606126602548585</c:v>
                </c:pt>
                <c:pt idx="37">
                  <c:v>36.65112308345693</c:v>
                </c:pt>
                <c:pt idx="38">
                  <c:v>36.696119564365276</c:v>
                </c:pt>
                <c:pt idx="39">
                  <c:v>36.741116045273621</c:v>
                </c:pt>
                <c:pt idx="40">
                  <c:v>36.786112526181967</c:v>
                </c:pt>
                <c:pt idx="41">
                  <c:v>36.831109007090312</c:v>
                </c:pt>
                <c:pt idx="42">
                  <c:v>36.876105487998657</c:v>
                </c:pt>
                <c:pt idx="43">
                  <c:v>36.921101968907003</c:v>
                </c:pt>
                <c:pt idx="44">
                  <c:v>36.966098449815348</c:v>
                </c:pt>
                <c:pt idx="45">
                  <c:v>37.011094930723694</c:v>
                </c:pt>
                <c:pt idx="46">
                  <c:v>37.056091411632039</c:v>
                </c:pt>
                <c:pt idx="47">
                  <c:v>37.101087892540384</c:v>
                </c:pt>
                <c:pt idx="48">
                  <c:v>37.14608437344873</c:v>
                </c:pt>
                <c:pt idx="49">
                  <c:v>37.191080854357075</c:v>
                </c:pt>
                <c:pt idx="50">
                  <c:v>37.236077335265421</c:v>
                </c:pt>
                <c:pt idx="51">
                  <c:v>37.281073816173766</c:v>
                </c:pt>
                <c:pt idx="52">
                  <c:v>37.326070297082111</c:v>
                </c:pt>
                <c:pt idx="53">
                  <c:v>37.371066777990457</c:v>
                </c:pt>
                <c:pt idx="54">
                  <c:v>37.416063258898802</c:v>
                </c:pt>
                <c:pt idx="55">
                  <c:v>37.461059739807148</c:v>
                </c:pt>
                <c:pt idx="56">
                  <c:v>37.506056220715493</c:v>
                </c:pt>
                <c:pt idx="57">
                  <c:v>37.551052701623838</c:v>
                </c:pt>
                <c:pt idx="58">
                  <c:v>37.596049182532184</c:v>
                </c:pt>
                <c:pt idx="59">
                  <c:v>37.641045663440529</c:v>
                </c:pt>
                <c:pt idx="60">
                  <c:v>37.686042144348875</c:v>
                </c:pt>
                <c:pt idx="61">
                  <c:v>37.73103862525722</c:v>
                </c:pt>
                <c:pt idx="62">
                  <c:v>37.776035106165565</c:v>
                </c:pt>
                <c:pt idx="63">
                  <c:v>37.821031587073911</c:v>
                </c:pt>
                <c:pt idx="64">
                  <c:v>37.866028067982256</c:v>
                </c:pt>
                <c:pt idx="65">
                  <c:v>37.911024548890602</c:v>
                </c:pt>
                <c:pt idx="66">
                  <c:v>37.956021029798947</c:v>
                </c:pt>
                <c:pt idx="67">
                  <c:v>38.001017510707293</c:v>
                </c:pt>
                <c:pt idx="68">
                  <c:v>38.046013991615638</c:v>
                </c:pt>
                <c:pt idx="69">
                  <c:v>38.091010472523983</c:v>
                </c:pt>
                <c:pt idx="70">
                  <c:v>38.136006953432329</c:v>
                </c:pt>
                <c:pt idx="71">
                  <c:v>38.181003434340674</c:v>
                </c:pt>
                <c:pt idx="72">
                  <c:v>38.22599991524902</c:v>
                </c:pt>
                <c:pt idx="73">
                  <c:v>38.270996396157365</c:v>
                </c:pt>
                <c:pt idx="74">
                  <c:v>38.31599287706571</c:v>
                </c:pt>
                <c:pt idx="75">
                  <c:v>38.360989357974056</c:v>
                </c:pt>
                <c:pt idx="76">
                  <c:v>38.405985838882401</c:v>
                </c:pt>
                <c:pt idx="77">
                  <c:v>38.450982319790747</c:v>
                </c:pt>
                <c:pt idx="78">
                  <c:v>38.495978800699092</c:v>
                </c:pt>
                <c:pt idx="79">
                  <c:v>38.540975281607437</c:v>
                </c:pt>
                <c:pt idx="80">
                  <c:v>38.585971762515783</c:v>
                </c:pt>
                <c:pt idx="81">
                  <c:v>38.630968243424128</c:v>
                </c:pt>
                <c:pt idx="82">
                  <c:v>38.675964724332474</c:v>
                </c:pt>
                <c:pt idx="83">
                  <c:v>38.720961205240819</c:v>
                </c:pt>
                <c:pt idx="84">
                  <c:v>38.765957686149164</c:v>
                </c:pt>
                <c:pt idx="85">
                  <c:v>38.81095416705751</c:v>
                </c:pt>
                <c:pt idx="86">
                  <c:v>38.855950647965855</c:v>
                </c:pt>
                <c:pt idx="87">
                  <c:v>38.900947128874201</c:v>
                </c:pt>
                <c:pt idx="88">
                  <c:v>38.945943609782546</c:v>
                </c:pt>
                <c:pt idx="89">
                  <c:v>38.990940090690891</c:v>
                </c:pt>
                <c:pt idx="90">
                  <c:v>39.035936571599237</c:v>
                </c:pt>
                <c:pt idx="91">
                  <c:v>39.080933052507582</c:v>
                </c:pt>
                <c:pt idx="92">
                  <c:v>39.125929533415928</c:v>
                </c:pt>
                <c:pt idx="93">
                  <c:v>39.170926014324273</c:v>
                </c:pt>
                <c:pt idx="94">
                  <c:v>39.215922495232618</c:v>
                </c:pt>
                <c:pt idx="95">
                  <c:v>39.260918976140964</c:v>
                </c:pt>
                <c:pt idx="96">
                  <c:v>39.305915457049309</c:v>
                </c:pt>
                <c:pt idx="97">
                  <c:v>39.350911937957655</c:v>
                </c:pt>
                <c:pt idx="98">
                  <c:v>39.395908418866</c:v>
                </c:pt>
                <c:pt idx="99">
                  <c:v>39.440904899774345</c:v>
                </c:pt>
                <c:pt idx="100">
                  <c:v>39.485901380682961</c:v>
                </c:pt>
              </c:numCache>
            </c:numRef>
          </c:xVal>
          <c:yVal>
            <c:numRef>
              <c:f>'Gusset 7'!$AQ$611:$AQ$711</c:f>
              <c:numCache>
                <c:formatCode>General</c:formatCode>
                <c:ptCount val="101"/>
                <c:pt idx="0">
                  <c:v>33.92747318789791</c:v>
                </c:pt>
                <c:pt idx="1">
                  <c:v>33.873851208208002</c:v>
                </c:pt>
                <c:pt idx="2">
                  <c:v>33.820229228518095</c:v>
                </c:pt>
                <c:pt idx="3">
                  <c:v>33.766607248828187</c:v>
                </c:pt>
                <c:pt idx="4">
                  <c:v>33.712985269138279</c:v>
                </c:pt>
                <c:pt idx="5">
                  <c:v>33.659363289448372</c:v>
                </c:pt>
                <c:pt idx="6">
                  <c:v>33.605741309758464</c:v>
                </c:pt>
                <c:pt idx="7">
                  <c:v>33.552119330068557</c:v>
                </c:pt>
                <c:pt idx="8">
                  <c:v>33.498497350378649</c:v>
                </c:pt>
                <c:pt idx="9">
                  <c:v>33.444875370688742</c:v>
                </c:pt>
                <c:pt idx="10">
                  <c:v>33.391253390998834</c:v>
                </c:pt>
                <c:pt idx="11">
                  <c:v>33.337631411308926</c:v>
                </c:pt>
                <c:pt idx="12">
                  <c:v>33.284009431619019</c:v>
                </c:pt>
                <c:pt idx="13">
                  <c:v>33.230387451929111</c:v>
                </c:pt>
                <c:pt idx="14">
                  <c:v>33.176765472239204</c:v>
                </c:pt>
                <c:pt idx="15">
                  <c:v>33.123143492549296</c:v>
                </c:pt>
                <c:pt idx="16">
                  <c:v>33.069521512859389</c:v>
                </c:pt>
                <c:pt idx="17">
                  <c:v>33.015899533169481</c:v>
                </c:pt>
                <c:pt idx="18">
                  <c:v>32.962277553479574</c:v>
                </c:pt>
                <c:pt idx="19">
                  <c:v>32.908655573789666</c:v>
                </c:pt>
                <c:pt idx="20">
                  <c:v>32.855033594099758</c:v>
                </c:pt>
                <c:pt idx="21">
                  <c:v>32.801411614409851</c:v>
                </c:pt>
                <c:pt idx="22">
                  <c:v>32.747789634719943</c:v>
                </c:pt>
                <c:pt idx="23">
                  <c:v>32.694167655030036</c:v>
                </c:pt>
                <c:pt idx="24">
                  <c:v>32.640545675340128</c:v>
                </c:pt>
                <c:pt idx="25">
                  <c:v>32.586923695650221</c:v>
                </c:pt>
                <c:pt idx="26">
                  <c:v>32.533301715960313</c:v>
                </c:pt>
                <c:pt idx="27">
                  <c:v>32.479679736270405</c:v>
                </c:pt>
                <c:pt idx="28">
                  <c:v>32.426057756580498</c:v>
                </c:pt>
                <c:pt idx="29">
                  <c:v>32.37243577689059</c:v>
                </c:pt>
                <c:pt idx="30">
                  <c:v>32.318813797200683</c:v>
                </c:pt>
                <c:pt idx="31">
                  <c:v>32.265191817510775</c:v>
                </c:pt>
                <c:pt idx="32">
                  <c:v>32.211569837820868</c:v>
                </c:pt>
                <c:pt idx="33">
                  <c:v>32.15794785813096</c:v>
                </c:pt>
                <c:pt idx="34">
                  <c:v>32.104325878441053</c:v>
                </c:pt>
                <c:pt idx="35">
                  <c:v>32.050703898751145</c:v>
                </c:pt>
                <c:pt idx="36">
                  <c:v>31.997081919061241</c:v>
                </c:pt>
                <c:pt idx="37">
                  <c:v>31.943459939371337</c:v>
                </c:pt>
                <c:pt idx="38">
                  <c:v>31.889837959681433</c:v>
                </c:pt>
                <c:pt idx="39">
                  <c:v>31.836215979991529</c:v>
                </c:pt>
                <c:pt idx="40">
                  <c:v>31.782594000301625</c:v>
                </c:pt>
                <c:pt idx="41">
                  <c:v>31.728972020611721</c:v>
                </c:pt>
                <c:pt idx="42">
                  <c:v>31.675350040921817</c:v>
                </c:pt>
                <c:pt idx="43">
                  <c:v>31.621728061231913</c:v>
                </c:pt>
                <c:pt idx="44">
                  <c:v>31.568106081542009</c:v>
                </c:pt>
                <c:pt idx="45">
                  <c:v>31.514484101852105</c:v>
                </c:pt>
                <c:pt idx="46">
                  <c:v>31.460862122162201</c:v>
                </c:pt>
                <c:pt idx="47">
                  <c:v>31.407240142472297</c:v>
                </c:pt>
                <c:pt idx="48">
                  <c:v>31.353618162782393</c:v>
                </c:pt>
                <c:pt idx="49">
                  <c:v>31.299996183092489</c:v>
                </c:pt>
                <c:pt idx="50">
                  <c:v>31.246374203402585</c:v>
                </c:pt>
                <c:pt idx="51">
                  <c:v>31.192752223712681</c:v>
                </c:pt>
                <c:pt idx="52">
                  <c:v>31.139130244022777</c:v>
                </c:pt>
                <c:pt idx="53">
                  <c:v>31.085508264332873</c:v>
                </c:pt>
                <c:pt idx="54">
                  <c:v>31.031886284642969</c:v>
                </c:pt>
                <c:pt idx="55">
                  <c:v>30.978264304953065</c:v>
                </c:pt>
                <c:pt idx="56">
                  <c:v>30.924642325263161</c:v>
                </c:pt>
                <c:pt idx="57">
                  <c:v>30.871020345573257</c:v>
                </c:pt>
                <c:pt idx="58">
                  <c:v>30.817398365883353</c:v>
                </c:pt>
                <c:pt idx="59">
                  <c:v>30.763776386193449</c:v>
                </c:pt>
                <c:pt idx="60">
                  <c:v>30.710154406503545</c:v>
                </c:pt>
                <c:pt idx="61">
                  <c:v>30.656532426813641</c:v>
                </c:pt>
                <c:pt idx="62">
                  <c:v>30.602910447123737</c:v>
                </c:pt>
                <c:pt idx="63">
                  <c:v>30.549288467433833</c:v>
                </c:pt>
                <c:pt idx="64">
                  <c:v>30.495666487743929</c:v>
                </c:pt>
                <c:pt idx="65">
                  <c:v>30.442044508054025</c:v>
                </c:pt>
                <c:pt idx="66">
                  <c:v>30.388422528364121</c:v>
                </c:pt>
                <c:pt idx="67">
                  <c:v>30.334800548674217</c:v>
                </c:pt>
                <c:pt idx="68">
                  <c:v>30.281178568984313</c:v>
                </c:pt>
                <c:pt idx="69">
                  <c:v>30.227556589294409</c:v>
                </c:pt>
                <c:pt idx="70">
                  <c:v>30.173934609604505</c:v>
                </c:pt>
                <c:pt idx="71">
                  <c:v>30.120312629914601</c:v>
                </c:pt>
                <c:pt idx="72">
                  <c:v>30.066690650224697</c:v>
                </c:pt>
                <c:pt idx="73">
                  <c:v>30.013068670534793</c:v>
                </c:pt>
                <c:pt idx="74">
                  <c:v>29.959446690844889</c:v>
                </c:pt>
                <c:pt idx="75">
                  <c:v>29.905824711154985</c:v>
                </c:pt>
                <c:pt idx="76">
                  <c:v>29.852202731465081</c:v>
                </c:pt>
                <c:pt idx="77">
                  <c:v>29.798580751775177</c:v>
                </c:pt>
                <c:pt idx="78">
                  <c:v>29.744958772085273</c:v>
                </c:pt>
                <c:pt idx="79">
                  <c:v>29.691336792395369</c:v>
                </c:pt>
                <c:pt idx="80">
                  <c:v>29.637714812705465</c:v>
                </c:pt>
                <c:pt idx="81">
                  <c:v>29.584092833015561</c:v>
                </c:pt>
                <c:pt idx="82">
                  <c:v>29.530470853325657</c:v>
                </c:pt>
                <c:pt idx="83">
                  <c:v>29.476848873635753</c:v>
                </c:pt>
                <c:pt idx="84">
                  <c:v>29.423226893945849</c:v>
                </c:pt>
                <c:pt idx="85">
                  <c:v>29.369604914255945</c:v>
                </c:pt>
                <c:pt idx="86">
                  <c:v>29.315982934566041</c:v>
                </c:pt>
                <c:pt idx="87">
                  <c:v>29.262360954876137</c:v>
                </c:pt>
                <c:pt idx="88">
                  <c:v>29.208738975186233</c:v>
                </c:pt>
                <c:pt idx="89">
                  <c:v>29.155116995496329</c:v>
                </c:pt>
                <c:pt idx="90">
                  <c:v>29.101495015806425</c:v>
                </c:pt>
                <c:pt idx="91">
                  <c:v>29.04787303611652</c:v>
                </c:pt>
                <c:pt idx="92">
                  <c:v>28.994251056426616</c:v>
                </c:pt>
                <c:pt idx="93">
                  <c:v>28.940629076736712</c:v>
                </c:pt>
                <c:pt idx="94">
                  <c:v>28.887007097046808</c:v>
                </c:pt>
                <c:pt idx="95">
                  <c:v>28.833385117356904</c:v>
                </c:pt>
                <c:pt idx="96">
                  <c:v>28.779763137667</c:v>
                </c:pt>
                <c:pt idx="97">
                  <c:v>28.726141157977096</c:v>
                </c:pt>
                <c:pt idx="98">
                  <c:v>28.672519178287192</c:v>
                </c:pt>
                <c:pt idx="99">
                  <c:v>28.618897198597288</c:v>
                </c:pt>
                <c:pt idx="100">
                  <c:v>28.565275218907338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31C-4214-B325-2E85EC89D053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7'!$AJ$712:$AJ$812</c:f>
              <c:numCache>
                <c:formatCode>General</c:formatCode>
                <c:ptCount val="101"/>
                <c:pt idx="0">
                  <c:v>39.485901380682961</c:v>
                </c:pt>
                <c:pt idx="1">
                  <c:v>39.403958891612767</c:v>
                </c:pt>
                <c:pt idx="2">
                  <c:v>39.322016402542573</c:v>
                </c:pt>
                <c:pt idx="3">
                  <c:v>39.240073913472379</c:v>
                </c:pt>
                <c:pt idx="4">
                  <c:v>39.158131424402185</c:v>
                </c:pt>
                <c:pt idx="5">
                  <c:v>39.076188935331992</c:v>
                </c:pt>
                <c:pt idx="6">
                  <c:v>38.994246446261798</c:v>
                </c:pt>
                <c:pt idx="7">
                  <c:v>38.912303957191604</c:v>
                </c:pt>
                <c:pt idx="8">
                  <c:v>38.83036146812141</c:v>
                </c:pt>
                <c:pt idx="9">
                  <c:v>38.748418979051216</c:v>
                </c:pt>
                <c:pt idx="10">
                  <c:v>38.666476489981022</c:v>
                </c:pt>
                <c:pt idx="11">
                  <c:v>38.584534000910828</c:v>
                </c:pt>
                <c:pt idx="12">
                  <c:v>38.502591511840635</c:v>
                </c:pt>
                <c:pt idx="13">
                  <c:v>38.420649022770441</c:v>
                </c:pt>
                <c:pt idx="14">
                  <c:v>38.338706533700247</c:v>
                </c:pt>
                <c:pt idx="15">
                  <c:v>38.256764044630053</c:v>
                </c:pt>
                <c:pt idx="16">
                  <c:v>38.174821555559859</c:v>
                </c:pt>
                <c:pt idx="17">
                  <c:v>38.092879066489665</c:v>
                </c:pt>
                <c:pt idx="18">
                  <c:v>38.010936577419471</c:v>
                </c:pt>
                <c:pt idx="19">
                  <c:v>37.928994088349278</c:v>
                </c:pt>
                <c:pt idx="20">
                  <c:v>37.847051599279084</c:v>
                </c:pt>
                <c:pt idx="21">
                  <c:v>37.76510911020889</c:v>
                </c:pt>
                <c:pt idx="22">
                  <c:v>37.683166621138696</c:v>
                </c:pt>
                <c:pt idx="23">
                  <c:v>37.601224132068502</c:v>
                </c:pt>
                <c:pt idx="24">
                  <c:v>37.519281642998308</c:v>
                </c:pt>
                <c:pt idx="25">
                  <c:v>37.437339153928114</c:v>
                </c:pt>
                <c:pt idx="26">
                  <c:v>37.355396664857921</c:v>
                </c:pt>
                <c:pt idx="27">
                  <c:v>37.273454175787727</c:v>
                </c:pt>
                <c:pt idx="28">
                  <c:v>37.191511686717533</c:v>
                </c:pt>
                <c:pt idx="29">
                  <c:v>37.109569197647339</c:v>
                </c:pt>
                <c:pt idx="30">
                  <c:v>37.027626708577145</c:v>
                </c:pt>
                <c:pt idx="31">
                  <c:v>36.945684219506951</c:v>
                </c:pt>
                <c:pt idx="32">
                  <c:v>36.863741730436757</c:v>
                </c:pt>
                <c:pt idx="33">
                  <c:v>36.781799241366564</c:v>
                </c:pt>
                <c:pt idx="34">
                  <c:v>36.69985675229637</c:v>
                </c:pt>
                <c:pt idx="35">
                  <c:v>36.617914263226176</c:v>
                </c:pt>
                <c:pt idx="36">
                  <c:v>36.535971774155982</c:v>
                </c:pt>
                <c:pt idx="37">
                  <c:v>36.454029285085788</c:v>
                </c:pt>
                <c:pt idx="38">
                  <c:v>36.372086796015594</c:v>
                </c:pt>
                <c:pt idx="39">
                  <c:v>36.2901443069454</c:v>
                </c:pt>
                <c:pt idx="40">
                  <c:v>36.208201817875207</c:v>
                </c:pt>
                <c:pt idx="41">
                  <c:v>36.126259328805013</c:v>
                </c:pt>
                <c:pt idx="42">
                  <c:v>36.044316839734819</c:v>
                </c:pt>
                <c:pt idx="43">
                  <c:v>35.962374350664625</c:v>
                </c:pt>
                <c:pt idx="44">
                  <c:v>35.880431861594431</c:v>
                </c:pt>
                <c:pt idx="45">
                  <c:v>35.798489372524237</c:v>
                </c:pt>
                <c:pt idx="46">
                  <c:v>35.716546883454043</c:v>
                </c:pt>
                <c:pt idx="47">
                  <c:v>35.63460439438385</c:v>
                </c:pt>
                <c:pt idx="48">
                  <c:v>35.552661905313656</c:v>
                </c:pt>
                <c:pt idx="49">
                  <c:v>35.470719416243462</c:v>
                </c:pt>
                <c:pt idx="50">
                  <c:v>35.388776927173268</c:v>
                </c:pt>
                <c:pt idx="51">
                  <c:v>35.306834438103074</c:v>
                </c:pt>
                <c:pt idx="52">
                  <c:v>35.22489194903288</c:v>
                </c:pt>
                <c:pt idx="53">
                  <c:v>35.142949459962686</c:v>
                </c:pt>
                <c:pt idx="54">
                  <c:v>35.061006970892493</c:v>
                </c:pt>
                <c:pt idx="55">
                  <c:v>34.979064481822299</c:v>
                </c:pt>
                <c:pt idx="56">
                  <c:v>34.897121992752105</c:v>
                </c:pt>
                <c:pt idx="57">
                  <c:v>34.815179503681911</c:v>
                </c:pt>
                <c:pt idx="58">
                  <c:v>34.733237014611717</c:v>
                </c:pt>
                <c:pt idx="59">
                  <c:v>34.651294525541523</c:v>
                </c:pt>
                <c:pt idx="60">
                  <c:v>34.569352036471329</c:v>
                </c:pt>
                <c:pt idx="61">
                  <c:v>34.487409547401136</c:v>
                </c:pt>
                <c:pt idx="62">
                  <c:v>34.405467058330942</c:v>
                </c:pt>
                <c:pt idx="63">
                  <c:v>34.323524569260748</c:v>
                </c:pt>
                <c:pt idx="64">
                  <c:v>34.241582080190554</c:v>
                </c:pt>
                <c:pt idx="65">
                  <c:v>34.15963959112036</c:v>
                </c:pt>
                <c:pt idx="66">
                  <c:v>34.077697102050166</c:v>
                </c:pt>
                <c:pt idx="67">
                  <c:v>33.995754612979972</c:v>
                </c:pt>
                <c:pt idx="68">
                  <c:v>33.913812123909779</c:v>
                </c:pt>
                <c:pt idx="69">
                  <c:v>33.831869634839585</c:v>
                </c:pt>
                <c:pt idx="70">
                  <c:v>33.749927145769391</c:v>
                </c:pt>
                <c:pt idx="71">
                  <c:v>33.667984656699197</c:v>
                </c:pt>
                <c:pt idx="72">
                  <c:v>33.586042167629003</c:v>
                </c:pt>
                <c:pt idx="73">
                  <c:v>33.504099678558809</c:v>
                </c:pt>
                <c:pt idx="74">
                  <c:v>33.422157189488615</c:v>
                </c:pt>
                <c:pt idx="75">
                  <c:v>33.340214700418422</c:v>
                </c:pt>
                <c:pt idx="76">
                  <c:v>33.258272211348228</c:v>
                </c:pt>
                <c:pt idx="77">
                  <c:v>33.176329722278034</c:v>
                </c:pt>
                <c:pt idx="78">
                  <c:v>33.09438723320784</c:v>
                </c:pt>
                <c:pt idx="79">
                  <c:v>33.012444744137646</c:v>
                </c:pt>
                <c:pt idx="80">
                  <c:v>32.930502255067452</c:v>
                </c:pt>
                <c:pt idx="81">
                  <c:v>32.848559765997258</c:v>
                </c:pt>
                <c:pt idx="82">
                  <c:v>32.766617276927064</c:v>
                </c:pt>
                <c:pt idx="83">
                  <c:v>32.684674787856871</c:v>
                </c:pt>
                <c:pt idx="84">
                  <c:v>32.602732298786677</c:v>
                </c:pt>
                <c:pt idx="85">
                  <c:v>32.520789809716483</c:v>
                </c:pt>
                <c:pt idx="86">
                  <c:v>32.438847320646289</c:v>
                </c:pt>
                <c:pt idx="87">
                  <c:v>32.356904831576095</c:v>
                </c:pt>
                <c:pt idx="88">
                  <c:v>32.274962342505901</c:v>
                </c:pt>
                <c:pt idx="89">
                  <c:v>32.193019853435707</c:v>
                </c:pt>
                <c:pt idx="90">
                  <c:v>32.111077364365514</c:v>
                </c:pt>
                <c:pt idx="91">
                  <c:v>32.02913487529532</c:v>
                </c:pt>
                <c:pt idx="92">
                  <c:v>31.947192386225126</c:v>
                </c:pt>
                <c:pt idx="93">
                  <c:v>31.865249897154932</c:v>
                </c:pt>
                <c:pt idx="94">
                  <c:v>31.783307408084738</c:v>
                </c:pt>
                <c:pt idx="95">
                  <c:v>31.701364919014544</c:v>
                </c:pt>
                <c:pt idx="96">
                  <c:v>31.61942242994435</c:v>
                </c:pt>
                <c:pt idx="97">
                  <c:v>31.537479940874157</c:v>
                </c:pt>
                <c:pt idx="98">
                  <c:v>31.455537451803963</c:v>
                </c:pt>
                <c:pt idx="99">
                  <c:v>31.373594962733769</c:v>
                </c:pt>
                <c:pt idx="100" formatCode="0.000">
                  <c:v>31.291652473663444</c:v>
                </c:pt>
              </c:numCache>
            </c:numRef>
          </c:xVal>
          <c:yVal>
            <c:numRef>
              <c:f>'Gusset 7'!$AR$712:$AR$812</c:f>
              <c:numCache>
                <c:formatCode>General</c:formatCode>
                <c:ptCount val="101"/>
                <c:pt idx="0">
                  <c:v>28.565275218907338</c:v>
                </c:pt>
                <c:pt idx="1">
                  <c:v>28.340122466718263</c:v>
                </c:pt>
                <c:pt idx="2">
                  <c:v>28.114969714529188</c:v>
                </c:pt>
                <c:pt idx="3">
                  <c:v>27.889816962340113</c:v>
                </c:pt>
                <c:pt idx="4">
                  <c:v>27.664664210151038</c:v>
                </c:pt>
                <c:pt idx="5">
                  <c:v>27.439511457961963</c:v>
                </c:pt>
                <c:pt idx="6">
                  <c:v>27.214358705772888</c:v>
                </c:pt>
                <c:pt idx="7">
                  <c:v>26.989205953583813</c:v>
                </c:pt>
                <c:pt idx="8">
                  <c:v>26.764053201394738</c:v>
                </c:pt>
                <c:pt idx="9">
                  <c:v>26.538900449205663</c:v>
                </c:pt>
                <c:pt idx="10">
                  <c:v>26.313747697016588</c:v>
                </c:pt>
                <c:pt idx="11">
                  <c:v>26.088594944827513</c:v>
                </c:pt>
                <c:pt idx="12">
                  <c:v>25.863442192638438</c:v>
                </c:pt>
                <c:pt idx="13">
                  <c:v>25.638289440449363</c:v>
                </c:pt>
                <c:pt idx="14">
                  <c:v>25.413136688260288</c:v>
                </c:pt>
                <c:pt idx="15">
                  <c:v>25.187983936071213</c:v>
                </c:pt>
                <c:pt idx="16">
                  <c:v>24.962831183882138</c:v>
                </c:pt>
                <c:pt idx="17">
                  <c:v>24.737678431693062</c:v>
                </c:pt>
                <c:pt idx="18">
                  <c:v>24.512525679503987</c:v>
                </c:pt>
                <c:pt idx="19">
                  <c:v>24.287372927314912</c:v>
                </c:pt>
                <c:pt idx="20">
                  <c:v>24.062220175125837</c:v>
                </c:pt>
                <c:pt idx="21">
                  <c:v>23.837067422936762</c:v>
                </c:pt>
                <c:pt idx="22">
                  <c:v>23.611914670747687</c:v>
                </c:pt>
                <c:pt idx="23">
                  <c:v>23.386761918558612</c:v>
                </c:pt>
                <c:pt idx="24">
                  <c:v>23.161609166369537</c:v>
                </c:pt>
                <c:pt idx="25">
                  <c:v>22.936456414180462</c:v>
                </c:pt>
                <c:pt idx="26">
                  <c:v>22.711303661991387</c:v>
                </c:pt>
                <c:pt idx="27">
                  <c:v>22.486150909802312</c:v>
                </c:pt>
                <c:pt idx="28">
                  <c:v>22.260998157613237</c:v>
                </c:pt>
                <c:pt idx="29">
                  <c:v>22.035845405424162</c:v>
                </c:pt>
                <c:pt idx="30">
                  <c:v>21.810692653235087</c:v>
                </c:pt>
                <c:pt idx="31">
                  <c:v>21.585539901046012</c:v>
                </c:pt>
                <c:pt idx="32">
                  <c:v>21.360387148856937</c:v>
                </c:pt>
                <c:pt idx="33">
                  <c:v>21.135234396667862</c:v>
                </c:pt>
                <c:pt idx="34">
                  <c:v>20.910081644478787</c:v>
                </c:pt>
                <c:pt idx="35">
                  <c:v>20.684928892289712</c:v>
                </c:pt>
                <c:pt idx="36">
                  <c:v>20.459776140100637</c:v>
                </c:pt>
                <c:pt idx="37">
                  <c:v>20.234623387911562</c:v>
                </c:pt>
                <c:pt idx="38">
                  <c:v>20.009470635722487</c:v>
                </c:pt>
                <c:pt idx="39">
                  <c:v>19.784317883533411</c:v>
                </c:pt>
                <c:pt idx="40">
                  <c:v>19.559165131344336</c:v>
                </c:pt>
                <c:pt idx="41">
                  <c:v>19.334012379155261</c:v>
                </c:pt>
                <c:pt idx="42">
                  <c:v>19.108859626966186</c:v>
                </c:pt>
                <c:pt idx="43">
                  <c:v>18.883706874777111</c:v>
                </c:pt>
                <c:pt idx="44">
                  <c:v>18.658554122588036</c:v>
                </c:pt>
                <c:pt idx="45">
                  <c:v>18.433401370398961</c:v>
                </c:pt>
                <c:pt idx="46">
                  <c:v>18.208248618209886</c:v>
                </c:pt>
                <c:pt idx="47">
                  <c:v>17.983095866020811</c:v>
                </c:pt>
                <c:pt idx="48">
                  <c:v>17.757943113831736</c:v>
                </c:pt>
                <c:pt idx="49">
                  <c:v>17.532790361642661</c:v>
                </c:pt>
                <c:pt idx="50">
                  <c:v>17.307637609453586</c:v>
                </c:pt>
                <c:pt idx="51">
                  <c:v>17.082484857264511</c:v>
                </c:pt>
                <c:pt idx="52">
                  <c:v>16.857332105075436</c:v>
                </c:pt>
                <c:pt idx="53">
                  <c:v>16.632179352886361</c:v>
                </c:pt>
                <c:pt idx="54">
                  <c:v>16.407026600697286</c:v>
                </c:pt>
                <c:pt idx="55">
                  <c:v>16.181873848508211</c:v>
                </c:pt>
                <c:pt idx="56">
                  <c:v>15.956721096319137</c:v>
                </c:pt>
                <c:pt idx="57">
                  <c:v>15.731568344130064</c:v>
                </c:pt>
                <c:pt idx="58">
                  <c:v>15.506415591940991</c:v>
                </c:pt>
                <c:pt idx="59">
                  <c:v>15.281262839751918</c:v>
                </c:pt>
                <c:pt idx="60">
                  <c:v>15.056110087562844</c:v>
                </c:pt>
                <c:pt idx="61">
                  <c:v>14.830957335373771</c:v>
                </c:pt>
                <c:pt idx="62">
                  <c:v>14.605804583184698</c:v>
                </c:pt>
                <c:pt idx="63">
                  <c:v>14.380651830995625</c:v>
                </c:pt>
                <c:pt idx="64">
                  <c:v>14.155499078806551</c:v>
                </c:pt>
                <c:pt idx="65">
                  <c:v>13.930346326617478</c:v>
                </c:pt>
                <c:pt idx="66">
                  <c:v>13.705193574428405</c:v>
                </c:pt>
                <c:pt idx="67">
                  <c:v>13.480040822239332</c:v>
                </c:pt>
                <c:pt idx="68">
                  <c:v>13.254888070050258</c:v>
                </c:pt>
                <c:pt idx="69">
                  <c:v>13.029735317861185</c:v>
                </c:pt>
                <c:pt idx="70">
                  <c:v>12.804582565672112</c:v>
                </c:pt>
                <c:pt idx="71">
                  <c:v>12.579429813483038</c:v>
                </c:pt>
                <c:pt idx="72">
                  <c:v>12.354277061293965</c:v>
                </c:pt>
                <c:pt idx="73">
                  <c:v>12.129124309104892</c:v>
                </c:pt>
                <c:pt idx="74">
                  <c:v>11.903971556915819</c:v>
                </c:pt>
                <c:pt idx="75">
                  <c:v>11.678818804726745</c:v>
                </c:pt>
                <c:pt idx="76">
                  <c:v>11.453666052537672</c:v>
                </c:pt>
                <c:pt idx="77">
                  <c:v>11.228513300348599</c:v>
                </c:pt>
                <c:pt idx="78">
                  <c:v>11.003360548159526</c:v>
                </c:pt>
                <c:pt idx="79">
                  <c:v>10.778207795970452</c:v>
                </c:pt>
                <c:pt idx="80">
                  <c:v>10.553055043781379</c:v>
                </c:pt>
                <c:pt idx="81">
                  <c:v>10.327902291592306</c:v>
                </c:pt>
                <c:pt idx="82">
                  <c:v>10.102749539403233</c:v>
                </c:pt>
                <c:pt idx="83">
                  <c:v>9.8775967872141592</c:v>
                </c:pt>
                <c:pt idx="84">
                  <c:v>9.652444035025086</c:v>
                </c:pt>
                <c:pt idx="85">
                  <c:v>9.4272912828360127</c:v>
                </c:pt>
                <c:pt idx="86">
                  <c:v>9.2021385306469394</c:v>
                </c:pt>
                <c:pt idx="87">
                  <c:v>8.9769857784578662</c:v>
                </c:pt>
                <c:pt idx="88">
                  <c:v>8.7518330262687929</c:v>
                </c:pt>
                <c:pt idx="89">
                  <c:v>8.5266802740797196</c:v>
                </c:pt>
                <c:pt idx="90">
                  <c:v>8.3015275218906464</c:v>
                </c:pt>
                <c:pt idx="91">
                  <c:v>8.0763747697015731</c:v>
                </c:pt>
                <c:pt idx="92">
                  <c:v>7.8512220175124998</c:v>
                </c:pt>
                <c:pt idx="93">
                  <c:v>7.6260692653234265</c:v>
                </c:pt>
                <c:pt idx="94">
                  <c:v>7.4009165131343533</c:v>
                </c:pt>
                <c:pt idx="95">
                  <c:v>7.17576376094528</c:v>
                </c:pt>
                <c:pt idx="96">
                  <c:v>6.9506110087562067</c:v>
                </c:pt>
                <c:pt idx="97">
                  <c:v>6.7254582565671335</c:v>
                </c:pt>
                <c:pt idx="98">
                  <c:v>6.5003055043780602</c:v>
                </c:pt>
                <c:pt idx="99">
                  <c:v>6.2751527521889869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31C-4214-B325-2E85EC89D053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7'!$AJ$813:$AJ$913</c:f>
              <c:numCache>
                <c:formatCode>0.000</c:formatCode>
                <c:ptCount val="101"/>
                <c:pt idx="0">
                  <c:v>31.291652473663444</c:v>
                </c:pt>
                <c:pt idx="1">
                  <c:v>31.291652473663444</c:v>
                </c:pt>
                <c:pt idx="2">
                  <c:v>31.291652473663444</c:v>
                </c:pt>
                <c:pt idx="3">
                  <c:v>31.291652473663444</c:v>
                </c:pt>
                <c:pt idx="4">
                  <c:v>31.291652473663444</c:v>
                </c:pt>
                <c:pt idx="5">
                  <c:v>31.291652473663444</c:v>
                </c:pt>
                <c:pt idx="6">
                  <c:v>31.291652473663444</c:v>
                </c:pt>
                <c:pt idx="7">
                  <c:v>31.291652473663444</c:v>
                </c:pt>
                <c:pt idx="8">
                  <c:v>31.291652473663444</c:v>
                </c:pt>
                <c:pt idx="9">
                  <c:v>31.291652473663444</c:v>
                </c:pt>
                <c:pt idx="10">
                  <c:v>31.291652473663444</c:v>
                </c:pt>
                <c:pt idx="11">
                  <c:v>31.291652473663444</c:v>
                </c:pt>
                <c:pt idx="12">
                  <c:v>31.291652473663444</c:v>
                </c:pt>
                <c:pt idx="13">
                  <c:v>31.291652473663444</c:v>
                </c:pt>
                <c:pt idx="14">
                  <c:v>31.291652473663444</c:v>
                </c:pt>
                <c:pt idx="15">
                  <c:v>31.291652473663444</c:v>
                </c:pt>
                <c:pt idx="16">
                  <c:v>31.291652473663444</c:v>
                </c:pt>
                <c:pt idx="17">
                  <c:v>31.291652473663444</c:v>
                </c:pt>
                <c:pt idx="18">
                  <c:v>31.291652473663444</c:v>
                </c:pt>
                <c:pt idx="19">
                  <c:v>31.291652473663444</c:v>
                </c:pt>
                <c:pt idx="20">
                  <c:v>31.291652473663444</c:v>
                </c:pt>
                <c:pt idx="21">
                  <c:v>31.291652473663444</c:v>
                </c:pt>
                <c:pt idx="22">
                  <c:v>31.291652473663444</c:v>
                </c:pt>
                <c:pt idx="23">
                  <c:v>31.291652473663444</c:v>
                </c:pt>
                <c:pt idx="24">
                  <c:v>31.291652473663444</c:v>
                </c:pt>
                <c:pt idx="25">
                  <c:v>31.291652473663444</c:v>
                </c:pt>
                <c:pt idx="26">
                  <c:v>31.291652473663444</c:v>
                </c:pt>
                <c:pt idx="27">
                  <c:v>31.291652473663444</c:v>
                </c:pt>
                <c:pt idx="28">
                  <c:v>31.291652473663444</c:v>
                </c:pt>
                <c:pt idx="29">
                  <c:v>31.291652473663444</c:v>
                </c:pt>
                <c:pt idx="30">
                  <c:v>31.291652473663444</c:v>
                </c:pt>
                <c:pt idx="31">
                  <c:v>31.291652473663444</c:v>
                </c:pt>
                <c:pt idx="32">
                  <c:v>31.291652473663444</c:v>
                </c:pt>
                <c:pt idx="33">
                  <c:v>31.291652473663444</c:v>
                </c:pt>
                <c:pt idx="34">
                  <c:v>31.291652473663444</c:v>
                </c:pt>
                <c:pt idx="35">
                  <c:v>31.291652473663444</c:v>
                </c:pt>
                <c:pt idx="36">
                  <c:v>31.291652473663444</c:v>
                </c:pt>
                <c:pt idx="37">
                  <c:v>31.291652473663444</c:v>
                </c:pt>
                <c:pt idx="38">
                  <c:v>31.291652473663444</c:v>
                </c:pt>
                <c:pt idx="39">
                  <c:v>31.291652473663444</c:v>
                </c:pt>
                <c:pt idx="40">
                  <c:v>31.291652473663444</c:v>
                </c:pt>
                <c:pt idx="41">
                  <c:v>31.291652473663444</c:v>
                </c:pt>
                <c:pt idx="42">
                  <c:v>31.291652473663444</c:v>
                </c:pt>
                <c:pt idx="43">
                  <c:v>31.291652473663444</c:v>
                </c:pt>
                <c:pt idx="44">
                  <c:v>31.291652473663444</c:v>
                </c:pt>
                <c:pt idx="45">
                  <c:v>31.291652473663444</c:v>
                </c:pt>
                <c:pt idx="46">
                  <c:v>31.291652473663444</c:v>
                </c:pt>
                <c:pt idx="47">
                  <c:v>31.291652473663444</c:v>
                </c:pt>
                <c:pt idx="48">
                  <c:v>31.291652473663444</c:v>
                </c:pt>
                <c:pt idx="49">
                  <c:v>31.291652473663444</c:v>
                </c:pt>
                <c:pt idx="50">
                  <c:v>31.291652473663444</c:v>
                </c:pt>
                <c:pt idx="51">
                  <c:v>31.291652473663444</c:v>
                </c:pt>
                <c:pt idx="52">
                  <c:v>31.291652473663444</c:v>
                </c:pt>
                <c:pt idx="53">
                  <c:v>31.291652473663444</c:v>
                </c:pt>
                <c:pt idx="54">
                  <c:v>31.291652473663444</c:v>
                </c:pt>
                <c:pt idx="55">
                  <c:v>31.291652473663444</c:v>
                </c:pt>
                <c:pt idx="56">
                  <c:v>31.291652473663444</c:v>
                </c:pt>
                <c:pt idx="57">
                  <c:v>31.291652473663444</c:v>
                </c:pt>
                <c:pt idx="58">
                  <c:v>31.291652473663444</c:v>
                </c:pt>
                <c:pt idx="59">
                  <c:v>31.291652473663444</c:v>
                </c:pt>
                <c:pt idx="60">
                  <c:v>31.291652473663444</c:v>
                </c:pt>
                <c:pt idx="61">
                  <c:v>31.291652473663444</c:v>
                </c:pt>
                <c:pt idx="62">
                  <c:v>31.291652473663444</c:v>
                </c:pt>
                <c:pt idx="63">
                  <c:v>31.291652473663444</c:v>
                </c:pt>
                <c:pt idx="64">
                  <c:v>31.291652473663444</c:v>
                </c:pt>
                <c:pt idx="65">
                  <c:v>31.291652473663444</c:v>
                </c:pt>
                <c:pt idx="66">
                  <c:v>31.291652473663444</c:v>
                </c:pt>
                <c:pt idx="67">
                  <c:v>31.291652473663444</c:v>
                </c:pt>
                <c:pt idx="68">
                  <c:v>31.291652473663444</c:v>
                </c:pt>
                <c:pt idx="69">
                  <c:v>31.291652473663444</c:v>
                </c:pt>
                <c:pt idx="70">
                  <c:v>31.291652473663444</c:v>
                </c:pt>
                <c:pt idx="71">
                  <c:v>31.291652473663444</c:v>
                </c:pt>
                <c:pt idx="72">
                  <c:v>31.291652473663444</c:v>
                </c:pt>
                <c:pt idx="73">
                  <c:v>31.291652473663444</c:v>
                </c:pt>
                <c:pt idx="74">
                  <c:v>31.291652473663444</c:v>
                </c:pt>
                <c:pt idx="75">
                  <c:v>31.291652473663444</c:v>
                </c:pt>
                <c:pt idx="76">
                  <c:v>31.291652473663444</c:v>
                </c:pt>
                <c:pt idx="77">
                  <c:v>31.291652473663444</c:v>
                </c:pt>
                <c:pt idx="78">
                  <c:v>31.291652473663444</c:v>
                </c:pt>
                <c:pt idx="79">
                  <c:v>31.291652473663444</c:v>
                </c:pt>
                <c:pt idx="80">
                  <c:v>31.291652473663444</c:v>
                </c:pt>
                <c:pt idx="81">
                  <c:v>31.291652473663444</c:v>
                </c:pt>
                <c:pt idx="82">
                  <c:v>31.291652473663444</c:v>
                </c:pt>
                <c:pt idx="83">
                  <c:v>31.291652473663444</c:v>
                </c:pt>
                <c:pt idx="84">
                  <c:v>31.291652473663444</c:v>
                </c:pt>
                <c:pt idx="85">
                  <c:v>31.291652473663444</c:v>
                </c:pt>
                <c:pt idx="86">
                  <c:v>31.291652473663444</c:v>
                </c:pt>
                <c:pt idx="87">
                  <c:v>31.291652473663444</c:v>
                </c:pt>
                <c:pt idx="88">
                  <c:v>31.291652473663444</c:v>
                </c:pt>
                <c:pt idx="89">
                  <c:v>31.291652473663444</c:v>
                </c:pt>
                <c:pt idx="90">
                  <c:v>31.291652473663444</c:v>
                </c:pt>
                <c:pt idx="91">
                  <c:v>31.291652473663444</c:v>
                </c:pt>
                <c:pt idx="92">
                  <c:v>31.291652473663444</c:v>
                </c:pt>
                <c:pt idx="93">
                  <c:v>31.291652473663444</c:v>
                </c:pt>
                <c:pt idx="94">
                  <c:v>31.291652473663444</c:v>
                </c:pt>
                <c:pt idx="95">
                  <c:v>31.291652473663444</c:v>
                </c:pt>
                <c:pt idx="96">
                  <c:v>31.291652473663444</c:v>
                </c:pt>
                <c:pt idx="97">
                  <c:v>31.291652473663444</c:v>
                </c:pt>
                <c:pt idx="98">
                  <c:v>31.291652473663444</c:v>
                </c:pt>
                <c:pt idx="99">
                  <c:v>31.291652473663444</c:v>
                </c:pt>
                <c:pt idx="100">
                  <c:v>31.291652473663444</c:v>
                </c:pt>
              </c:numCache>
            </c:numRef>
          </c:xVal>
          <c:yVal>
            <c:numRef>
              <c:f>'Gusset 7'!$AS$813:$AS$913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31C-4214-B325-2E85EC89D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8'!$AJ$4:$AJ$105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0.41879876996532717</c:v>
                </c:pt>
                <c:pt idx="2">
                  <c:v>0.83759753993065433</c:v>
                </c:pt>
                <c:pt idx="3">
                  <c:v>1.2563963098959814</c:v>
                </c:pt>
                <c:pt idx="4">
                  <c:v>1.6751950798613087</c:v>
                </c:pt>
                <c:pt idx="5">
                  <c:v>2.0939938498266359</c:v>
                </c:pt>
                <c:pt idx="6">
                  <c:v>2.5127926197919632</c:v>
                </c:pt>
                <c:pt idx="7">
                  <c:v>2.9315913897572905</c:v>
                </c:pt>
                <c:pt idx="9">
                  <c:v>3.3503901597226178</c:v>
                </c:pt>
                <c:pt idx="10">
                  <c:v>3.7691889296879451</c:v>
                </c:pt>
                <c:pt idx="11">
                  <c:v>4.1879876996532719</c:v>
                </c:pt>
                <c:pt idx="12">
                  <c:v>4.6067864696185987</c:v>
                </c:pt>
                <c:pt idx="13">
                  <c:v>5.0255852395839256</c:v>
                </c:pt>
                <c:pt idx="14">
                  <c:v>5.4443840095492524</c:v>
                </c:pt>
                <c:pt idx="15">
                  <c:v>5.8631827795145792</c:v>
                </c:pt>
                <c:pt idx="16">
                  <c:v>6.2819815494799061</c:v>
                </c:pt>
                <c:pt idx="17">
                  <c:v>6.7007803194452329</c:v>
                </c:pt>
                <c:pt idx="18">
                  <c:v>7.1195790894105597</c:v>
                </c:pt>
                <c:pt idx="19">
                  <c:v>7.5383778593758866</c:v>
                </c:pt>
                <c:pt idx="20">
                  <c:v>7.9571766293412134</c:v>
                </c:pt>
                <c:pt idx="21">
                  <c:v>8.3759753993065402</c:v>
                </c:pt>
                <c:pt idx="22">
                  <c:v>8.7947741692718679</c:v>
                </c:pt>
                <c:pt idx="23">
                  <c:v>9.2135729392371957</c:v>
                </c:pt>
                <c:pt idx="24">
                  <c:v>9.6323717092025234</c:v>
                </c:pt>
                <c:pt idx="25">
                  <c:v>10.051170479167851</c:v>
                </c:pt>
                <c:pt idx="26">
                  <c:v>10.469969249133179</c:v>
                </c:pt>
                <c:pt idx="27">
                  <c:v>10.888768019098507</c:v>
                </c:pt>
                <c:pt idx="28">
                  <c:v>11.307566789063834</c:v>
                </c:pt>
                <c:pt idx="29">
                  <c:v>11.726365559029162</c:v>
                </c:pt>
                <c:pt idx="30">
                  <c:v>12.14516432899449</c:v>
                </c:pt>
                <c:pt idx="31">
                  <c:v>12.563963098959817</c:v>
                </c:pt>
                <c:pt idx="32">
                  <c:v>12.982761868925145</c:v>
                </c:pt>
                <c:pt idx="33">
                  <c:v>13.401560638890473</c:v>
                </c:pt>
                <c:pt idx="34">
                  <c:v>13.820359408855801</c:v>
                </c:pt>
                <c:pt idx="35">
                  <c:v>14.239158178821128</c:v>
                </c:pt>
                <c:pt idx="36">
                  <c:v>14.657956948786456</c:v>
                </c:pt>
                <c:pt idx="37">
                  <c:v>15.076755718751784</c:v>
                </c:pt>
                <c:pt idx="38">
                  <c:v>15.495554488717111</c:v>
                </c:pt>
                <c:pt idx="39">
                  <c:v>15.914353258682439</c:v>
                </c:pt>
                <c:pt idx="40">
                  <c:v>16.333152028647767</c:v>
                </c:pt>
                <c:pt idx="41">
                  <c:v>16.751950798613095</c:v>
                </c:pt>
                <c:pt idx="42">
                  <c:v>17.170749568578422</c:v>
                </c:pt>
                <c:pt idx="43">
                  <c:v>17.58954833854375</c:v>
                </c:pt>
                <c:pt idx="44">
                  <c:v>18.008347108509078</c:v>
                </c:pt>
                <c:pt idx="45">
                  <c:v>18.427145878474406</c:v>
                </c:pt>
                <c:pt idx="46">
                  <c:v>18.845944648439733</c:v>
                </c:pt>
                <c:pt idx="47">
                  <c:v>19.264743418405061</c:v>
                </c:pt>
                <c:pt idx="48">
                  <c:v>19.683542188370389</c:v>
                </c:pt>
                <c:pt idx="49">
                  <c:v>20.102340958335716</c:v>
                </c:pt>
                <c:pt idx="50">
                  <c:v>20.521139728301044</c:v>
                </c:pt>
                <c:pt idx="51">
                  <c:v>20.939938498266372</c:v>
                </c:pt>
                <c:pt idx="52">
                  <c:v>21.3587372682317</c:v>
                </c:pt>
                <c:pt idx="53">
                  <c:v>21.777536038197027</c:v>
                </c:pt>
                <c:pt idx="54">
                  <c:v>22.196334808162355</c:v>
                </c:pt>
                <c:pt idx="55">
                  <c:v>22.615133578127683</c:v>
                </c:pt>
                <c:pt idx="56">
                  <c:v>23.03393234809301</c:v>
                </c:pt>
                <c:pt idx="57">
                  <c:v>23.452731118058338</c:v>
                </c:pt>
                <c:pt idx="58">
                  <c:v>23.871529888023666</c:v>
                </c:pt>
                <c:pt idx="59">
                  <c:v>24.290328657988994</c:v>
                </c:pt>
                <c:pt idx="60">
                  <c:v>24.709127427954321</c:v>
                </c:pt>
                <c:pt idx="61">
                  <c:v>25.127926197919649</c:v>
                </c:pt>
                <c:pt idx="62">
                  <c:v>25.546724967884977</c:v>
                </c:pt>
                <c:pt idx="63">
                  <c:v>25.965523737850305</c:v>
                </c:pt>
                <c:pt idx="64">
                  <c:v>26.384322507815632</c:v>
                </c:pt>
                <c:pt idx="65">
                  <c:v>26.80312127778096</c:v>
                </c:pt>
                <c:pt idx="66">
                  <c:v>27.221920047746288</c:v>
                </c:pt>
                <c:pt idx="67">
                  <c:v>27.640718817711615</c:v>
                </c:pt>
                <c:pt idx="68">
                  <c:v>28.059517587676943</c:v>
                </c:pt>
                <c:pt idx="69">
                  <c:v>28.478316357642271</c:v>
                </c:pt>
                <c:pt idx="70">
                  <c:v>28.897115127607599</c:v>
                </c:pt>
                <c:pt idx="71">
                  <c:v>29.315913897572926</c:v>
                </c:pt>
                <c:pt idx="72">
                  <c:v>29.734712667538254</c:v>
                </c:pt>
                <c:pt idx="73">
                  <c:v>30.153511437503582</c:v>
                </c:pt>
                <c:pt idx="74">
                  <c:v>30.572310207468909</c:v>
                </c:pt>
                <c:pt idx="75">
                  <c:v>30.991108977434237</c:v>
                </c:pt>
                <c:pt idx="76">
                  <c:v>31.409907747399565</c:v>
                </c:pt>
                <c:pt idx="77">
                  <c:v>31.828706517364893</c:v>
                </c:pt>
                <c:pt idx="78">
                  <c:v>32.24750528733022</c:v>
                </c:pt>
                <c:pt idx="79">
                  <c:v>32.666304057295548</c:v>
                </c:pt>
                <c:pt idx="80">
                  <c:v>33.085102827260876</c:v>
                </c:pt>
                <c:pt idx="81">
                  <c:v>33.503901597226204</c:v>
                </c:pt>
                <c:pt idx="82">
                  <c:v>33.922700367191531</c:v>
                </c:pt>
                <c:pt idx="83">
                  <c:v>34.341499137156859</c:v>
                </c:pt>
                <c:pt idx="84">
                  <c:v>34.760297907122187</c:v>
                </c:pt>
                <c:pt idx="85">
                  <c:v>35.179096677087514</c:v>
                </c:pt>
                <c:pt idx="86">
                  <c:v>35.597895447052842</c:v>
                </c:pt>
                <c:pt idx="87">
                  <c:v>36.01669421701817</c:v>
                </c:pt>
                <c:pt idx="88">
                  <c:v>36.435492986983498</c:v>
                </c:pt>
                <c:pt idx="89">
                  <c:v>36.854291756948825</c:v>
                </c:pt>
                <c:pt idx="90">
                  <c:v>37.273090526914153</c:v>
                </c:pt>
                <c:pt idx="91">
                  <c:v>37.691889296879481</c:v>
                </c:pt>
                <c:pt idx="92">
                  <c:v>38.110688066844808</c:v>
                </c:pt>
                <c:pt idx="93">
                  <c:v>38.529486836810136</c:v>
                </c:pt>
                <c:pt idx="94">
                  <c:v>38.948285606775464</c:v>
                </c:pt>
                <c:pt idx="95">
                  <c:v>39.367084376740792</c:v>
                </c:pt>
                <c:pt idx="96">
                  <c:v>39.785883146706119</c:v>
                </c:pt>
                <c:pt idx="97">
                  <c:v>40.204681916671447</c:v>
                </c:pt>
                <c:pt idx="98">
                  <c:v>40.623480686636775</c:v>
                </c:pt>
                <c:pt idx="99">
                  <c:v>41.042279456602103</c:v>
                </c:pt>
                <c:pt idx="100">
                  <c:v>41.46107822656743</c:v>
                </c:pt>
                <c:pt idx="101">
                  <c:v>41.879876996532715</c:v>
                </c:pt>
              </c:numCache>
            </c:numRef>
          </c:xVal>
          <c:yVal>
            <c:numRef>
              <c:f>'Gusset 8'!$AK$4:$AK$105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0.35143183758155722</c:v>
                </c:pt>
                <c:pt idx="2">
                  <c:v>0.70286367516311443</c:v>
                </c:pt>
                <c:pt idx="3">
                  <c:v>1.0542955127446716</c:v>
                </c:pt>
                <c:pt idx="4">
                  <c:v>1.4057273503262289</c:v>
                </c:pt>
                <c:pt idx="5">
                  <c:v>1.7571591879077861</c:v>
                </c:pt>
                <c:pt idx="6">
                  <c:v>2.1085910254893432</c:v>
                </c:pt>
                <c:pt idx="7">
                  <c:v>2.4600228630709005</c:v>
                </c:pt>
                <c:pt idx="9">
                  <c:v>2.8114547006524577</c:v>
                </c:pt>
                <c:pt idx="10">
                  <c:v>3.162886538234015</c:v>
                </c:pt>
                <c:pt idx="11">
                  <c:v>3.5143183758155723</c:v>
                </c:pt>
                <c:pt idx="12">
                  <c:v>3.8657502133971295</c:v>
                </c:pt>
                <c:pt idx="13">
                  <c:v>4.2171820509786864</c:v>
                </c:pt>
                <c:pt idx="14">
                  <c:v>4.5686138885602432</c:v>
                </c:pt>
                <c:pt idx="15">
                  <c:v>4.9200457261418</c:v>
                </c:pt>
                <c:pt idx="16">
                  <c:v>5.2714775637233569</c:v>
                </c:pt>
                <c:pt idx="17">
                  <c:v>5.6229094013049137</c:v>
                </c:pt>
                <c:pt idx="18">
                  <c:v>5.9743412388864705</c:v>
                </c:pt>
                <c:pt idx="19">
                  <c:v>6.3257730764680273</c:v>
                </c:pt>
                <c:pt idx="20">
                  <c:v>6.6772049140495842</c:v>
                </c:pt>
                <c:pt idx="21">
                  <c:v>7.028636751631141</c:v>
                </c:pt>
                <c:pt idx="22">
                  <c:v>7.3800685892126978</c:v>
                </c:pt>
                <c:pt idx="23">
                  <c:v>7.7315004267942546</c:v>
                </c:pt>
                <c:pt idx="24">
                  <c:v>8.0829322643758115</c:v>
                </c:pt>
                <c:pt idx="25">
                  <c:v>8.4343641019573692</c:v>
                </c:pt>
                <c:pt idx="26">
                  <c:v>8.7857959395389269</c:v>
                </c:pt>
                <c:pt idx="27">
                  <c:v>9.1372277771204846</c:v>
                </c:pt>
                <c:pt idx="28">
                  <c:v>9.4886596147020423</c:v>
                </c:pt>
                <c:pt idx="29">
                  <c:v>9.8400914522836</c:v>
                </c:pt>
                <c:pt idx="30">
                  <c:v>10.191523289865158</c:v>
                </c:pt>
                <c:pt idx="31">
                  <c:v>10.542955127446715</c:v>
                </c:pt>
                <c:pt idx="32">
                  <c:v>10.894386965028273</c:v>
                </c:pt>
                <c:pt idx="33">
                  <c:v>11.245818802609831</c:v>
                </c:pt>
                <c:pt idx="34">
                  <c:v>11.597250640191389</c:v>
                </c:pt>
                <c:pt idx="35">
                  <c:v>11.948682477772946</c:v>
                </c:pt>
                <c:pt idx="36">
                  <c:v>12.300114315354504</c:v>
                </c:pt>
                <c:pt idx="37">
                  <c:v>12.651546152936062</c:v>
                </c:pt>
                <c:pt idx="38">
                  <c:v>13.002977990517619</c:v>
                </c:pt>
                <c:pt idx="39">
                  <c:v>13.354409828099177</c:v>
                </c:pt>
                <c:pt idx="40">
                  <c:v>13.705841665680735</c:v>
                </c:pt>
                <c:pt idx="41">
                  <c:v>14.057273503262293</c:v>
                </c:pt>
                <c:pt idx="42">
                  <c:v>14.40870534084385</c:v>
                </c:pt>
                <c:pt idx="43">
                  <c:v>14.760137178425408</c:v>
                </c:pt>
                <c:pt idx="44">
                  <c:v>15.111569016006966</c:v>
                </c:pt>
                <c:pt idx="45">
                  <c:v>15.463000853588523</c:v>
                </c:pt>
                <c:pt idx="46">
                  <c:v>15.814432691170081</c:v>
                </c:pt>
                <c:pt idx="47">
                  <c:v>16.165864528751637</c:v>
                </c:pt>
                <c:pt idx="48">
                  <c:v>16.517296366333195</c:v>
                </c:pt>
                <c:pt idx="49">
                  <c:v>16.868728203914753</c:v>
                </c:pt>
                <c:pt idx="50">
                  <c:v>17.22016004149631</c:v>
                </c:pt>
                <c:pt idx="51">
                  <c:v>17.571591879077868</c:v>
                </c:pt>
                <c:pt idx="52">
                  <c:v>17.923023716659426</c:v>
                </c:pt>
                <c:pt idx="53">
                  <c:v>18.274455554240983</c:v>
                </c:pt>
                <c:pt idx="54">
                  <c:v>18.625887391822541</c:v>
                </c:pt>
                <c:pt idx="55">
                  <c:v>18.977319229404099</c:v>
                </c:pt>
                <c:pt idx="56">
                  <c:v>19.328751066985657</c:v>
                </c:pt>
                <c:pt idx="57">
                  <c:v>19.680182904567214</c:v>
                </c:pt>
                <c:pt idx="58">
                  <c:v>20.031614742148772</c:v>
                </c:pt>
                <c:pt idx="59">
                  <c:v>20.38304657973033</c:v>
                </c:pt>
                <c:pt idx="60">
                  <c:v>20.734478417311887</c:v>
                </c:pt>
                <c:pt idx="61">
                  <c:v>21.085910254893445</c:v>
                </c:pt>
                <c:pt idx="62">
                  <c:v>21.437342092475003</c:v>
                </c:pt>
                <c:pt idx="63">
                  <c:v>21.788773930056561</c:v>
                </c:pt>
                <c:pt idx="64">
                  <c:v>22.140205767638118</c:v>
                </c:pt>
                <c:pt idx="65">
                  <c:v>22.491637605219676</c:v>
                </c:pt>
                <c:pt idx="66">
                  <c:v>22.843069442801234</c:v>
                </c:pt>
                <c:pt idx="67">
                  <c:v>23.194501280382791</c:v>
                </c:pt>
                <c:pt idx="68">
                  <c:v>23.545933117964349</c:v>
                </c:pt>
                <c:pt idx="69">
                  <c:v>23.897364955545907</c:v>
                </c:pt>
                <c:pt idx="70">
                  <c:v>24.248796793127465</c:v>
                </c:pt>
                <c:pt idx="71">
                  <c:v>24.600228630709022</c:v>
                </c:pt>
                <c:pt idx="72">
                  <c:v>24.95166046829058</c:v>
                </c:pt>
                <c:pt idx="73">
                  <c:v>25.303092305872138</c:v>
                </c:pt>
                <c:pt idx="74">
                  <c:v>25.654524143453695</c:v>
                </c:pt>
                <c:pt idx="75">
                  <c:v>26.005955981035253</c:v>
                </c:pt>
                <c:pt idx="76">
                  <c:v>26.357387818616811</c:v>
                </c:pt>
                <c:pt idx="77">
                  <c:v>26.708819656198369</c:v>
                </c:pt>
                <c:pt idx="78">
                  <c:v>27.060251493779926</c:v>
                </c:pt>
                <c:pt idx="79">
                  <c:v>27.411683331361484</c:v>
                </c:pt>
                <c:pt idx="80">
                  <c:v>27.763115168943042</c:v>
                </c:pt>
                <c:pt idx="81">
                  <c:v>28.114547006524599</c:v>
                </c:pt>
                <c:pt idx="82">
                  <c:v>28.465978844106157</c:v>
                </c:pt>
                <c:pt idx="83">
                  <c:v>28.817410681687715</c:v>
                </c:pt>
                <c:pt idx="84">
                  <c:v>29.168842519269273</c:v>
                </c:pt>
                <c:pt idx="85">
                  <c:v>29.52027435685083</c:v>
                </c:pt>
                <c:pt idx="86">
                  <c:v>29.871706194432388</c:v>
                </c:pt>
                <c:pt idx="87">
                  <c:v>30.223138032013946</c:v>
                </c:pt>
                <c:pt idx="88">
                  <c:v>30.574569869595503</c:v>
                </c:pt>
                <c:pt idx="89">
                  <c:v>30.926001707177061</c:v>
                </c:pt>
                <c:pt idx="90">
                  <c:v>31.277433544758619</c:v>
                </c:pt>
                <c:pt idx="91">
                  <c:v>31.628865382340177</c:v>
                </c:pt>
                <c:pt idx="92">
                  <c:v>31.980297219921734</c:v>
                </c:pt>
                <c:pt idx="93">
                  <c:v>32.331729057503289</c:v>
                </c:pt>
                <c:pt idx="94">
                  <c:v>32.683160895084846</c:v>
                </c:pt>
                <c:pt idx="95">
                  <c:v>33.034592732666404</c:v>
                </c:pt>
                <c:pt idx="96">
                  <c:v>33.386024570247962</c:v>
                </c:pt>
                <c:pt idx="97">
                  <c:v>33.737456407829519</c:v>
                </c:pt>
                <c:pt idx="98">
                  <c:v>34.088888245411077</c:v>
                </c:pt>
                <c:pt idx="99">
                  <c:v>34.440320082992635</c:v>
                </c:pt>
                <c:pt idx="100">
                  <c:v>34.791751920574193</c:v>
                </c:pt>
                <c:pt idx="101">
                  <c:v>35.143183758155722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39-4B9A-971E-A762A7772C35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8'!$AJ$106:$AJ$206</c:f>
              <c:numCache>
                <c:formatCode>0.000</c:formatCode>
                <c:ptCount val="101"/>
                <c:pt idx="0">
                  <c:v>11.390328523566399</c:v>
                </c:pt>
                <c:pt idx="1">
                  <c:v>11.58934176306737</c:v>
                </c:pt>
                <c:pt idx="2">
                  <c:v>11.788355002568341</c:v>
                </c:pt>
                <c:pt idx="3">
                  <c:v>11.987368242069312</c:v>
                </c:pt>
                <c:pt idx="4">
                  <c:v>12.186381481570283</c:v>
                </c:pt>
                <c:pt idx="5">
                  <c:v>12.385394721071254</c:v>
                </c:pt>
                <c:pt idx="6">
                  <c:v>12.584407960572225</c:v>
                </c:pt>
                <c:pt idx="7">
                  <c:v>12.783421200073196</c:v>
                </c:pt>
                <c:pt idx="8">
                  <c:v>12.982434439574167</c:v>
                </c:pt>
                <c:pt idx="9">
                  <c:v>13.181447679075138</c:v>
                </c:pt>
                <c:pt idx="10">
                  <c:v>13.380460918576109</c:v>
                </c:pt>
                <c:pt idx="11">
                  <c:v>13.57947415807708</c:v>
                </c:pt>
                <c:pt idx="12">
                  <c:v>13.778487397578051</c:v>
                </c:pt>
                <c:pt idx="13">
                  <c:v>13.977500637079022</c:v>
                </c:pt>
                <c:pt idx="14">
                  <c:v>14.176513876579993</c:v>
                </c:pt>
                <c:pt idx="15">
                  <c:v>14.375527116080963</c:v>
                </c:pt>
                <c:pt idx="16">
                  <c:v>14.574540355581934</c:v>
                </c:pt>
                <c:pt idx="17">
                  <c:v>14.773553595082905</c:v>
                </c:pt>
                <c:pt idx="18">
                  <c:v>14.972566834583876</c:v>
                </c:pt>
                <c:pt idx="19">
                  <c:v>15.171580074084847</c:v>
                </c:pt>
                <c:pt idx="20">
                  <c:v>15.370593313585818</c:v>
                </c:pt>
                <c:pt idx="21">
                  <c:v>15.569606553086789</c:v>
                </c:pt>
                <c:pt idx="22">
                  <c:v>15.76861979258776</c:v>
                </c:pt>
                <c:pt idx="23">
                  <c:v>15.967633032088731</c:v>
                </c:pt>
                <c:pt idx="24">
                  <c:v>16.166646271589702</c:v>
                </c:pt>
                <c:pt idx="25">
                  <c:v>16.365659511090673</c:v>
                </c:pt>
                <c:pt idx="26">
                  <c:v>16.564672750591644</c:v>
                </c:pt>
                <c:pt idx="27">
                  <c:v>16.763685990092615</c:v>
                </c:pt>
                <c:pt idx="28">
                  <c:v>16.962699229593586</c:v>
                </c:pt>
                <c:pt idx="29">
                  <c:v>17.161712469094557</c:v>
                </c:pt>
                <c:pt idx="30">
                  <c:v>17.360725708595528</c:v>
                </c:pt>
                <c:pt idx="31">
                  <c:v>17.559738948096498</c:v>
                </c:pt>
                <c:pt idx="32">
                  <c:v>17.758752187597469</c:v>
                </c:pt>
                <c:pt idx="33">
                  <c:v>17.95776542709844</c:v>
                </c:pt>
                <c:pt idx="34">
                  <c:v>18.156778666599411</c:v>
                </c:pt>
                <c:pt idx="35">
                  <c:v>18.355791906100382</c:v>
                </c:pt>
                <c:pt idx="36">
                  <c:v>18.554805145601353</c:v>
                </c:pt>
                <c:pt idx="37">
                  <c:v>18.753818385102324</c:v>
                </c:pt>
                <c:pt idx="38">
                  <c:v>18.952831624603295</c:v>
                </c:pt>
                <c:pt idx="39">
                  <c:v>19.151844864104266</c:v>
                </c:pt>
                <c:pt idx="40">
                  <c:v>19.350858103605237</c:v>
                </c:pt>
                <c:pt idx="41">
                  <c:v>19.549871343106208</c:v>
                </c:pt>
                <c:pt idx="42">
                  <c:v>19.748884582607179</c:v>
                </c:pt>
                <c:pt idx="43">
                  <c:v>19.94789782210815</c:v>
                </c:pt>
                <c:pt idx="44">
                  <c:v>20.146911061609121</c:v>
                </c:pt>
                <c:pt idx="45">
                  <c:v>20.345924301110092</c:v>
                </c:pt>
                <c:pt idx="46">
                  <c:v>20.544937540611063</c:v>
                </c:pt>
                <c:pt idx="47">
                  <c:v>20.743950780112034</c:v>
                </c:pt>
                <c:pt idx="48">
                  <c:v>20.942964019613004</c:v>
                </c:pt>
                <c:pt idx="49">
                  <c:v>21.141977259113975</c:v>
                </c:pt>
                <c:pt idx="50">
                  <c:v>21.340990498614946</c:v>
                </c:pt>
                <c:pt idx="51">
                  <c:v>21.540003738115917</c:v>
                </c:pt>
                <c:pt idx="52">
                  <c:v>21.739016977616888</c:v>
                </c:pt>
                <c:pt idx="53">
                  <c:v>21.938030217117859</c:v>
                </c:pt>
                <c:pt idx="54">
                  <c:v>22.13704345661883</c:v>
                </c:pt>
                <c:pt idx="55">
                  <c:v>22.336056696119801</c:v>
                </c:pt>
                <c:pt idx="56">
                  <c:v>22.535069935620772</c:v>
                </c:pt>
                <c:pt idx="57">
                  <c:v>22.734083175121743</c:v>
                </c:pt>
                <c:pt idx="58">
                  <c:v>22.933096414622714</c:v>
                </c:pt>
                <c:pt idx="59">
                  <c:v>23.132109654123685</c:v>
                </c:pt>
                <c:pt idx="60">
                  <c:v>23.331122893624656</c:v>
                </c:pt>
                <c:pt idx="61">
                  <c:v>23.530136133125627</c:v>
                </c:pt>
                <c:pt idx="62">
                  <c:v>23.729149372626598</c:v>
                </c:pt>
                <c:pt idx="63">
                  <c:v>23.928162612127569</c:v>
                </c:pt>
                <c:pt idx="64">
                  <c:v>24.12717585162854</c:v>
                </c:pt>
                <c:pt idx="65">
                  <c:v>24.32618909112951</c:v>
                </c:pt>
                <c:pt idx="66">
                  <c:v>24.525202330630481</c:v>
                </c:pt>
                <c:pt idx="67">
                  <c:v>24.724215570131452</c:v>
                </c:pt>
                <c:pt idx="68">
                  <c:v>24.923228809632423</c:v>
                </c:pt>
                <c:pt idx="69">
                  <c:v>25.122242049133394</c:v>
                </c:pt>
                <c:pt idx="70">
                  <c:v>25.321255288634365</c:v>
                </c:pt>
                <c:pt idx="71">
                  <c:v>25.520268528135336</c:v>
                </c:pt>
                <c:pt idx="72">
                  <c:v>25.719281767636307</c:v>
                </c:pt>
                <c:pt idx="73">
                  <c:v>25.918295007137278</c:v>
                </c:pt>
                <c:pt idx="74">
                  <c:v>26.117308246638249</c:v>
                </c:pt>
                <c:pt idx="75">
                  <c:v>26.31632148613922</c:v>
                </c:pt>
                <c:pt idx="76">
                  <c:v>26.515334725640191</c:v>
                </c:pt>
                <c:pt idx="77">
                  <c:v>26.714347965141162</c:v>
                </c:pt>
                <c:pt idx="78">
                  <c:v>26.913361204642133</c:v>
                </c:pt>
                <c:pt idx="79">
                  <c:v>27.112374444143104</c:v>
                </c:pt>
                <c:pt idx="80">
                  <c:v>27.311387683644075</c:v>
                </c:pt>
                <c:pt idx="81">
                  <c:v>27.510400923145045</c:v>
                </c:pt>
                <c:pt idx="82">
                  <c:v>27.709414162646016</c:v>
                </c:pt>
                <c:pt idx="83">
                  <c:v>27.908427402146987</c:v>
                </c:pt>
                <c:pt idx="84">
                  <c:v>28.107440641647958</c:v>
                </c:pt>
                <c:pt idx="85">
                  <c:v>28.306453881148929</c:v>
                </c:pt>
                <c:pt idx="86">
                  <c:v>28.5054671206499</c:v>
                </c:pt>
                <c:pt idx="87">
                  <c:v>28.704480360150871</c:v>
                </c:pt>
                <c:pt idx="88">
                  <c:v>28.903493599651842</c:v>
                </c:pt>
                <c:pt idx="89">
                  <c:v>29.102506839152813</c:v>
                </c:pt>
                <c:pt idx="90">
                  <c:v>29.301520078653784</c:v>
                </c:pt>
                <c:pt idx="91">
                  <c:v>29.500533318154755</c:v>
                </c:pt>
                <c:pt idx="92">
                  <c:v>29.699546557655726</c:v>
                </c:pt>
                <c:pt idx="93">
                  <c:v>29.898559797156697</c:v>
                </c:pt>
                <c:pt idx="94">
                  <c:v>30.097573036657668</c:v>
                </c:pt>
                <c:pt idx="95">
                  <c:v>30.296586276158639</c:v>
                </c:pt>
                <c:pt idx="96">
                  <c:v>30.49559951565961</c:v>
                </c:pt>
                <c:pt idx="97">
                  <c:v>30.694612755160581</c:v>
                </c:pt>
                <c:pt idx="98">
                  <c:v>30.893625994661551</c:v>
                </c:pt>
                <c:pt idx="99">
                  <c:v>31.092639234162522</c:v>
                </c:pt>
                <c:pt idx="100">
                  <c:v>31.291652473663444</c:v>
                </c:pt>
              </c:numCache>
            </c:numRef>
          </c:xVal>
          <c:yVal>
            <c:numRef>
              <c:f>'Gusset 8'!$AL$106:$AL$206</c:f>
              <c:numCache>
                <c:formatCode>0.000</c:formatCode>
                <c:ptCount val="101"/>
                <c:pt idx="0">
                  <c:v>29.76626329685601</c:v>
                </c:pt>
                <c:pt idx="1">
                  <c:v>29.529100663887451</c:v>
                </c:pt>
                <c:pt idx="2">
                  <c:v>29.291938030918892</c:v>
                </c:pt>
                <c:pt idx="3">
                  <c:v>29.054775397950333</c:v>
                </c:pt>
                <c:pt idx="4">
                  <c:v>28.817612764981774</c:v>
                </c:pt>
                <c:pt idx="5">
                  <c:v>28.580450132013215</c:v>
                </c:pt>
                <c:pt idx="6">
                  <c:v>28.343287499044656</c:v>
                </c:pt>
                <c:pt idx="7">
                  <c:v>28.106124866076097</c:v>
                </c:pt>
                <c:pt idx="8">
                  <c:v>27.868962233107538</c:v>
                </c:pt>
                <c:pt idx="9">
                  <c:v>27.631799600138979</c:v>
                </c:pt>
                <c:pt idx="10">
                  <c:v>27.39463696717042</c:v>
                </c:pt>
                <c:pt idx="11">
                  <c:v>27.157474334201861</c:v>
                </c:pt>
                <c:pt idx="12">
                  <c:v>26.920311701233302</c:v>
                </c:pt>
                <c:pt idx="13">
                  <c:v>26.683149068264743</c:v>
                </c:pt>
                <c:pt idx="14">
                  <c:v>26.445986435296184</c:v>
                </c:pt>
                <c:pt idx="15">
                  <c:v>26.208823802327625</c:v>
                </c:pt>
                <c:pt idx="16">
                  <c:v>25.971661169359066</c:v>
                </c:pt>
                <c:pt idx="17">
                  <c:v>25.734498536390507</c:v>
                </c:pt>
                <c:pt idx="18">
                  <c:v>25.497335903421948</c:v>
                </c:pt>
                <c:pt idx="19">
                  <c:v>25.260173270453389</c:v>
                </c:pt>
                <c:pt idx="20">
                  <c:v>25.02301063748483</c:v>
                </c:pt>
                <c:pt idx="21">
                  <c:v>24.785848004516271</c:v>
                </c:pt>
                <c:pt idx="22">
                  <c:v>24.548685371547712</c:v>
                </c:pt>
                <c:pt idx="23">
                  <c:v>24.311522738579153</c:v>
                </c:pt>
                <c:pt idx="24">
                  <c:v>24.074360105610594</c:v>
                </c:pt>
                <c:pt idx="25">
                  <c:v>23.837197472642035</c:v>
                </c:pt>
                <c:pt idx="26">
                  <c:v>23.600034839673476</c:v>
                </c:pt>
                <c:pt idx="27">
                  <c:v>23.362872206704917</c:v>
                </c:pt>
                <c:pt idx="28">
                  <c:v>23.125709573736358</c:v>
                </c:pt>
                <c:pt idx="29">
                  <c:v>22.888546940767799</c:v>
                </c:pt>
                <c:pt idx="30">
                  <c:v>22.651384307799241</c:v>
                </c:pt>
                <c:pt idx="31">
                  <c:v>22.414221674830682</c:v>
                </c:pt>
                <c:pt idx="32">
                  <c:v>22.177059041862123</c:v>
                </c:pt>
                <c:pt idx="33">
                  <c:v>21.939896408893564</c:v>
                </c:pt>
                <c:pt idx="34">
                  <c:v>21.702733775925005</c:v>
                </c:pt>
                <c:pt idx="35">
                  <c:v>21.465571142956446</c:v>
                </c:pt>
                <c:pt idx="36">
                  <c:v>21.228408509987887</c:v>
                </c:pt>
                <c:pt idx="37">
                  <c:v>20.991245877019328</c:v>
                </c:pt>
                <c:pt idx="38">
                  <c:v>20.754083244050769</c:v>
                </c:pt>
                <c:pt idx="39">
                  <c:v>20.51692061108221</c:v>
                </c:pt>
                <c:pt idx="40">
                  <c:v>20.279757978113651</c:v>
                </c:pt>
                <c:pt idx="41">
                  <c:v>20.042595345145092</c:v>
                </c:pt>
                <c:pt idx="42">
                  <c:v>19.805432712176533</c:v>
                </c:pt>
                <c:pt idx="43">
                  <c:v>19.568270079207974</c:v>
                </c:pt>
                <c:pt idx="44">
                  <c:v>19.331107446239415</c:v>
                </c:pt>
                <c:pt idx="45">
                  <c:v>19.093944813270856</c:v>
                </c:pt>
                <c:pt idx="46">
                  <c:v>18.856782180302297</c:v>
                </c:pt>
                <c:pt idx="47">
                  <c:v>18.619619547333738</c:v>
                </c:pt>
                <c:pt idx="48">
                  <c:v>18.382456914365179</c:v>
                </c:pt>
                <c:pt idx="49">
                  <c:v>18.14529428139662</c:v>
                </c:pt>
                <c:pt idx="50">
                  <c:v>17.908131648428061</c:v>
                </c:pt>
                <c:pt idx="51">
                  <c:v>17.670969015459502</c:v>
                </c:pt>
                <c:pt idx="52">
                  <c:v>17.433806382490943</c:v>
                </c:pt>
                <c:pt idx="53">
                  <c:v>17.196643749522384</c:v>
                </c:pt>
                <c:pt idx="54">
                  <c:v>16.959481116553825</c:v>
                </c:pt>
                <c:pt idx="55">
                  <c:v>16.722318483585266</c:v>
                </c:pt>
                <c:pt idx="56">
                  <c:v>16.485155850616707</c:v>
                </c:pt>
                <c:pt idx="57">
                  <c:v>16.247993217648148</c:v>
                </c:pt>
                <c:pt idx="58">
                  <c:v>16.010830584679589</c:v>
                </c:pt>
                <c:pt idx="59">
                  <c:v>15.773667951711028</c:v>
                </c:pt>
                <c:pt idx="60">
                  <c:v>15.536505318742467</c:v>
                </c:pt>
                <c:pt idx="61">
                  <c:v>15.299342685773906</c:v>
                </c:pt>
                <c:pt idx="62">
                  <c:v>15.062180052805346</c:v>
                </c:pt>
                <c:pt idx="63">
                  <c:v>14.825017419836785</c:v>
                </c:pt>
                <c:pt idx="64">
                  <c:v>14.587854786868224</c:v>
                </c:pt>
                <c:pt idx="65">
                  <c:v>14.350692153899663</c:v>
                </c:pt>
                <c:pt idx="66">
                  <c:v>14.113529520931102</c:v>
                </c:pt>
                <c:pt idx="67">
                  <c:v>13.876366887962542</c:v>
                </c:pt>
                <c:pt idx="68">
                  <c:v>13.639204254993981</c:v>
                </c:pt>
                <c:pt idx="69">
                  <c:v>13.40204162202542</c:v>
                </c:pt>
                <c:pt idx="70">
                  <c:v>13.164878989056859</c:v>
                </c:pt>
                <c:pt idx="71">
                  <c:v>12.927716356088299</c:v>
                </c:pt>
                <c:pt idx="72">
                  <c:v>12.690553723119738</c:v>
                </c:pt>
                <c:pt idx="73">
                  <c:v>12.453391090151177</c:v>
                </c:pt>
                <c:pt idx="74">
                  <c:v>12.216228457182616</c:v>
                </c:pt>
                <c:pt idx="75">
                  <c:v>11.979065824214056</c:v>
                </c:pt>
                <c:pt idx="76">
                  <c:v>11.741903191245495</c:v>
                </c:pt>
                <c:pt idx="77">
                  <c:v>11.504740558276934</c:v>
                </c:pt>
                <c:pt idx="78">
                  <c:v>11.267577925308373</c:v>
                </c:pt>
                <c:pt idx="79">
                  <c:v>11.030415292339812</c:v>
                </c:pt>
                <c:pt idx="80">
                  <c:v>10.793252659371252</c:v>
                </c:pt>
                <c:pt idx="81">
                  <c:v>10.556090026402691</c:v>
                </c:pt>
                <c:pt idx="82">
                  <c:v>10.31892739343413</c:v>
                </c:pt>
                <c:pt idx="83">
                  <c:v>10.081764760465569</c:v>
                </c:pt>
                <c:pt idx="84">
                  <c:v>9.8446021274970086</c:v>
                </c:pt>
                <c:pt idx="85">
                  <c:v>9.6074394945284478</c:v>
                </c:pt>
                <c:pt idx="86">
                  <c:v>9.370276861559887</c:v>
                </c:pt>
                <c:pt idx="87">
                  <c:v>9.1331142285913263</c:v>
                </c:pt>
                <c:pt idx="88">
                  <c:v>8.8959515956227655</c:v>
                </c:pt>
                <c:pt idx="89">
                  <c:v>8.6587889626542047</c:v>
                </c:pt>
                <c:pt idx="90">
                  <c:v>8.421626329685644</c:v>
                </c:pt>
                <c:pt idx="91">
                  <c:v>8.1844636967170832</c:v>
                </c:pt>
                <c:pt idx="92">
                  <c:v>7.9473010637485233</c:v>
                </c:pt>
                <c:pt idx="93">
                  <c:v>7.7101384307799634</c:v>
                </c:pt>
                <c:pt idx="94">
                  <c:v>7.4729757978114035</c:v>
                </c:pt>
                <c:pt idx="95">
                  <c:v>7.2358131648428436</c:v>
                </c:pt>
                <c:pt idx="96">
                  <c:v>6.9986505318742838</c:v>
                </c:pt>
                <c:pt idx="97">
                  <c:v>6.7614878989057239</c:v>
                </c:pt>
                <c:pt idx="98">
                  <c:v>6.524325265937164</c:v>
                </c:pt>
                <c:pt idx="99">
                  <c:v>6.2871626329686041</c:v>
                </c:pt>
                <c:pt idx="100" formatCode="General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39-4B9A-971E-A762A7772C35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8'!$AJ$207:$AJ$307</c:f>
              <c:numCache>
                <c:formatCode>General</c:formatCode>
                <c:ptCount val="101"/>
                <c:pt idx="0">
                  <c:v>5.2</c:v>
                </c:pt>
                <c:pt idx="1">
                  <c:v>5.2</c:v>
                </c:pt>
                <c:pt idx="2">
                  <c:v>5.2</c:v>
                </c:pt>
                <c:pt idx="3">
                  <c:v>5.2</c:v>
                </c:pt>
                <c:pt idx="4">
                  <c:v>5.2</c:v>
                </c:pt>
                <c:pt idx="5">
                  <c:v>5.2</c:v>
                </c:pt>
                <c:pt idx="6">
                  <c:v>5.2</c:v>
                </c:pt>
                <c:pt idx="7">
                  <c:v>5.2</c:v>
                </c:pt>
                <c:pt idx="8">
                  <c:v>5.2</c:v>
                </c:pt>
                <c:pt idx="9">
                  <c:v>5.2</c:v>
                </c:pt>
                <c:pt idx="10">
                  <c:v>5.2</c:v>
                </c:pt>
                <c:pt idx="11">
                  <c:v>5.2</c:v>
                </c:pt>
                <c:pt idx="12">
                  <c:v>5.2</c:v>
                </c:pt>
                <c:pt idx="13">
                  <c:v>5.2</c:v>
                </c:pt>
                <c:pt idx="14">
                  <c:v>5.2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5.2</c:v>
                </c:pt>
                <c:pt idx="20">
                  <c:v>5.2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5.2</c:v>
                </c:pt>
                <c:pt idx="27">
                  <c:v>5.2</c:v>
                </c:pt>
                <c:pt idx="28">
                  <c:v>5.2</c:v>
                </c:pt>
                <c:pt idx="29">
                  <c:v>5.2</c:v>
                </c:pt>
                <c:pt idx="30">
                  <c:v>5.2</c:v>
                </c:pt>
                <c:pt idx="31">
                  <c:v>5.2</c:v>
                </c:pt>
                <c:pt idx="32">
                  <c:v>5.2</c:v>
                </c:pt>
                <c:pt idx="33">
                  <c:v>5.2</c:v>
                </c:pt>
                <c:pt idx="34">
                  <c:v>5.2</c:v>
                </c:pt>
                <c:pt idx="35">
                  <c:v>5.2</c:v>
                </c:pt>
                <c:pt idx="36">
                  <c:v>5.2</c:v>
                </c:pt>
                <c:pt idx="37">
                  <c:v>5.2</c:v>
                </c:pt>
                <c:pt idx="38">
                  <c:v>5.2</c:v>
                </c:pt>
                <c:pt idx="39">
                  <c:v>5.2</c:v>
                </c:pt>
                <c:pt idx="40">
                  <c:v>5.2</c:v>
                </c:pt>
                <c:pt idx="41">
                  <c:v>5.2</c:v>
                </c:pt>
                <c:pt idx="42">
                  <c:v>5.2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5.2</c:v>
                </c:pt>
                <c:pt idx="47">
                  <c:v>5.2</c:v>
                </c:pt>
                <c:pt idx="48">
                  <c:v>5.2</c:v>
                </c:pt>
                <c:pt idx="49">
                  <c:v>5.2</c:v>
                </c:pt>
                <c:pt idx="50">
                  <c:v>5.2</c:v>
                </c:pt>
                <c:pt idx="51">
                  <c:v>5.2</c:v>
                </c:pt>
                <c:pt idx="52">
                  <c:v>5.2</c:v>
                </c:pt>
                <c:pt idx="53">
                  <c:v>5.2</c:v>
                </c:pt>
                <c:pt idx="54">
                  <c:v>5.2</c:v>
                </c:pt>
                <c:pt idx="55">
                  <c:v>5.2</c:v>
                </c:pt>
                <c:pt idx="56">
                  <c:v>5.2</c:v>
                </c:pt>
                <c:pt idx="57">
                  <c:v>5.2</c:v>
                </c:pt>
                <c:pt idx="58">
                  <c:v>5.2</c:v>
                </c:pt>
                <c:pt idx="59">
                  <c:v>5.2</c:v>
                </c:pt>
                <c:pt idx="60">
                  <c:v>5.2</c:v>
                </c:pt>
                <c:pt idx="61">
                  <c:v>5.2</c:v>
                </c:pt>
                <c:pt idx="62">
                  <c:v>5.2</c:v>
                </c:pt>
                <c:pt idx="63">
                  <c:v>5.2</c:v>
                </c:pt>
                <c:pt idx="64">
                  <c:v>5.2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5.2</c:v>
                </c:pt>
                <c:pt idx="70">
                  <c:v>5.2</c:v>
                </c:pt>
                <c:pt idx="71">
                  <c:v>5.2</c:v>
                </c:pt>
                <c:pt idx="72">
                  <c:v>5.2</c:v>
                </c:pt>
                <c:pt idx="73">
                  <c:v>5.2</c:v>
                </c:pt>
                <c:pt idx="74">
                  <c:v>5.2</c:v>
                </c:pt>
                <c:pt idx="75">
                  <c:v>5.2</c:v>
                </c:pt>
                <c:pt idx="76">
                  <c:v>5.2</c:v>
                </c:pt>
                <c:pt idx="77">
                  <c:v>5.2</c:v>
                </c:pt>
                <c:pt idx="78">
                  <c:v>5.2</c:v>
                </c:pt>
                <c:pt idx="79">
                  <c:v>5.2</c:v>
                </c:pt>
                <c:pt idx="80">
                  <c:v>5.2</c:v>
                </c:pt>
                <c:pt idx="81">
                  <c:v>5.2</c:v>
                </c:pt>
                <c:pt idx="82">
                  <c:v>5.2</c:v>
                </c:pt>
                <c:pt idx="83">
                  <c:v>5.2</c:v>
                </c:pt>
                <c:pt idx="84">
                  <c:v>5.2</c:v>
                </c:pt>
                <c:pt idx="85">
                  <c:v>5.2</c:v>
                </c:pt>
                <c:pt idx="86">
                  <c:v>5.2</c:v>
                </c:pt>
                <c:pt idx="87">
                  <c:v>5.2</c:v>
                </c:pt>
                <c:pt idx="88">
                  <c:v>5.2</c:v>
                </c:pt>
                <c:pt idx="89">
                  <c:v>5.2</c:v>
                </c:pt>
                <c:pt idx="90">
                  <c:v>5.2</c:v>
                </c:pt>
                <c:pt idx="91">
                  <c:v>5.2</c:v>
                </c:pt>
                <c:pt idx="92">
                  <c:v>5.2</c:v>
                </c:pt>
                <c:pt idx="93">
                  <c:v>5.2</c:v>
                </c:pt>
                <c:pt idx="94">
                  <c:v>5.2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</c:v>
                </c:pt>
                <c:pt idx="99">
                  <c:v>5.2</c:v>
                </c:pt>
                <c:pt idx="100">
                  <c:v>5.2</c:v>
                </c:pt>
              </c:numCache>
            </c:numRef>
          </c:xVal>
          <c:yVal>
            <c:numRef>
              <c:f>'Gusset 8'!$AM$207:$AM$307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0.41879876996532717</c:v>
                </c:pt>
                <c:pt idx="2">
                  <c:v>0.83759753993065433</c:v>
                </c:pt>
                <c:pt idx="3">
                  <c:v>1.2563963098959814</c:v>
                </c:pt>
                <c:pt idx="4">
                  <c:v>1.6751950798613087</c:v>
                </c:pt>
                <c:pt idx="5">
                  <c:v>2.0939938498266359</c:v>
                </c:pt>
                <c:pt idx="6">
                  <c:v>2.5127926197919632</c:v>
                </c:pt>
                <c:pt idx="7">
                  <c:v>2.9315913897572905</c:v>
                </c:pt>
                <c:pt idx="8">
                  <c:v>3.3503901597226178</c:v>
                </c:pt>
                <c:pt idx="9">
                  <c:v>3.7691889296879451</c:v>
                </c:pt>
                <c:pt idx="10">
                  <c:v>4.1879876996532719</c:v>
                </c:pt>
                <c:pt idx="11">
                  <c:v>4.6067864696185987</c:v>
                </c:pt>
                <c:pt idx="12">
                  <c:v>5.0255852395839256</c:v>
                </c:pt>
                <c:pt idx="13">
                  <c:v>5.4443840095492524</c:v>
                </c:pt>
                <c:pt idx="14">
                  <c:v>5.8631827795145792</c:v>
                </c:pt>
                <c:pt idx="15">
                  <c:v>6.2819815494799061</c:v>
                </c:pt>
                <c:pt idx="16">
                  <c:v>6.7007803194452329</c:v>
                </c:pt>
                <c:pt idx="17">
                  <c:v>7.1195790894105597</c:v>
                </c:pt>
                <c:pt idx="18">
                  <c:v>7.5383778593758866</c:v>
                </c:pt>
                <c:pt idx="19">
                  <c:v>7.9571766293412134</c:v>
                </c:pt>
                <c:pt idx="20">
                  <c:v>8.3759753993065402</c:v>
                </c:pt>
                <c:pt idx="21">
                  <c:v>8.7947741692718679</c:v>
                </c:pt>
                <c:pt idx="22">
                  <c:v>9.2135729392371957</c:v>
                </c:pt>
                <c:pt idx="23">
                  <c:v>9.6323717092025234</c:v>
                </c:pt>
                <c:pt idx="24">
                  <c:v>10.051170479167851</c:v>
                </c:pt>
                <c:pt idx="25">
                  <c:v>10.469969249133179</c:v>
                </c:pt>
                <c:pt idx="26">
                  <c:v>10.888768019098507</c:v>
                </c:pt>
                <c:pt idx="27">
                  <c:v>11.307566789063834</c:v>
                </c:pt>
                <c:pt idx="28">
                  <c:v>11.726365559029162</c:v>
                </c:pt>
                <c:pt idx="29">
                  <c:v>12.14516432899449</c:v>
                </c:pt>
                <c:pt idx="30">
                  <c:v>12.563963098959817</c:v>
                </c:pt>
                <c:pt idx="31">
                  <c:v>12.982761868925145</c:v>
                </c:pt>
                <c:pt idx="32">
                  <c:v>13.401560638890473</c:v>
                </c:pt>
                <c:pt idx="33">
                  <c:v>13.820359408855801</c:v>
                </c:pt>
                <c:pt idx="34">
                  <c:v>14.239158178821128</c:v>
                </c:pt>
                <c:pt idx="35">
                  <c:v>14.657956948786456</c:v>
                </c:pt>
                <c:pt idx="36">
                  <c:v>15.076755718751784</c:v>
                </c:pt>
                <c:pt idx="37">
                  <c:v>15.495554488717111</c:v>
                </c:pt>
                <c:pt idx="38">
                  <c:v>15.914353258682439</c:v>
                </c:pt>
                <c:pt idx="39">
                  <c:v>16.333152028647767</c:v>
                </c:pt>
                <c:pt idx="40">
                  <c:v>16.751950798613095</c:v>
                </c:pt>
                <c:pt idx="41">
                  <c:v>17.170749568578422</c:v>
                </c:pt>
                <c:pt idx="42">
                  <c:v>17.58954833854375</c:v>
                </c:pt>
                <c:pt idx="43">
                  <c:v>18.008347108509078</c:v>
                </c:pt>
                <c:pt idx="44">
                  <c:v>18.427145878474406</c:v>
                </c:pt>
                <c:pt idx="45">
                  <c:v>18.845944648439733</c:v>
                </c:pt>
                <c:pt idx="46">
                  <c:v>19.264743418405061</c:v>
                </c:pt>
                <c:pt idx="47">
                  <c:v>19.683542188370389</c:v>
                </c:pt>
                <c:pt idx="48">
                  <c:v>20.102340958335716</c:v>
                </c:pt>
                <c:pt idx="49">
                  <c:v>20.521139728301044</c:v>
                </c:pt>
                <c:pt idx="50">
                  <c:v>20.939938498266372</c:v>
                </c:pt>
                <c:pt idx="51">
                  <c:v>21.3587372682317</c:v>
                </c:pt>
                <c:pt idx="52">
                  <c:v>21.777536038197027</c:v>
                </c:pt>
                <c:pt idx="53">
                  <c:v>22.196334808162355</c:v>
                </c:pt>
                <c:pt idx="54">
                  <c:v>22.615133578127683</c:v>
                </c:pt>
                <c:pt idx="55">
                  <c:v>23.03393234809301</c:v>
                </c:pt>
                <c:pt idx="56">
                  <c:v>23.452731118058338</c:v>
                </c:pt>
                <c:pt idx="57">
                  <c:v>23.871529888023666</c:v>
                </c:pt>
                <c:pt idx="58">
                  <c:v>24.290328657988994</c:v>
                </c:pt>
                <c:pt idx="59">
                  <c:v>24.709127427954321</c:v>
                </c:pt>
                <c:pt idx="60">
                  <c:v>25.127926197919649</c:v>
                </c:pt>
                <c:pt idx="61">
                  <c:v>25.546724967884977</c:v>
                </c:pt>
                <c:pt idx="62">
                  <c:v>25.965523737850305</c:v>
                </c:pt>
                <c:pt idx="63">
                  <c:v>26.384322507815632</c:v>
                </c:pt>
                <c:pt idx="64">
                  <c:v>26.80312127778096</c:v>
                </c:pt>
                <c:pt idx="65">
                  <c:v>27.221920047746288</c:v>
                </c:pt>
                <c:pt idx="66">
                  <c:v>27.640718817711615</c:v>
                </c:pt>
                <c:pt idx="67">
                  <c:v>28.059517587676943</c:v>
                </c:pt>
                <c:pt idx="68">
                  <c:v>28.478316357642271</c:v>
                </c:pt>
                <c:pt idx="69">
                  <c:v>28.897115127607599</c:v>
                </c:pt>
                <c:pt idx="70">
                  <c:v>29.315913897572926</c:v>
                </c:pt>
                <c:pt idx="71">
                  <c:v>29.734712667538254</c:v>
                </c:pt>
                <c:pt idx="72">
                  <c:v>30.153511437503582</c:v>
                </c:pt>
                <c:pt idx="73">
                  <c:v>30.572310207468909</c:v>
                </c:pt>
                <c:pt idx="74">
                  <c:v>30.991108977434237</c:v>
                </c:pt>
                <c:pt idx="75">
                  <c:v>31.409907747399565</c:v>
                </c:pt>
                <c:pt idx="76">
                  <c:v>31.828706517364893</c:v>
                </c:pt>
                <c:pt idx="77">
                  <c:v>32.24750528733022</c:v>
                </c:pt>
                <c:pt idx="78">
                  <c:v>32.666304057295548</c:v>
                </c:pt>
                <c:pt idx="79">
                  <c:v>33.085102827260876</c:v>
                </c:pt>
                <c:pt idx="80">
                  <c:v>33.503901597226204</c:v>
                </c:pt>
                <c:pt idx="81">
                  <c:v>33.922700367191531</c:v>
                </c:pt>
                <c:pt idx="82">
                  <c:v>34.341499137156859</c:v>
                </c:pt>
                <c:pt idx="83">
                  <c:v>34.760297907122187</c:v>
                </c:pt>
                <c:pt idx="84">
                  <c:v>35.179096677087514</c:v>
                </c:pt>
                <c:pt idx="85">
                  <c:v>35.597895447052842</c:v>
                </c:pt>
                <c:pt idx="86">
                  <c:v>36.01669421701817</c:v>
                </c:pt>
                <c:pt idx="87">
                  <c:v>36.435492986983498</c:v>
                </c:pt>
                <c:pt idx="88">
                  <c:v>36.854291756948825</c:v>
                </c:pt>
                <c:pt idx="89">
                  <c:v>37.273090526914153</c:v>
                </c:pt>
                <c:pt idx="90">
                  <c:v>37.691889296879481</c:v>
                </c:pt>
                <c:pt idx="91">
                  <c:v>38.110688066844808</c:v>
                </c:pt>
                <c:pt idx="92">
                  <c:v>38.529486836810136</c:v>
                </c:pt>
                <c:pt idx="93">
                  <c:v>38.948285606775464</c:v>
                </c:pt>
                <c:pt idx="94">
                  <c:v>39.367084376740792</c:v>
                </c:pt>
                <c:pt idx="95">
                  <c:v>39.785883146706119</c:v>
                </c:pt>
                <c:pt idx="96">
                  <c:v>40.204681916671447</c:v>
                </c:pt>
                <c:pt idx="97">
                  <c:v>40.623480686636775</c:v>
                </c:pt>
                <c:pt idx="98">
                  <c:v>41.042279456602103</c:v>
                </c:pt>
                <c:pt idx="99">
                  <c:v>41.46107822656743</c:v>
                </c:pt>
                <c:pt idx="100">
                  <c:v>41.879876996532715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39-4B9A-971E-A762A7772C35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8'!$AJ$308:$AJ$408</c:f>
              <c:numCache>
                <c:formatCode>General</c:formatCode>
                <c:ptCount val="101"/>
                <c:pt idx="0">
                  <c:v>5.2</c:v>
                </c:pt>
                <c:pt idx="1">
                  <c:v>5.5667987699653274</c:v>
                </c:pt>
                <c:pt idx="2">
                  <c:v>5.9335975399306546</c:v>
                </c:pt>
                <c:pt idx="3">
                  <c:v>6.3003963098959819</c:v>
                </c:pt>
                <c:pt idx="4">
                  <c:v>6.6671950798613091</c:v>
                </c:pt>
                <c:pt idx="5">
                  <c:v>7.0339938498266363</c:v>
                </c:pt>
                <c:pt idx="6">
                  <c:v>7.4007926197919636</c:v>
                </c:pt>
                <c:pt idx="7">
                  <c:v>7.7675913897572908</c:v>
                </c:pt>
                <c:pt idx="8">
                  <c:v>8.1343901597226171</c:v>
                </c:pt>
                <c:pt idx="9">
                  <c:v>8.5011889296879435</c:v>
                </c:pt>
                <c:pt idx="10">
                  <c:v>8.8679876996532698</c:v>
                </c:pt>
                <c:pt idx="11">
                  <c:v>9.2347864696185962</c:v>
                </c:pt>
                <c:pt idx="12">
                  <c:v>9.6015852395839225</c:v>
                </c:pt>
                <c:pt idx="13">
                  <c:v>9.9683840095492489</c:v>
                </c:pt>
                <c:pt idx="14">
                  <c:v>10.335182779514575</c:v>
                </c:pt>
                <c:pt idx="15">
                  <c:v>10.701981549479902</c:v>
                </c:pt>
                <c:pt idx="16">
                  <c:v>11.068780319445228</c:v>
                </c:pt>
                <c:pt idx="17">
                  <c:v>11.435579089410554</c:v>
                </c:pt>
                <c:pt idx="18">
                  <c:v>11.802377859375881</c:v>
                </c:pt>
                <c:pt idx="19">
                  <c:v>12.169176629341207</c:v>
                </c:pt>
                <c:pt idx="20">
                  <c:v>12.535975399306533</c:v>
                </c:pt>
                <c:pt idx="21">
                  <c:v>12.90277416927186</c:v>
                </c:pt>
                <c:pt idx="22">
                  <c:v>13.269572939237186</c:v>
                </c:pt>
                <c:pt idx="23">
                  <c:v>13.636371709202512</c:v>
                </c:pt>
                <c:pt idx="24">
                  <c:v>14.003170479167839</c:v>
                </c:pt>
                <c:pt idx="25">
                  <c:v>14.369969249133165</c:v>
                </c:pt>
                <c:pt idx="26">
                  <c:v>14.736768019098491</c:v>
                </c:pt>
                <c:pt idx="27">
                  <c:v>15.103566789063818</c:v>
                </c:pt>
                <c:pt idx="28">
                  <c:v>15.470365559029144</c:v>
                </c:pt>
                <c:pt idx="29">
                  <c:v>15.83716432899447</c:v>
                </c:pt>
                <c:pt idx="30">
                  <c:v>16.203963098959797</c:v>
                </c:pt>
                <c:pt idx="31">
                  <c:v>16.570761868925125</c:v>
                </c:pt>
                <c:pt idx="32">
                  <c:v>16.937560638890453</c:v>
                </c:pt>
                <c:pt idx="33">
                  <c:v>17.304359408855781</c:v>
                </c:pt>
                <c:pt idx="34">
                  <c:v>17.671158178821109</c:v>
                </c:pt>
                <c:pt idx="35">
                  <c:v>18.037956948786437</c:v>
                </c:pt>
                <c:pt idx="36">
                  <c:v>18.404755718751765</c:v>
                </c:pt>
                <c:pt idx="37">
                  <c:v>18.771554488717094</c:v>
                </c:pt>
                <c:pt idx="38">
                  <c:v>19.138353258682422</c:v>
                </c:pt>
                <c:pt idx="39">
                  <c:v>19.50515202864775</c:v>
                </c:pt>
                <c:pt idx="40">
                  <c:v>19.871950798613078</c:v>
                </c:pt>
                <c:pt idx="41">
                  <c:v>20.238749568578406</c:v>
                </c:pt>
                <c:pt idx="42">
                  <c:v>20.605548338543734</c:v>
                </c:pt>
                <c:pt idx="43">
                  <c:v>20.972347108509062</c:v>
                </c:pt>
                <c:pt idx="44">
                  <c:v>21.33914587847439</c:v>
                </c:pt>
                <c:pt idx="45">
                  <c:v>21.705944648439718</c:v>
                </c:pt>
                <c:pt idx="46">
                  <c:v>22.072743418405047</c:v>
                </c:pt>
                <c:pt idx="47">
                  <c:v>22.439542188370375</c:v>
                </c:pt>
                <c:pt idx="48">
                  <c:v>22.806340958335703</c:v>
                </c:pt>
                <c:pt idx="49">
                  <c:v>23.173139728301031</c:v>
                </c:pt>
                <c:pt idx="50">
                  <c:v>23.539938498266359</c:v>
                </c:pt>
                <c:pt idx="51">
                  <c:v>23.906737268231687</c:v>
                </c:pt>
                <c:pt idx="52">
                  <c:v>24.273536038197015</c:v>
                </c:pt>
                <c:pt idx="53">
                  <c:v>24.640334808162343</c:v>
                </c:pt>
                <c:pt idx="54">
                  <c:v>25.007133578127672</c:v>
                </c:pt>
                <c:pt idx="55">
                  <c:v>25.373932348093</c:v>
                </c:pt>
                <c:pt idx="56">
                  <c:v>25.740731118058328</c:v>
                </c:pt>
                <c:pt idx="57">
                  <c:v>26.107529888023656</c:v>
                </c:pt>
                <c:pt idx="58">
                  <c:v>26.474328657988984</c:v>
                </c:pt>
                <c:pt idx="59">
                  <c:v>26.841127427954312</c:v>
                </c:pt>
                <c:pt idx="60">
                  <c:v>27.20792619791964</c:v>
                </c:pt>
                <c:pt idx="61">
                  <c:v>27.574724967884968</c:v>
                </c:pt>
                <c:pt idx="62">
                  <c:v>27.941523737850297</c:v>
                </c:pt>
                <c:pt idx="63">
                  <c:v>28.308322507815625</c:v>
                </c:pt>
                <c:pt idx="64">
                  <c:v>28.675121277780953</c:v>
                </c:pt>
                <c:pt idx="65">
                  <c:v>29.041920047746281</c:v>
                </c:pt>
                <c:pt idx="66">
                  <c:v>29.408718817711609</c:v>
                </c:pt>
                <c:pt idx="67">
                  <c:v>29.775517587676937</c:v>
                </c:pt>
                <c:pt idx="68">
                  <c:v>30.142316357642265</c:v>
                </c:pt>
                <c:pt idx="69">
                  <c:v>30.509115127607593</c:v>
                </c:pt>
                <c:pt idx="70">
                  <c:v>30.875913897572921</c:v>
                </c:pt>
                <c:pt idx="71">
                  <c:v>31.24271266753825</c:v>
                </c:pt>
                <c:pt idx="72">
                  <c:v>31.609511437503578</c:v>
                </c:pt>
                <c:pt idx="73">
                  <c:v>31.976310207468906</c:v>
                </c:pt>
                <c:pt idx="74">
                  <c:v>32.343108977434234</c:v>
                </c:pt>
                <c:pt idx="75">
                  <c:v>32.709907747399562</c:v>
                </c:pt>
                <c:pt idx="76">
                  <c:v>33.07670651736489</c:v>
                </c:pt>
                <c:pt idx="77">
                  <c:v>33.443505287330218</c:v>
                </c:pt>
                <c:pt idx="78">
                  <c:v>33.810304057295546</c:v>
                </c:pt>
                <c:pt idx="79">
                  <c:v>34.177102827260875</c:v>
                </c:pt>
                <c:pt idx="80">
                  <c:v>34.543901597226203</c:v>
                </c:pt>
                <c:pt idx="81">
                  <c:v>34.910700367191531</c:v>
                </c:pt>
                <c:pt idx="82">
                  <c:v>35.277499137156859</c:v>
                </c:pt>
                <c:pt idx="83">
                  <c:v>35.644297907122187</c:v>
                </c:pt>
                <c:pt idx="84">
                  <c:v>36.011096677087515</c:v>
                </c:pt>
                <c:pt idx="85">
                  <c:v>36.377895447052843</c:v>
                </c:pt>
                <c:pt idx="86">
                  <c:v>36.744694217018171</c:v>
                </c:pt>
                <c:pt idx="87">
                  <c:v>37.1114929869835</c:v>
                </c:pt>
                <c:pt idx="88">
                  <c:v>37.478291756948828</c:v>
                </c:pt>
                <c:pt idx="89">
                  <c:v>37.845090526914156</c:v>
                </c:pt>
                <c:pt idx="90">
                  <c:v>38.211889296879484</c:v>
                </c:pt>
                <c:pt idx="91">
                  <c:v>38.578688066844812</c:v>
                </c:pt>
                <c:pt idx="92">
                  <c:v>38.94548683681014</c:v>
                </c:pt>
                <c:pt idx="93">
                  <c:v>39.312285606775468</c:v>
                </c:pt>
                <c:pt idx="94">
                  <c:v>39.679084376740796</c:v>
                </c:pt>
                <c:pt idx="95">
                  <c:v>40.045883146706124</c:v>
                </c:pt>
                <c:pt idx="96">
                  <c:v>40.412681916671453</c:v>
                </c:pt>
                <c:pt idx="97">
                  <c:v>40.779480686636781</c:v>
                </c:pt>
                <c:pt idx="98">
                  <c:v>41.146279456602109</c:v>
                </c:pt>
                <c:pt idx="99">
                  <c:v>41.513078226567437</c:v>
                </c:pt>
                <c:pt idx="100">
                  <c:v>41.879876996532715</c:v>
                </c:pt>
              </c:numCache>
            </c:numRef>
          </c:xVal>
          <c:yVal>
            <c:numRef>
              <c:f>'Gusset 8'!$AN$308:$AN$408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39-4B9A-971E-A762A7772C35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8'!$AJ$409:$AJ$509</c:f>
              <c:numCache>
                <c:formatCode>General</c:formatCode>
                <c:ptCount val="101"/>
                <c:pt idx="0">
                  <c:v>5.2</c:v>
                </c:pt>
                <c:pt idx="1">
                  <c:v>5.2619032852356638</c:v>
                </c:pt>
                <c:pt idx="2">
                  <c:v>5.3238065704713273</c:v>
                </c:pt>
                <c:pt idx="3">
                  <c:v>5.3857098557069909</c:v>
                </c:pt>
                <c:pt idx="4">
                  <c:v>5.4476131409426545</c:v>
                </c:pt>
                <c:pt idx="5">
                  <c:v>5.509516426178318</c:v>
                </c:pt>
                <c:pt idx="6">
                  <c:v>5.5714197114139816</c:v>
                </c:pt>
                <c:pt idx="7">
                  <c:v>5.6333229966496452</c:v>
                </c:pt>
                <c:pt idx="8">
                  <c:v>5.6952262818853088</c:v>
                </c:pt>
                <c:pt idx="9">
                  <c:v>5.7571295671209723</c:v>
                </c:pt>
                <c:pt idx="10">
                  <c:v>5.8190328523566359</c:v>
                </c:pt>
                <c:pt idx="11">
                  <c:v>5.8809361375922995</c:v>
                </c:pt>
                <c:pt idx="12">
                  <c:v>5.9428394228279631</c:v>
                </c:pt>
                <c:pt idx="13">
                  <c:v>6.0047427080636266</c:v>
                </c:pt>
                <c:pt idx="14">
                  <c:v>6.0666459932992902</c:v>
                </c:pt>
                <c:pt idx="15">
                  <c:v>6.1285492785349538</c:v>
                </c:pt>
                <c:pt idx="16">
                  <c:v>6.1904525637706174</c:v>
                </c:pt>
                <c:pt idx="17">
                  <c:v>6.2523558490062809</c:v>
                </c:pt>
                <c:pt idx="18">
                  <c:v>6.3142591342419445</c:v>
                </c:pt>
                <c:pt idx="19">
                  <c:v>6.3761624194776081</c:v>
                </c:pt>
                <c:pt idx="20">
                  <c:v>6.4380657047132717</c:v>
                </c:pt>
                <c:pt idx="21">
                  <c:v>6.4999689899489352</c:v>
                </c:pt>
                <c:pt idx="22">
                  <c:v>6.5618722751845988</c:v>
                </c:pt>
                <c:pt idx="23">
                  <c:v>6.6237755604202624</c:v>
                </c:pt>
                <c:pt idx="24">
                  <c:v>6.685678845655926</c:v>
                </c:pt>
                <c:pt idx="25">
                  <c:v>6.7475821308915895</c:v>
                </c:pt>
                <c:pt idx="26">
                  <c:v>6.8094854161272531</c:v>
                </c:pt>
                <c:pt idx="27">
                  <c:v>6.8713887013629167</c:v>
                </c:pt>
                <c:pt idx="28">
                  <c:v>6.9332919865985803</c:v>
                </c:pt>
                <c:pt idx="29">
                  <c:v>6.9951952718342438</c:v>
                </c:pt>
                <c:pt idx="30">
                  <c:v>7.0570985570699074</c:v>
                </c:pt>
                <c:pt idx="31">
                  <c:v>7.119001842305571</c:v>
                </c:pt>
                <c:pt idx="32">
                  <c:v>7.1809051275412346</c:v>
                </c:pt>
                <c:pt idx="33">
                  <c:v>7.2428084127768981</c:v>
                </c:pt>
                <c:pt idx="34">
                  <c:v>7.3047116980125617</c:v>
                </c:pt>
                <c:pt idx="35">
                  <c:v>7.3666149832482253</c:v>
                </c:pt>
                <c:pt idx="36">
                  <c:v>7.4285182684838889</c:v>
                </c:pt>
                <c:pt idx="37">
                  <c:v>7.4904215537195524</c:v>
                </c:pt>
                <c:pt idx="38">
                  <c:v>7.552324838955216</c:v>
                </c:pt>
                <c:pt idx="39">
                  <c:v>7.6142281241908796</c:v>
                </c:pt>
                <c:pt idx="40">
                  <c:v>7.6761314094265432</c:v>
                </c:pt>
                <c:pt idx="41">
                  <c:v>7.7380346946622067</c:v>
                </c:pt>
                <c:pt idx="42">
                  <c:v>7.7999379798978703</c:v>
                </c:pt>
                <c:pt idx="43">
                  <c:v>7.8618412651335339</c:v>
                </c:pt>
                <c:pt idx="44">
                  <c:v>7.9237445503691974</c:v>
                </c:pt>
                <c:pt idx="45">
                  <c:v>7.985647835604861</c:v>
                </c:pt>
                <c:pt idx="46">
                  <c:v>8.0475511208405255</c:v>
                </c:pt>
                <c:pt idx="47">
                  <c:v>8.1094544060761891</c:v>
                </c:pt>
                <c:pt idx="48">
                  <c:v>8.1713576913118526</c:v>
                </c:pt>
                <c:pt idx="49">
                  <c:v>8.2332609765475162</c:v>
                </c:pt>
                <c:pt idx="50">
                  <c:v>8.2951642617831798</c:v>
                </c:pt>
                <c:pt idx="51">
                  <c:v>8.3570675470188434</c:v>
                </c:pt>
                <c:pt idx="52">
                  <c:v>8.4189708322545069</c:v>
                </c:pt>
                <c:pt idx="53">
                  <c:v>8.4808741174901705</c:v>
                </c:pt>
                <c:pt idx="54">
                  <c:v>8.5427774027258341</c:v>
                </c:pt>
                <c:pt idx="55">
                  <c:v>8.6046806879614977</c:v>
                </c:pt>
                <c:pt idx="56">
                  <c:v>8.6665839731971612</c:v>
                </c:pt>
                <c:pt idx="57">
                  <c:v>8.7284872584328248</c:v>
                </c:pt>
                <c:pt idx="58">
                  <c:v>8.7903905436684884</c:v>
                </c:pt>
                <c:pt idx="59">
                  <c:v>8.852293828904152</c:v>
                </c:pt>
                <c:pt idx="60">
                  <c:v>8.9141971141398155</c:v>
                </c:pt>
                <c:pt idx="61">
                  <c:v>8.9761003993754791</c:v>
                </c:pt>
                <c:pt idx="62">
                  <c:v>9.0380036846111427</c:v>
                </c:pt>
                <c:pt idx="63">
                  <c:v>9.0999069698468062</c:v>
                </c:pt>
                <c:pt idx="64">
                  <c:v>9.1618102550824698</c:v>
                </c:pt>
                <c:pt idx="65">
                  <c:v>9.2237135403181334</c:v>
                </c:pt>
                <c:pt idx="66">
                  <c:v>9.285616825553797</c:v>
                </c:pt>
                <c:pt idx="67">
                  <c:v>9.3475201107894605</c:v>
                </c:pt>
                <c:pt idx="68">
                  <c:v>9.4094233960251241</c:v>
                </c:pt>
                <c:pt idx="69">
                  <c:v>9.4713266812607877</c:v>
                </c:pt>
                <c:pt idx="70">
                  <c:v>9.5332299664964513</c:v>
                </c:pt>
                <c:pt idx="71">
                  <c:v>9.5951332517321148</c:v>
                </c:pt>
                <c:pt idx="72">
                  <c:v>9.6570365369677784</c:v>
                </c:pt>
                <c:pt idx="73">
                  <c:v>9.718939822203442</c:v>
                </c:pt>
                <c:pt idx="74">
                  <c:v>9.7808431074391056</c:v>
                </c:pt>
                <c:pt idx="75">
                  <c:v>9.8427463926747691</c:v>
                </c:pt>
                <c:pt idx="76">
                  <c:v>9.9046496779104327</c:v>
                </c:pt>
                <c:pt idx="77">
                  <c:v>9.9665529631460963</c:v>
                </c:pt>
                <c:pt idx="78">
                  <c:v>10.02845624838176</c:v>
                </c:pt>
                <c:pt idx="79">
                  <c:v>10.090359533617423</c:v>
                </c:pt>
                <c:pt idx="80">
                  <c:v>10.152262818853087</c:v>
                </c:pt>
                <c:pt idx="81">
                  <c:v>10.214166104088751</c:v>
                </c:pt>
                <c:pt idx="82">
                  <c:v>10.276069389324414</c:v>
                </c:pt>
                <c:pt idx="83">
                  <c:v>10.337972674560078</c:v>
                </c:pt>
                <c:pt idx="84">
                  <c:v>10.399875959795741</c:v>
                </c:pt>
                <c:pt idx="85">
                  <c:v>10.461779245031405</c:v>
                </c:pt>
                <c:pt idx="86">
                  <c:v>10.523682530267068</c:v>
                </c:pt>
                <c:pt idx="87">
                  <c:v>10.585585815502732</c:v>
                </c:pt>
                <c:pt idx="88">
                  <c:v>10.647489100738396</c:v>
                </c:pt>
                <c:pt idx="89">
                  <c:v>10.709392385974059</c:v>
                </c:pt>
                <c:pt idx="90">
                  <c:v>10.771295671209723</c:v>
                </c:pt>
                <c:pt idx="91">
                  <c:v>10.833198956445386</c:v>
                </c:pt>
                <c:pt idx="92">
                  <c:v>10.89510224168105</c:v>
                </c:pt>
                <c:pt idx="93">
                  <c:v>10.957005526916713</c:v>
                </c:pt>
                <c:pt idx="94">
                  <c:v>11.018908812152377</c:v>
                </c:pt>
                <c:pt idx="95">
                  <c:v>11.080812097388041</c:v>
                </c:pt>
                <c:pt idx="96">
                  <c:v>11.142715382623704</c:v>
                </c:pt>
                <c:pt idx="97">
                  <c:v>11.204618667859368</c:v>
                </c:pt>
                <c:pt idx="98">
                  <c:v>11.266521953095031</c:v>
                </c:pt>
                <c:pt idx="99">
                  <c:v>11.328425238330695</c:v>
                </c:pt>
                <c:pt idx="100" formatCode="0.000">
                  <c:v>11.390328523566399</c:v>
                </c:pt>
              </c:numCache>
            </c:numRef>
          </c:xVal>
          <c:yVal>
            <c:numRef>
              <c:f>'Gusset 8'!$AO$409:$AO$509</c:f>
              <c:numCache>
                <c:formatCode>0.000</c:formatCode>
                <c:ptCount val="101"/>
                <c:pt idx="0">
                  <c:v>24.571695680407235</c:v>
                </c:pt>
                <c:pt idx="1">
                  <c:v>24.623641356571721</c:v>
                </c:pt>
                <c:pt idx="2">
                  <c:v>24.675587032736207</c:v>
                </c:pt>
                <c:pt idx="3">
                  <c:v>24.727532708900693</c:v>
                </c:pt>
                <c:pt idx="4">
                  <c:v>24.779478385065179</c:v>
                </c:pt>
                <c:pt idx="5">
                  <c:v>24.831424061229665</c:v>
                </c:pt>
                <c:pt idx="6">
                  <c:v>24.883369737394151</c:v>
                </c:pt>
                <c:pt idx="7">
                  <c:v>24.935315413558637</c:v>
                </c:pt>
                <c:pt idx="8">
                  <c:v>24.987261089723123</c:v>
                </c:pt>
                <c:pt idx="9">
                  <c:v>25.039206765887609</c:v>
                </c:pt>
                <c:pt idx="10">
                  <c:v>25.091152442052095</c:v>
                </c:pt>
                <c:pt idx="11">
                  <c:v>25.143098118216582</c:v>
                </c:pt>
                <c:pt idx="12">
                  <c:v>25.195043794381068</c:v>
                </c:pt>
                <c:pt idx="13">
                  <c:v>25.246989470545554</c:v>
                </c:pt>
                <c:pt idx="14">
                  <c:v>25.29893514671004</c:v>
                </c:pt>
                <c:pt idx="15">
                  <c:v>25.350880822874526</c:v>
                </c:pt>
                <c:pt idx="16">
                  <c:v>25.402826499039012</c:v>
                </c:pt>
                <c:pt idx="17">
                  <c:v>25.454772175203498</c:v>
                </c:pt>
                <c:pt idx="18">
                  <c:v>25.506717851367984</c:v>
                </c:pt>
                <c:pt idx="19">
                  <c:v>25.55866352753247</c:v>
                </c:pt>
                <c:pt idx="20">
                  <c:v>25.610609203696956</c:v>
                </c:pt>
                <c:pt idx="21">
                  <c:v>25.662554879861442</c:v>
                </c:pt>
                <c:pt idx="22">
                  <c:v>25.714500556025929</c:v>
                </c:pt>
                <c:pt idx="23">
                  <c:v>25.766446232190415</c:v>
                </c:pt>
                <c:pt idx="24">
                  <c:v>25.818391908354901</c:v>
                </c:pt>
                <c:pt idx="25">
                  <c:v>25.870337584519387</c:v>
                </c:pt>
                <c:pt idx="26">
                  <c:v>25.922283260683873</c:v>
                </c:pt>
                <c:pt idx="27">
                  <c:v>25.974228936848359</c:v>
                </c:pt>
                <c:pt idx="28">
                  <c:v>26.026174613012845</c:v>
                </c:pt>
                <c:pt idx="29">
                  <c:v>26.078120289177331</c:v>
                </c:pt>
                <c:pt idx="30">
                  <c:v>26.130065965341817</c:v>
                </c:pt>
                <c:pt idx="31">
                  <c:v>26.182011641506303</c:v>
                </c:pt>
                <c:pt idx="32">
                  <c:v>26.233957317670789</c:v>
                </c:pt>
                <c:pt idx="33">
                  <c:v>26.285902993835276</c:v>
                </c:pt>
                <c:pt idx="34">
                  <c:v>26.337848669999762</c:v>
                </c:pt>
                <c:pt idx="35">
                  <c:v>26.389794346164248</c:v>
                </c:pt>
                <c:pt idx="36">
                  <c:v>26.441740022328734</c:v>
                </c:pt>
                <c:pt idx="37">
                  <c:v>26.49368569849322</c:v>
                </c:pt>
                <c:pt idx="38">
                  <c:v>26.545631374657706</c:v>
                </c:pt>
                <c:pt idx="39">
                  <c:v>26.597577050822192</c:v>
                </c:pt>
                <c:pt idx="40">
                  <c:v>26.649522726986678</c:v>
                </c:pt>
                <c:pt idx="41">
                  <c:v>26.701468403151164</c:v>
                </c:pt>
                <c:pt idx="42">
                  <c:v>26.75341407931565</c:v>
                </c:pt>
                <c:pt idx="43">
                  <c:v>26.805359755480136</c:v>
                </c:pt>
                <c:pt idx="44">
                  <c:v>26.857305431644622</c:v>
                </c:pt>
                <c:pt idx="45">
                  <c:v>26.909251107809109</c:v>
                </c:pt>
                <c:pt idx="46">
                  <c:v>26.961196783973595</c:v>
                </c:pt>
                <c:pt idx="47">
                  <c:v>27.013142460138081</c:v>
                </c:pt>
                <c:pt idx="48">
                  <c:v>27.065088136302567</c:v>
                </c:pt>
                <c:pt idx="49">
                  <c:v>27.117033812467053</c:v>
                </c:pt>
                <c:pt idx="50">
                  <c:v>27.168979488631539</c:v>
                </c:pt>
                <c:pt idx="51">
                  <c:v>27.220925164796025</c:v>
                </c:pt>
                <c:pt idx="52">
                  <c:v>27.272870840960511</c:v>
                </c:pt>
                <c:pt idx="53">
                  <c:v>27.324816517124997</c:v>
                </c:pt>
                <c:pt idx="54">
                  <c:v>27.376762193289483</c:v>
                </c:pt>
                <c:pt idx="55">
                  <c:v>27.428707869453969</c:v>
                </c:pt>
                <c:pt idx="56">
                  <c:v>27.480653545618456</c:v>
                </c:pt>
                <c:pt idx="57">
                  <c:v>27.532599221782942</c:v>
                </c:pt>
                <c:pt idx="58">
                  <c:v>27.584544897947428</c:v>
                </c:pt>
                <c:pt idx="59">
                  <c:v>27.636490574111914</c:v>
                </c:pt>
                <c:pt idx="60">
                  <c:v>27.6884362502764</c:v>
                </c:pt>
                <c:pt idx="61">
                  <c:v>27.740381926440886</c:v>
                </c:pt>
                <c:pt idx="62">
                  <c:v>27.792327602605372</c:v>
                </c:pt>
                <c:pt idx="63">
                  <c:v>27.844273278769858</c:v>
                </c:pt>
                <c:pt idx="64">
                  <c:v>27.896218954934344</c:v>
                </c:pt>
                <c:pt idx="65">
                  <c:v>27.94816463109883</c:v>
                </c:pt>
                <c:pt idx="66">
                  <c:v>28.000110307263316</c:v>
                </c:pt>
                <c:pt idx="67">
                  <c:v>28.052055983427802</c:v>
                </c:pt>
                <c:pt idx="68">
                  <c:v>28.104001659592289</c:v>
                </c:pt>
                <c:pt idx="69">
                  <c:v>28.155947335756775</c:v>
                </c:pt>
                <c:pt idx="70">
                  <c:v>28.207893011921261</c:v>
                </c:pt>
                <c:pt idx="71">
                  <c:v>28.259838688085747</c:v>
                </c:pt>
                <c:pt idx="72">
                  <c:v>28.311784364250233</c:v>
                </c:pt>
                <c:pt idx="73">
                  <c:v>28.363730040414719</c:v>
                </c:pt>
                <c:pt idx="74">
                  <c:v>28.415675716579205</c:v>
                </c:pt>
                <c:pt idx="75">
                  <c:v>28.467621392743691</c:v>
                </c:pt>
                <c:pt idx="76">
                  <c:v>28.519567068908177</c:v>
                </c:pt>
                <c:pt idx="77">
                  <c:v>28.571512745072663</c:v>
                </c:pt>
                <c:pt idx="78">
                  <c:v>28.623458421237149</c:v>
                </c:pt>
                <c:pt idx="79">
                  <c:v>28.675404097401636</c:v>
                </c:pt>
                <c:pt idx="80">
                  <c:v>28.727349773566122</c:v>
                </c:pt>
                <c:pt idx="81">
                  <c:v>28.779295449730608</c:v>
                </c:pt>
                <c:pt idx="82">
                  <c:v>28.831241125895094</c:v>
                </c:pt>
                <c:pt idx="83">
                  <c:v>28.88318680205958</c:v>
                </c:pt>
                <c:pt idx="84">
                  <c:v>28.935132478224066</c:v>
                </c:pt>
                <c:pt idx="85">
                  <c:v>28.987078154388552</c:v>
                </c:pt>
                <c:pt idx="86">
                  <c:v>29.039023830553038</c:v>
                </c:pt>
                <c:pt idx="87">
                  <c:v>29.090969506717524</c:v>
                </c:pt>
                <c:pt idx="88">
                  <c:v>29.14291518288201</c:v>
                </c:pt>
                <c:pt idx="89">
                  <c:v>29.194860859046496</c:v>
                </c:pt>
                <c:pt idx="90">
                  <c:v>29.246806535210983</c:v>
                </c:pt>
                <c:pt idx="91">
                  <c:v>29.298752211375469</c:v>
                </c:pt>
                <c:pt idx="92">
                  <c:v>29.350697887539955</c:v>
                </c:pt>
                <c:pt idx="93">
                  <c:v>29.402643563704441</c:v>
                </c:pt>
                <c:pt idx="94">
                  <c:v>29.454589239868927</c:v>
                </c:pt>
                <c:pt idx="95">
                  <c:v>29.506534916033413</c:v>
                </c:pt>
                <c:pt idx="96">
                  <c:v>29.558480592197899</c:v>
                </c:pt>
                <c:pt idx="97">
                  <c:v>29.610426268362385</c:v>
                </c:pt>
                <c:pt idx="98">
                  <c:v>29.662371944526871</c:v>
                </c:pt>
                <c:pt idx="99">
                  <c:v>29.714317620691357</c:v>
                </c:pt>
                <c:pt idx="100">
                  <c:v>29.76626329685601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F39-4B9A-971E-A762A7772C35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8'!$AJ$510:$AJ$610</c:f>
              <c:numCache>
                <c:formatCode>0.000</c:formatCode>
                <c:ptCount val="101"/>
                <c:pt idx="0">
                  <c:v>11.390328523566399</c:v>
                </c:pt>
                <c:pt idx="1">
                  <c:v>11.626287771229217</c:v>
                </c:pt>
                <c:pt idx="2">
                  <c:v>11.862247018892035</c:v>
                </c:pt>
                <c:pt idx="3">
                  <c:v>12.098206266554852</c:v>
                </c:pt>
                <c:pt idx="4">
                  <c:v>12.33416551421767</c:v>
                </c:pt>
                <c:pt idx="5">
                  <c:v>12.570124761880487</c:v>
                </c:pt>
                <c:pt idx="6">
                  <c:v>12.806084009543305</c:v>
                </c:pt>
                <c:pt idx="7">
                  <c:v>13.042043257206123</c:v>
                </c:pt>
                <c:pt idx="8">
                  <c:v>13.27800250486894</c:v>
                </c:pt>
                <c:pt idx="9">
                  <c:v>13.513961752531758</c:v>
                </c:pt>
                <c:pt idx="10">
                  <c:v>13.749921000194576</c:v>
                </c:pt>
                <c:pt idx="11">
                  <c:v>13.985880247857393</c:v>
                </c:pt>
                <c:pt idx="12">
                  <c:v>14.221839495520211</c:v>
                </c:pt>
                <c:pt idx="13">
                  <c:v>14.457798743183028</c:v>
                </c:pt>
                <c:pt idx="14">
                  <c:v>14.693757990845846</c:v>
                </c:pt>
                <c:pt idx="15">
                  <c:v>14.929717238508664</c:v>
                </c:pt>
                <c:pt idx="16">
                  <c:v>15.165676486171481</c:v>
                </c:pt>
                <c:pt idx="17">
                  <c:v>15.401635733834299</c:v>
                </c:pt>
                <c:pt idx="18">
                  <c:v>15.637594981497116</c:v>
                </c:pt>
                <c:pt idx="19">
                  <c:v>15.873554229159934</c:v>
                </c:pt>
                <c:pt idx="20">
                  <c:v>16.109513476822752</c:v>
                </c:pt>
                <c:pt idx="21">
                  <c:v>16.345472724485568</c:v>
                </c:pt>
                <c:pt idx="22">
                  <c:v>16.581431972148383</c:v>
                </c:pt>
                <c:pt idx="23">
                  <c:v>16.817391219811199</c:v>
                </c:pt>
                <c:pt idx="24">
                  <c:v>17.053350467474015</c:v>
                </c:pt>
                <c:pt idx="25">
                  <c:v>17.289309715136831</c:v>
                </c:pt>
                <c:pt idx="26">
                  <c:v>17.525268962799647</c:v>
                </c:pt>
                <c:pt idx="27">
                  <c:v>17.761228210462463</c:v>
                </c:pt>
                <c:pt idx="28">
                  <c:v>17.997187458125278</c:v>
                </c:pt>
                <c:pt idx="29">
                  <c:v>18.233146705788094</c:v>
                </c:pt>
                <c:pt idx="30">
                  <c:v>18.46910595345091</c:v>
                </c:pt>
                <c:pt idx="31">
                  <c:v>18.705065201113726</c:v>
                </c:pt>
                <c:pt idx="32">
                  <c:v>18.941024448776542</c:v>
                </c:pt>
                <c:pt idx="33">
                  <c:v>19.176983696439358</c:v>
                </c:pt>
                <c:pt idx="34">
                  <c:v>19.412942944102173</c:v>
                </c:pt>
                <c:pt idx="35">
                  <c:v>19.648902191764989</c:v>
                </c:pt>
                <c:pt idx="36">
                  <c:v>19.884861439427805</c:v>
                </c:pt>
                <c:pt idx="37">
                  <c:v>20.120820687090621</c:v>
                </c:pt>
                <c:pt idx="38">
                  <c:v>20.356779934753437</c:v>
                </c:pt>
                <c:pt idx="39">
                  <c:v>20.592739182416253</c:v>
                </c:pt>
                <c:pt idx="40">
                  <c:v>20.828698430079069</c:v>
                </c:pt>
                <c:pt idx="41">
                  <c:v>21.064657677741884</c:v>
                </c:pt>
                <c:pt idx="42">
                  <c:v>21.3006169254047</c:v>
                </c:pt>
                <c:pt idx="43">
                  <c:v>21.536576173067516</c:v>
                </c:pt>
                <c:pt idx="44">
                  <c:v>21.772535420730332</c:v>
                </c:pt>
                <c:pt idx="45">
                  <c:v>22.008494668393148</c:v>
                </c:pt>
                <c:pt idx="46">
                  <c:v>22.244453916055964</c:v>
                </c:pt>
                <c:pt idx="47">
                  <c:v>22.480413163718779</c:v>
                </c:pt>
                <c:pt idx="48">
                  <c:v>22.716372411381595</c:v>
                </c:pt>
                <c:pt idx="49">
                  <c:v>22.952331659044411</c:v>
                </c:pt>
                <c:pt idx="50">
                  <c:v>23.188290906707227</c:v>
                </c:pt>
                <c:pt idx="51">
                  <c:v>23.424250154370043</c:v>
                </c:pt>
                <c:pt idx="52">
                  <c:v>23.660209402032859</c:v>
                </c:pt>
                <c:pt idx="53">
                  <c:v>23.896168649695674</c:v>
                </c:pt>
                <c:pt idx="54">
                  <c:v>24.13212789735849</c:v>
                </c:pt>
                <c:pt idx="55">
                  <c:v>24.368087145021306</c:v>
                </c:pt>
                <c:pt idx="56">
                  <c:v>24.604046392684122</c:v>
                </c:pt>
                <c:pt idx="57">
                  <c:v>24.840005640346938</c:v>
                </c:pt>
                <c:pt idx="58">
                  <c:v>25.075964888009754</c:v>
                </c:pt>
                <c:pt idx="59">
                  <c:v>25.311924135672569</c:v>
                </c:pt>
                <c:pt idx="60">
                  <c:v>25.547883383335385</c:v>
                </c:pt>
                <c:pt idx="61">
                  <c:v>25.783842630998201</c:v>
                </c:pt>
                <c:pt idx="62">
                  <c:v>26.019801878661017</c:v>
                </c:pt>
                <c:pt idx="63">
                  <c:v>26.255761126323833</c:v>
                </c:pt>
                <c:pt idx="64">
                  <c:v>26.491720373986649</c:v>
                </c:pt>
                <c:pt idx="65">
                  <c:v>26.727679621649465</c:v>
                </c:pt>
                <c:pt idx="66">
                  <c:v>26.96363886931228</c:v>
                </c:pt>
                <c:pt idx="67">
                  <c:v>27.199598116975096</c:v>
                </c:pt>
                <c:pt idx="68">
                  <c:v>27.435557364637912</c:v>
                </c:pt>
                <c:pt idx="69">
                  <c:v>27.671516612300728</c:v>
                </c:pt>
                <c:pt idx="70">
                  <c:v>27.907475859963544</c:v>
                </c:pt>
                <c:pt idx="71">
                  <c:v>28.14343510762636</c:v>
                </c:pt>
                <c:pt idx="72">
                  <c:v>28.379394355289175</c:v>
                </c:pt>
                <c:pt idx="73">
                  <c:v>28.615353602951991</c:v>
                </c:pt>
                <c:pt idx="74">
                  <c:v>28.851312850614807</c:v>
                </c:pt>
                <c:pt idx="75">
                  <c:v>29.087272098277623</c:v>
                </c:pt>
                <c:pt idx="76">
                  <c:v>29.323231345940439</c:v>
                </c:pt>
                <c:pt idx="77">
                  <c:v>29.559190593603255</c:v>
                </c:pt>
                <c:pt idx="78">
                  <c:v>29.79514984126607</c:v>
                </c:pt>
                <c:pt idx="79">
                  <c:v>30.031109088928886</c:v>
                </c:pt>
                <c:pt idx="80">
                  <c:v>30.267068336591702</c:v>
                </c:pt>
                <c:pt idx="81">
                  <c:v>30.503027584254518</c:v>
                </c:pt>
                <c:pt idx="82">
                  <c:v>30.738986831917334</c:v>
                </c:pt>
                <c:pt idx="83">
                  <c:v>30.97494607958015</c:v>
                </c:pt>
                <c:pt idx="84">
                  <c:v>31.210905327242966</c:v>
                </c:pt>
                <c:pt idx="85">
                  <c:v>31.446864574905781</c:v>
                </c:pt>
                <c:pt idx="86">
                  <c:v>31.682823822568597</c:v>
                </c:pt>
                <c:pt idx="87">
                  <c:v>31.918783070231413</c:v>
                </c:pt>
                <c:pt idx="88">
                  <c:v>32.154742317894232</c:v>
                </c:pt>
                <c:pt idx="89">
                  <c:v>32.390701565557052</c:v>
                </c:pt>
                <c:pt idx="90">
                  <c:v>32.626660813219871</c:v>
                </c:pt>
                <c:pt idx="91">
                  <c:v>32.862620060882691</c:v>
                </c:pt>
                <c:pt idx="92">
                  <c:v>33.09857930854551</c:v>
                </c:pt>
                <c:pt idx="93">
                  <c:v>33.334538556208329</c:v>
                </c:pt>
                <c:pt idx="94">
                  <c:v>33.570497803871149</c:v>
                </c:pt>
                <c:pt idx="95">
                  <c:v>33.806457051533968</c:v>
                </c:pt>
                <c:pt idx="96">
                  <c:v>34.042416299196788</c:v>
                </c:pt>
                <c:pt idx="97">
                  <c:v>34.278375546859607</c:v>
                </c:pt>
                <c:pt idx="98">
                  <c:v>34.514334794522426</c:v>
                </c:pt>
                <c:pt idx="99">
                  <c:v>34.750294042185246</c:v>
                </c:pt>
                <c:pt idx="100" formatCode="General">
                  <c:v>34.98625328984815</c:v>
                </c:pt>
              </c:numCache>
            </c:numRef>
          </c:xVal>
          <c:yVal>
            <c:numRef>
              <c:f>'Gusset 8'!$AP$510:$AP$610</c:f>
              <c:numCache>
                <c:formatCode>0.000</c:formatCode>
                <c:ptCount val="101"/>
                <c:pt idx="0">
                  <c:v>29.76626329685601</c:v>
                </c:pt>
                <c:pt idx="1">
                  <c:v>29.80787539576643</c:v>
                </c:pt>
                <c:pt idx="2">
                  <c:v>29.84948749467685</c:v>
                </c:pt>
                <c:pt idx="3">
                  <c:v>29.891099593587271</c:v>
                </c:pt>
                <c:pt idx="4">
                  <c:v>29.932711692497691</c:v>
                </c:pt>
                <c:pt idx="5">
                  <c:v>29.974323791408111</c:v>
                </c:pt>
                <c:pt idx="6">
                  <c:v>30.015935890318531</c:v>
                </c:pt>
                <c:pt idx="7">
                  <c:v>30.057547989228951</c:v>
                </c:pt>
                <c:pt idx="8">
                  <c:v>30.099160088139371</c:v>
                </c:pt>
                <c:pt idx="9">
                  <c:v>30.140772187049791</c:v>
                </c:pt>
                <c:pt idx="10">
                  <c:v>30.182384285960211</c:v>
                </c:pt>
                <c:pt idx="11">
                  <c:v>30.223996384870631</c:v>
                </c:pt>
                <c:pt idx="12">
                  <c:v>30.265608483781051</c:v>
                </c:pt>
                <c:pt idx="13">
                  <c:v>30.307220582691471</c:v>
                </c:pt>
                <c:pt idx="14">
                  <c:v>30.348832681601891</c:v>
                </c:pt>
                <c:pt idx="15">
                  <c:v>30.390444780512311</c:v>
                </c:pt>
                <c:pt idx="16">
                  <c:v>30.432056879422731</c:v>
                </c:pt>
                <c:pt idx="17">
                  <c:v>30.473668978333151</c:v>
                </c:pt>
                <c:pt idx="18">
                  <c:v>30.515281077243571</c:v>
                </c:pt>
                <c:pt idx="19">
                  <c:v>30.556893176153991</c:v>
                </c:pt>
                <c:pt idx="20">
                  <c:v>30.598505275064412</c:v>
                </c:pt>
                <c:pt idx="21">
                  <c:v>30.640117373974832</c:v>
                </c:pt>
                <c:pt idx="22">
                  <c:v>30.681729472885252</c:v>
                </c:pt>
                <c:pt idx="23">
                  <c:v>30.723341571795672</c:v>
                </c:pt>
                <c:pt idx="24">
                  <c:v>30.764953670706092</c:v>
                </c:pt>
                <c:pt idx="25">
                  <c:v>30.806565769616512</c:v>
                </c:pt>
                <c:pt idx="26">
                  <c:v>30.848177868526932</c:v>
                </c:pt>
                <c:pt idx="27">
                  <c:v>30.889789967437352</c:v>
                </c:pt>
                <c:pt idx="28">
                  <c:v>30.931402066347772</c:v>
                </c:pt>
                <c:pt idx="29">
                  <c:v>30.973014165258192</c:v>
                </c:pt>
                <c:pt idx="30">
                  <c:v>31.014626264168612</c:v>
                </c:pt>
                <c:pt idx="31">
                  <c:v>31.056238363079032</c:v>
                </c:pt>
                <c:pt idx="32">
                  <c:v>31.097850461989452</c:v>
                </c:pt>
                <c:pt idx="33">
                  <c:v>31.139462560899872</c:v>
                </c:pt>
                <c:pt idx="34">
                  <c:v>31.181074659810292</c:v>
                </c:pt>
                <c:pt idx="35">
                  <c:v>31.222686758720712</c:v>
                </c:pt>
                <c:pt idx="36">
                  <c:v>31.264298857631132</c:v>
                </c:pt>
                <c:pt idx="37">
                  <c:v>31.305910956541553</c:v>
                </c:pt>
                <c:pt idx="38">
                  <c:v>31.347523055451973</c:v>
                </c:pt>
                <c:pt idx="39">
                  <c:v>31.389135154362393</c:v>
                </c:pt>
                <c:pt idx="40">
                  <c:v>31.430747253272813</c:v>
                </c:pt>
                <c:pt idx="41">
                  <c:v>31.472359352183233</c:v>
                </c:pt>
                <c:pt idx="42">
                  <c:v>31.513971451093653</c:v>
                </c:pt>
                <c:pt idx="43">
                  <c:v>31.555583550004073</c:v>
                </c:pt>
                <c:pt idx="44">
                  <c:v>31.597195648914493</c:v>
                </c:pt>
                <c:pt idx="45">
                  <c:v>31.638807747824913</c:v>
                </c:pt>
                <c:pt idx="46">
                  <c:v>31.680419846735333</c:v>
                </c:pt>
                <c:pt idx="47">
                  <c:v>31.722031945645753</c:v>
                </c:pt>
                <c:pt idx="48">
                  <c:v>31.763644044556173</c:v>
                </c:pt>
                <c:pt idx="49">
                  <c:v>31.805256143466593</c:v>
                </c:pt>
                <c:pt idx="50">
                  <c:v>31.846868242377013</c:v>
                </c:pt>
                <c:pt idx="51">
                  <c:v>31.888480341287433</c:v>
                </c:pt>
                <c:pt idx="52">
                  <c:v>31.930092440197853</c:v>
                </c:pt>
                <c:pt idx="53">
                  <c:v>31.971704539108273</c:v>
                </c:pt>
                <c:pt idx="54">
                  <c:v>32.013316638018694</c:v>
                </c:pt>
                <c:pt idx="55">
                  <c:v>32.054928736929114</c:v>
                </c:pt>
                <c:pt idx="56">
                  <c:v>32.096540835839534</c:v>
                </c:pt>
                <c:pt idx="57">
                  <c:v>32.138152934749954</c:v>
                </c:pt>
                <c:pt idx="58">
                  <c:v>32.179765033660374</c:v>
                </c:pt>
                <c:pt idx="59">
                  <c:v>32.221377132570794</c:v>
                </c:pt>
                <c:pt idx="60">
                  <c:v>32.262989231481214</c:v>
                </c:pt>
                <c:pt idx="61">
                  <c:v>32.304601330391634</c:v>
                </c:pt>
                <c:pt idx="62">
                  <c:v>32.346213429302054</c:v>
                </c:pt>
                <c:pt idx="63">
                  <c:v>32.387825528212474</c:v>
                </c:pt>
                <c:pt idx="64">
                  <c:v>32.429437627122894</c:v>
                </c:pt>
                <c:pt idx="65">
                  <c:v>32.471049726033314</c:v>
                </c:pt>
                <c:pt idx="66">
                  <c:v>32.512661824943734</c:v>
                </c:pt>
                <c:pt idx="67">
                  <c:v>32.554273923854154</c:v>
                </c:pt>
                <c:pt idx="68">
                  <c:v>32.595886022764574</c:v>
                </c:pt>
                <c:pt idx="69">
                  <c:v>32.637498121674994</c:v>
                </c:pt>
                <c:pt idx="70">
                  <c:v>32.679110220585414</c:v>
                </c:pt>
                <c:pt idx="71">
                  <c:v>32.720722319495835</c:v>
                </c:pt>
                <c:pt idx="72">
                  <c:v>32.762334418406255</c:v>
                </c:pt>
                <c:pt idx="73">
                  <c:v>32.803946517316675</c:v>
                </c:pt>
                <c:pt idx="74">
                  <c:v>32.845558616227095</c:v>
                </c:pt>
                <c:pt idx="75">
                  <c:v>32.887170715137515</c:v>
                </c:pt>
                <c:pt idx="76">
                  <c:v>32.928782814047935</c:v>
                </c:pt>
                <c:pt idx="77">
                  <c:v>32.970394912958355</c:v>
                </c:pt>
                <c:pt idx="78">
                  <c:v>33.012007011868775</c:v>
                </c:pt>
                <c:pt idx="79">
                  <c:v>33.053619110779195</c:v>
                </c:pt>
                <c:pt idx="80">
                  <c:v>33.095231209689615</c:v>
                </c:pt>
                <c:pt idx="81">
                  <c:v>33.136843308600035</c:v>
                </c:pt>
                <c:pt idx="82">
                  <c:v>33.178455407510455</c:v>
                </c:pt>
                <c:pt idx="83">
                  <c:v>33.220067506420875</c:v>
                </c:pt>
                <c:pt idx="84">
                  <c:v>33.261679605331295</c:v>
                </c:pt>
                <c:pt idx="85">
                  <c:v>33.303291704241715</c:v>
                </c:pt>
                <c:pt idx="86">
                  <c:v>33.344903803152135</c:v>
                </c:pt>
                <c:pt idx="87">
                  <c:v>33.386515902062555</c:v>
                </c:pt>
                <c:pt idx="88">
                  <c:v>33.428128000972976</c:v>
                </c:pt>
                <c:pt idx="89">
                  <c:v>33.469740099883396</c:v>
                </c:pt>
                <c:pt idx="90">
                  <c:v>33.511352198793816</c:v>
                </c:pt>
                <c:pt idx="91">
                  <c:v>33.552964297704236</c:v>
                </c:pt>
                <c:pt idx="92">
                  <c:v>33.594576396614656</c:v>
                </c:pt>
                <c:pt idx="93">
                  <c:v>33.636188495525076</c:v>
                </c:pt>
                <c:pt idx="94">
                  <c:v>33.677800594435496</c:v>
                </c:pt>
                <c:pt idx="95">
                  <c:v>33.719412693345916</c:v>
                </c:pt>
                <c:pt idx="96">
                  <c:v>33.761024792256336</c:v>
                </c:pt>
                <c:pt idx="97">
                  <c:v>33.802636891166756</c:v>
                </c:pt>
                <c:pt idx="98">
                  <c:v>33.844248990077176</c:v>
                </c:pt>
                <c:pt idx="99">
                  <c:v>33.885861088987596</c:v>
                </c:pt>
                <c:pt idx="100" formatCode="General">
                  <c:v>33.92747318789791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F39-4B9A-971E-A762A7772C35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8'!$AJ$611:$AJ$711</c:f>
              <c:numCache>
                <c:formatCode>General</c:formatCode>
                <c:ptCount val="101"/>
                <c:pt idx="0">
                  <c:v>34.98625328984815</c:v>
                </c:pt>
                <c:pt idx="1">
                  <c:v>35.031249770756496</c:v>
                </c:pt>
                <c:pt idx="2">
                  <c:v>35.076246251664841</c:v>
                </c:pt>
                <c:pt idx="3">
                  <c:v>35.121242732573187</c:v>
                </c:pt>
                <c:pt idx="4">
                  <c:v>35.166239213481532</c:v>
                </c:pt>
                <c:pt idx="5">
                  <c:v>35.211235694389877</c:v>
                </c:pt>
                <c:pt idx="6">
                  <c:v>35.256232175298223</c:v>
                </c:pt>
                <c:pt idx="7">
                  <c:v>35.301228656206568</c:v>
                </c:pt>
                <c:pt idx="8">
                  <c:v>35.346225137114914</c:v>
                </c:pt>
                <c:pt idx="9">
                  <c:v>35.391221618023259</c:v>
                </c:pt>
                <c:pt idx="10">
                  <c:v>35.436218098931604</c:v>
                </c:pt>
                <c:pt idx="11">
                  <c:v>35.48121457983995</c:v>
                </c:pt>
                <c:pt idx="12">
                  <c:v>35.526211060748295</c:v>
                </c:pt>
                <c:pt idx="13">
                  <c:v>35.571207541656641</c:v>
                </c:pt>
                <c:pt idx="14">
                  <c:v>35.616204022564986</c:v>
                </c:pt>
                <c:pt idx="15">
                  <c:v>35.661200503473331</c:v>
                </c:pt>
                <c:pt idx="16">
                  <c:v>35.706196984381677</c:v>
                </c:pt>
                <c:pt idx="17">
                  <c:v>35.751193465290022</c:v>
                </c:pt>
                <c:pt idx="18">
                  <c:v>35.796189946198368</c:v>
                </c:pt>
                <c:pt idx="19">
                  <c:v>35.841186427106713</c:v>
                </c:pt>
                <c:pt idx="20">
                  <c:v>35.886182908015059</c:v>
                </c:pt>
                <c:pt idx="21">
                  <c:v>35.931179388923404</c:v>
                </c:pt>
                <c:pt idx="22">
                  <c:v>35.976175869831749</c:v>
                </c:pt>
                <c:pt idx="23">
                  <c:v>36.021172350740095</c:v>
                </c:pt>
                <c:pt idx="24">
                  <c:v>36.06616883164844</c:v>
                </c:pt>
                <c:pt idx="25">
                  <c:v>36.111165312556786</c:v>
                </c:pt>
                <c:pt idx="26">
                  <c:v>36.156161793465131</c:v>
                </c:pt>
                <c:pt idx="27">
                  <c:v>36.201158274373476</c:v>
                </c:pt>
                <c:pt idx="28">
                  <c:v>36.246154755281822</c:v>
                </c:pt>
                <c:pt idx="29">
                  <c:v>36.291151236190167</c:v>
                </c:pt>
                <c:pt idx="30">
                  <c:v>36.336147717098513</c:v>
                </c:pt>
                <c:pt idx="31">
                  <c:v>36.381144198006858</c:v>
                </c:pt>
                <c:pt idx="32">
                  <c:v>36.426140678915203</c:v>
                </c:pt>
                <c:pt idx="33">
                  <c:v>36.471137159823549</c:v>
                </c:pt>
                <c:pt idx="34">
                  <c:v>36.516133640731894</c:v>
                </c:pt>
                <c:pt idx="35">
                  <c:v>36.56113012164024</c:v>
                </c:pt>
                <c:pt idx="36">
                  <c:v>36.606126602548585</c:v>
                </c:pt>
                <c:pt idx="37">
                  <c:v>36.65112308345693</c:v>
                </c:pt>
                <c:pt idx="38">
                  <c:v>36.696119564365276</c:v>
                </c:pt>
                <c:pt idx="39">
                  <c:v>36.741116045273621</c:v>
                </c:pt>
                <c:pt idx="40">
                  <c:v>36.786112526181967</c:v>
                </c:pt>
                <c:pt idx="41">
                  <c:v>36.831109007090312</c:v>
                </c:pt>
                <c:pt idx="42">
                  <c:v>36.876105487998657</c:v>
                </c:pt>
                <c:pt idx="43">
                  <c:v>36.921101968907003</c:v>
                </c:pt>
                <c:pt idx="44">
                  <c:v>36.966098449815348</c:v>
                </c:pt>
                <c:pt idx="45">
                  <c:v>37.011094930723694</c:v>
                </c:pt>
                <c:pt idx="46">
                  <c:v>37.056091411632039</c:v>
                </c:pt>
                <c:pt idx="47">
                  <c:v>37.101087892540384</c:v>
                </c:pt>
                <c:pt idx="48">
                  <c:v>37.14608437344873</c:v>
                </c:pt>
                <c:pt idx="49">
                  <c:v>37.191080854357075</c:v>
                </c:pt>
                <c:pt idx="50">
                  <c:v>37.236077335265421</c:v>
                </c:pt>
                <c:pt idx="51">
                  <c:v>37.281073816173766</c:v>
                </c:pt>
                <c:pt idx="52">
                  <c:v>37.326070297082111</c:v>
                </c:pt>
                <c:pt idx="53">
                  <c:v>37.371066777990457</c:v>
                </c:pt>
                <c:pt idx="54">
                  <c:v>37.416063258898802</c:v>
                </c:pt>
                <c:pt idx="55">
                  <c:v>37.461059739807148</c:v>
                </c:pt>
                <c:pt idx="56">
                  <c:v>37.506056220715493</c:v>
                </c:pt>
                <c:pt idx="57">
                  <c:v>37.551052701623838</c:v>
                </c:pt>
                <c:pt idx="58">
                  <c:v>37.596049182532184</c:v>
                </c:pt>
                <c:pt idx="59">
                  <c:v>37.641045663440529</c:v>
                </c:pt>
                <c:pt idx="60">
                  <c:v>37.686042144348875</c:v>
                </c:pt>
                <c:pt idx="61">
                  <c:v>37.73103862525722</c:v>
                </c:pt>
                <c:pt idx="62">
                  <c:v>37.776035106165565</c:v>
                </c:pt>
                <c:pt idx="63">
                  <c:v>37.821031587073911</c:v>
                </c:pt>
                <c:pt idx="64">
                  <c:v>37.866028067982256</c:v>
                </c:pt>
                <c:pt idx="65">
                  <c:v>37.911024548890602</c:v>
                </c:pt>
                <c:pt idx="66">
                  <c:v>37.956021029798947</c:v>
                </c:pt>
                <c:pt idx="67">
                  <c:v>38.001017510707293</c:v>
                </c:pt>
                <c:pt idx="68">
                  <c:v>38.046013991615638</c:v>
                </c:pt>
                <c:pt idx="69">
                  <c:v>38.091010472523983</c:v>
                </c:pt>
                <c:pt idx="70">
                  <c:v>38.136006953432329</c:v>
                </c:pt>
                <c:pt idx="71">
                  <c:v>38.181003434340674</c:v>
                </c:pt>
                <c:pt idx="72">
                  <c:v>38.22599991524902</c:v>
                </c:pt>
                <c:pt idx="73">
                  <c:v>38.270996396157365</c:v>
                </c:pt>
                <c:pt idx="74">
                  <c:v>38.31599287706571</c:v>
                </c:pt>
                <c:pt idx="75">
                  <c:v>38.360989357974056</c:v>
                </c:pt>
                <c:pt idx="76">
                  <c:v>38.405985838882401</c:v>
                </c:pt>
                <c:pt idx="77">
                  <c:v>38.450982319790747</c:v>
                </c:pt>
                <c:pt idx="78">
                  <c:v>38.495978800699092</c:v>
                </c:pt>
                <c:pt idx="79">
                  <c:v>38.540975281607437</c:v>
                </c:pt>
                <c:pt idx="80">
                  <c:v>38.585971762515783</c:v>
                </c:pt>
                <c:pt idx="81">
                  <c:v>38.630968243424128</c:v>
                </c:pt>
                <c:pt idx="82">
                  <c:v>38.675964724332474</c:v>
                </c:pt>
                <c:pt idx="83">
                  <c:v>38.720961205240819</c:v>
                </c:pt>
                <c:pt idx="84">
                  <c:v>38.765957686149164</c:v>
                </c:pt>
                <c:pt idx="85">
                  <c:v>38.81095416705751</c:v>
                </c:pt>
                <c:pt idx="86">
                  <c:v>38.855950647965855</c:v>
                </c:pt>
                <c:pt idx="87">
                  <c:v>38.900947128874201</c:v>
                </c:pt>
                <c:pt idx="88">
                  <c:v>38.945943609782546</c:v>
                </c:pt>
                <c:pt idx="89">
                  <c:v>38.990940090690891</c:v>
                </c:pt>
                <c:pt idx="90">
                  <c:v>39.035936571599237</c:v>
                </c:pt>
                <c:pt idx="91">
                  <c:v>39.080933052507582</c:v>
                </c:pt>
                <c:pt idx="92">
                  <c:v>39.125929533415928</c:v>
                </c:pt>
                <c:pt idx="93">
                  <c:v>39.170926014324273</c:v>
                </c:pt>
                <c:pt idx="94">
                  <c:v>39.215922495232618</c:v>
                </c:pt>
                <c:pt idx="95">
                  <c:v>39.260918976140964</c:v>
                </c:pt>
                <c:pt idx="96">
                  <c:v>39.305915457049309</c:v>
                </c:pt>
                <c:pt idx="97">
                  <c:v>39.350911937957655</c:v>
                </c:pt>
                <c:pt idx="98">
                  <c:v>39.395908418866</c:v>
                </c:pt>
                <c:pt idx="99">
                  <c:v>39.440904899774345</c:v>
                </c:pt>
                <c:pt idx="100">
                  <c:v>39.485901380682961</c:v>
                </c:pt>
              </c:numCache>
            </c:numRef>
          </c:xVal>
          <c:yVal>
            <c:numRef>
              <c:f>'Gusset 8'!$AQ$611:$AQ$711</c:f>
              <c:numCache>
                <c:formatCode>General</c:formatCode>
                <c:ptCount val="101"/>
                <c:pt idx="0">
                  <c:v>33.92747318789791</c:v>
                </c:pt>
                <c:pt idx="1">
                  <c:v>33.873851208208002</c:v>
                </c:pt>
                <c:pt idx="2">
                  <c:v>33.820229228518095</c:v>
                </c:pt>
                <c:pt idx="3">
                  <c:v>33.766607248828187</c:v>
                </c:pt>
                <c:pt idx="4">
                  <c:v>33.712985269138279</c:v>
                </c:pt>
                <c:pt idx="5">
                  <c:v>33.659363289448372</c:v>
                </c:pt>
                <c:pt idx="6">
                  <c:v>33.605741309758464</c:v>
                </c:pt>
                <c:pt idx="7">
                  <c:v>33.552119330068557</c:v>
                </c:pt>
                <c:pt idx="8">
                  <c:v>33.498497350378649</c:v>
                </c:pt>
                <c:pt idx="9">
                  <c:v>33.444875370688742</c:v>
                </c:pt>
                <c:pt idx="10">
                  <c:v>33.391253390998834</c:v>
                </c:pt>
                <c:pt idx="11">
                  <c:v>33.337631411308926</c:v>
                </c:pt>
                <c:pt idx="12">
                  <c:v>33.284009431619019</c:v>
                </c:pt>
                <c:pt idx="13">
                  <c:v>33.230387451929111</c:v>
                </c:pt>
                <c:pt idx="14">
                  <c:v>33.176765472239204</c:v>
                </c:pt>
                <c:pt idx="15">
                  <c:v>33.123143492549296</c:v>
                </c:pt>
                <c:pt idx="16">
                  <c:v>33.069521512859389</c:v>
                </c:pt>
                <c:pt idx="17">
                  <c:v>33.015899533169481</c:v>
                </c:pt>
                <c:pt idx="18">
                  <c:v>32.962277553479574</c:v>
                </c:pt>
                <c:pt idx="19">
                  <c:v>32.908655573789666</c:v>
                </c:pt>
                <c:pt idx="20">
                  <c:v>32.855033594099758</c:v>
                </c:pt>
                <c:pt idx="21">
                  <c:v>32.801411614409851</c:v>
                </c:pt>
                <c:pt idx="22">
                  <c:v>32.747789634719943</c:v>
                </c:pt>
                <c:pt idx="23">
                  <c:v>32.694167655030036</c:v>
                </c:pt>
                <c:pt idx="24">
                  <c:v>32.640545675340128</c:v>
                </c:pt>
                <c:pt idx="25">
                  <c:v>32.586923695650221</c:v>
                </c:pt>
                <c:pt idx="26">
                  <c:v>32.533301715960313</c:v>
                </c:pt>
                <c:pt idx="27">
                  <c:v>32.479679736270405</c:v>
                </c:pt>
                <c:pt idx="28">
                  <c:v>32.426057756580498</c:v>
                </c:pt>
                <c:pt idx="29">
                  <c:v>32.37243577689059</c:v>
                </c:pt>
                <c:pt idx="30">
                  <c:v>32.318813797200683</c:v>
                </c:pt>
                <c:pt idx="31">
                  <c:v>32.265191817510775</c:v>
                </c:pt>
                <c:pt idx="32">
                  <c:v>32.211569837820868</c:v>
                </c:pt>
                <c:pt idx="33">
                  <c:v>32.15794785813096</c:v>
                </c:pt>
                <c:pt idx="34">
                  <c:v>32.104325878441053</c:v>
                </c:pt>
                <c:pt idx="35">
                  <c:v>32.050703898751145</c:v>
                </c:pt>
                <c:pt idx="36">
                  <c:v>31.997081919061241</c:v>
                </c:pt>
                <c:pt idx="37">
                  <c:v>31.943459939371337</c:v>
                </c:pt>
                <c:pt idx="38">
                  <c:v>31.889837959681433</c:v>
                </c:pt>
                <c:pt idx="39">
                  <c:v>31.836215979991529</c:v>
                </c:pt>
                <c:pt idx="40">
                  <c:v>31.782594000301625</c:v>
                </c:pt>
                <c:pt idx="41">
                  <c:v>31.728972020611721</c:v>
                </c:pt>
                <c:pt idx="42">
                  <c:v>31.675350040921817</c:v>
                </c:pt>
                <c:pt idx="43">
                  <c:v>31.621728061231913</c:v>
                </c:pt>
                <c:pt idx="44">
                  <c:v>31.568106081542009</c:v>
                </c:pt>
                <c:pt idx="45">
                  <c:v>31.514484101852105</c:v>
                </c:pt>
                <c:pt idx="46">
                  <c:v>31.460862122162201</c:v>
                </c:pt>
                <c:pt idx="47">
                  <c:v>31.407240142472297</c:v>
                </c:pt>
                <c:pt idx="48">
                  <c:v>31.353618162782393</c:v>
                </c:pt>
                <c:pt idx="49">
                  <c:v>31.299996183092489</c:v>
                </c:pt>
                <c:pt idx="50">
                  <c:v>31.246374203402585</c:v>
                </c:pt>
                <c:pt idx="51">
                  <c:v>31.192752223712681</c:v>
                </c:pt>
                <c:pt idx="52">
                  <c:v>31.139130244022777</c:v>
                </c:pt>
                <c:pt idx="53">
                  <c:v>31.085508264332873</c:v>
                </c:pt>
                <c:pt idx="54">
                  <c:v>31.031886284642969</c:v>
                </c:pt>
                <c:pt idx="55">
                  <c:v>30.978264304953065</c:v>
                </c:pt>
                <c:pt idx="56">
                  <c:v>30.924642325263161</c:v>
                </c:pt>
                <c:pt idx="57">
                  <c:v>30.871020345573257</c:v>
                </c:pt>
                <c:pt idx="58">
                  <c:v>30.817398365883353</c:v>
                </c:pt>
                <c:pt idx="59">
                  <c:v>30.763776386193449</c:v>
                </c:pt>
                <c:pt idx="60">
                  <c:v>30.710154406503545</c:v>
                </c:pt>
                <c:pt idx="61">
                  <c:v>30.656532426813641</c:v>
                </c:pt>
                <c:pt idx="62">
                  <c:v>30.602910447123737</c:v>
                </c:pt>
                <c:pt idx="63">
                  <c:v>30.549288467433833</c:v>
                </c:pt>
                <c:pt idx="64">
                  <c:v>30.495666487743929</c:v>
                </c:pt>
                <c:pt idx="65">
                  <c:v>30.442044508054025</c:v>
                </c:pt>
                <c:pt idx="66">
                  <c:v>30.388422528364121</c:v>
                </c:pt>
                <c:pt idx="67">
                  <c:v>30.334800548674217</c:v>
                </c:pt>
                <c:pt idx="68">
                  <c:v>30.281178568984313</c:v>
                </c:pt>
                <c:pt idx="69">
                  <c:v>30.227556589294409</c:v>
                </c:pt>
                <c:pt idx="70">
                  <c:v>30.173934609604505</c:v>
                </c:pt>
                <c:pt idx="71">
                  <c:v>30.120312629914601</c:v>
                </c:pt>
                <c:pt idx="72">
                  <c:v>30.066690650224697</c:v>
                </c:pt>
                <c:pt idx="73">
                  <c:v>30.013068670534793</c:v>
                </c:pt>
                <c:pt idx="74">
                  <c:v>29.959446690844889</c:v>
                </c:pt>
                <c:pt idx="75">
                  <c:v>29.905824711154985</c:v>
                </c:pt>
                <c:pt idx="76">
                  <c:v>29.852202731465081</c:v>
                </c:pt>
                <c:pt idx="77">
                  <c:v>29.798580751775177</c:v>
                </c:pt>
                <c:pt idx="78">
                  <c:v>29.744958772085273</c:v>
                </c:pt>
                <c:pt idx="79">
                  <c:v>29.691336792395369</c:v>
                </c:pt>
                <c:pt idx="80">
                  <c:v>29.637714812705465</c:v>
                </c:pt>
                <c:pt idx="81">
                  <c:v>29.584092833015561</c:v>
                </c:pt>
                <c:pt idx="82">
                  <c:v>29.530470853325657</c:v>
                </c:pt>
                <c:pt idx="83">
                  <c:v>29.476848873635753</c:v>
                </c:pt>
                <c:pt idx="84">
                  <c:v>29.423226893945849</c:v>
                </c:pt>
                <c:pt idx="85">
                  <c:v>29.369604914255945</c:v>
                </c:pt>
                <c:pt idx="86">
                  <c:v>29.315982934566041</c:v>
                </c:pt>
                <c:pt idx="87">
                  <c:v>29.262360954876137</c:v>
                </c:pt>
                <c:pt idx="88">
                  <c:v>29.208738975186233</c:v>
                </c:pt>
                <c:pt idx="89">
                  <c:v>29.155116995496329</c:v>
                </c:pt>
                <c:pt idx="90">
                  <c:v>29.101495015806425</c:v>
                </c:pt>
                <c:pt idx="91">
                  <c:v>29.04787303611652</c:v>
                </c:pt>
                <c:pt idx="92">
                  <c:v>28.994251056426616</c:v>
                </c:pt>
                <c:pt idx="93">
                  <c:v>28.940629076736712</c:v>
                </c:pt>
                <c:pt idx="94">
                  <c:v>28.887007097046808</c:v>
                </c:pt>
                <c:pt idx="95">
                  <c:v>28.833385117356904</c:v>
                </c:pt>
                <c:pt idx="96">
                  <c:v>28.779763137667</c:v>
                </c:pt>
                <c:pt idx="97">
                  <c:v>28.726141157977096</c:v>
                </c:pt>
                <c:pt idx="98">
                  <c:v>28.672519178287192</c:v>
                </c:pt>
                <c:pt idx="99">
                  <c:v>28.618897198597288</c:v>
                </c:pt>
                <c:pt idx="100">
                  <c:v>28.565275218907338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F39-4B9A-971E-A762A7772C35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8'!$AJ$712:$AJ$812</c:f>
              <c:numCache>
                <c:formatCode>General</c:formatCode>
                <c:ptCount val="101"/>
                <c:pt idx="0">
                  <c:v>39.485901380682961</c:v>
                </c:pt>
                <c:pt idx="1">
                  <c:v>39.403958891612767</c:v>
                </c:pt>
                <c:pt idx="2">
                  <c:v>39.322016402542573</c:v>
                </c:pt>
                <c:pt idx="3">
                  <c:v>39.240073913472379</c:v>
                </c:pt>
                <c:pt idx="4">
                  <c:v>39.158131424402185</c:v>
                </c:pt>
                <c:pt idx="5">
                  <c:v>39.076188935331992</c:v>
                </c:pt>
                <c:pt idx="6">
                  <c:v>38.994246446261798</c:v>
                </c:pt>
                <c:pt idx="7">
                  <c:v>38.912303957191604</c:v>
                </c:pt>
                <c:pt idx="8">
                  <c:v>38.83036146812141</c:v>
                </c:pt>
                <c:pt idx="9">
                  <c:v>38.748418979051216</c:v>
                </c:pt>
                <c:pt idx="10">
                  <c:v>38.666476489981022</c:v>
                </c:pt>
                <c:pt idx="11">
                  <c:v>38.584534000910828</c:v>
                </c:pt>
                <c:pt idx="12">
                  <c:v>38.502591511840635</c:v>
                </c:pt>
                <c:pt idx="13">
                  <c:v>38.420649022770441</c:v>
                </c:pt>
                <c:pt idx="14">
                  <c:v>38.338706533700247</c:v>
                </c:pt>
                <c:pt idx="15">
                  <c:v>38.256764044630053</c:v>
                </c:pt>
                <c:pt idx="16">
                  <c:v>38.174821555559859</c:v>
                </c:pt>
                <c:pt idx="17">
                  <c:v>38.092879066489665</c:v>
                </c:pt>
                <c:pt idx="18">
                  <c:v>38.010936577419471</c:v>
                </c:pt>
                <c:pt idx="19">
                  <c:v>37.928994088349278</c:v>
                </c:pt>
                <c:pt idx="20">
                  <c:v>37.847051599279084</c:v>
                </c:pt>
                <c:pt idx="21">
                  <c:v>37.76510911020889</c:v>
                </c:pt>
                <c:pt idx="22">
                  <c:v>37.683166621138696</c:v>
                </c:pt>
                <c:pt idx="23">
                  <c:v>37.601224132068502</c:v>
                </c:pt>
                <c:pt idx="24">
                  <c:v>37.519281642998308</c:v>
                </c:pt>
                <c:pt idx="25">
                  <c:v>37.437339153928114</c:v>
                </c:pt>
                <c:pt idx="26">
                  <c:v>37.355396664857921</c:v>
                </c:pt>
                <c:pt idx="27">
                  <c:v>37.273454175787727</c:v>
                </c:pt>
                <c:pt idx="28">
                  <c:v>37.191511686717533</c:v>
                </c:pt>
                <c:pt idx="29">
                  <c:v>37.109569197647339</c:v>
                </c:pt>
                <c:pt idx="30">
                  <c:v>37.027626708577145</c:v>
                </c:pt>
                <c:pt idx="31">
                  <c:v>36.945684219506951</c:v>
                </c:pt>
                <c:pt idx="32">
                  <c:v>36.863741730436757</c:v>
                </c:pt>
                <c:pt idx="33">
                  <c:v>36.781799241366564</c:v>
                </c:pt>
                <c:pt idx="34">
                  <c:v>36.69985675229637</c:v>
                </c:pt>
                <c:pt idx="35">
                  <c:v>36.617914263226176</c:v>
                </c:pt>
                <c:pt idx="36">
                  <c:v>36.535971774155982</c:v>
                </c:pt>
                <c:pt idx="37">
                  <c:v>36.454029285085788</c:v>
                </c:pt>
                <c:pt idx="38">
                  <c:v>36.372086796015594</c:v>
                </c:pt>
                <c:pt idx="39">
                  <c:v>36.2901443069454</c:v>
                </c:pt>
                <c:pt idx="40">
                  <c:v>36.208201817875207</c:v>
                </c:pt>
                <c:pt idx="41">
                  <c:v>36.126259328805013</c:v>
                </c:pt>
                <c:pt idx="42">
                  <c:v>36.044316839734819</c:v>
                </c:pt>
                <c:pt idx="43">
                  <c:v>35.962374350664625</c:v>
                </c:pt>
                <c:pt idx="44">
                  <c:v>35.880431861594431</c:v>
                </c:pt>
                <c:pt idx="45">
                  <c:v>35.798489372524237</c:v>
                </c:pt>
                <c:pt idx="46">
                  <c:v>35.716546883454043</c:v>
                </c:pt>
                <c:pt idx="47">
                  <c:v>35.63460439438385</c:v>
                </c:pt>
                <c:pt idx="48">
                  <c:v>35.552661905313656</c:v>
                </c:pt>
                <c:pt idx="49">
                  <c:v>35.470719416243462</c:v>
                </c:pt>
                <c:pt idx="50">
                  <c:v>35.388776927173268</c:v>
                </c:pt>
                <c:pt idx="51">
                  <c:v>35.306834438103074</c:v>
                </c:pt>
                <c:pt idx="52">
                  <c:v>35.22489194903288</c:v>
                </c:pt>
                <c:pt idx="53">
                  <c:v>35.142949459962686</c:v>
                </c:pt>
                <c:pt idx="54">
                  <c:v>35.061006970892493</c:v>
                </c:pt>
                <c:pt idx="55">
                  <c:v>34.979064481822299</c:v>
                </c:pt>
                <c:pt idx="56">
                  <c:v>34.897121992752105</c:v>
                </c:pt>
                <c:pt idx="57">
                  <c:v>34.815179503681911</c:v>
                </c:pt>
                <c:pt idx="58">
                  <c:v>34.733237014611717</c:v>
                </c:pt>
                <c:pt idx="59">
                  <c:v>34.651294525541523</c:v>
                </c:pt>
                <c:pt idx="60">
                  <c:v>34.569352036471329</c:v>
                </c:pt>
                <c:pt idx="61">
                  <c:v>34.487409547401136</c:v>
                </c:pt>
                <c:pt idx="62">
                  <c:v>34.405467058330942</c:v>
                </c:pt>
                <c:pt idx="63">
                  <c:v>34.323524569260748</c:v>
                </c:pt>
                <c:pt idx="64">
                  <c:v>34.241582080190554</c:v>
                </c:pt>
                <c:pt idx="65">
                  <c:v>34.15963959112036</c:v>
                </c:pt>
                <c:pt idx="66">
                  <c:v>34.077697102050166</c:v>
                </c:pt>
                <c:pt idx="67">
                  <c:v>33.995754612979972</c:v>
                </c:pt>
                <c:pt idx="68">
                  <c:v>33.913812123909779</c:v>
                </c:pt>
                <c:pt idx="69">
                  <c:v>33.831869634839585</c:v>
                </c:pt>
                <c:pt idx="70">
                  <c:v>33.749927145769391</c:v>
                </c:pt>
                <c:pt idx="71">
                  <c:v>33.667984656699197</c:v>
                </c:pt>
                <c:pt idx="72">
                  <c:v>33.586042167629003</c:v>
                </c:pt>
                <c:pt idx="73">
                  <c:v>33.504099678558809</c:v>
                </c:pt>
                <c:pt idx="74">
                  <c:v>33.422157189488615</c:v>
                </c:pt>
                <c:pt idx="75">
                  <c:v>33.340214700418422</c:v>
                </c:pt>
                <c:pt idx="76">
                  <c:v>33.258272211348228</c:v>
                </c:pt>
                <c:pt idx="77">
                  <c:v>33.176329722278034</c:v>
                </c:pt>
                <c:pt idx="78">
                  <c:v>33.09438723320784</c:v>
                </c:pt>
                <c:pt idx="79">
                  <c:v>33.012444744137646</c:v>
                </c:pt>
                <c:pt idx="80">
                  <c:v>32.930502255067452</c:v>
                </c:pt>
                <c:pt idx="81">
                  <c:v>32.848559765997258</c:v>
                </c:pt>
                <c:pt idx="82">
                  <c:v>32.766617276927064</c:v>
                </c:pt>
                <c:pt idx="83">
                  <c:v>32.684674787856871</c:v>
                </c:pt>
                <c:pt idx="84">
                  <c:v>32.602732298786677</c:v>
                </c:pt>
                <c:pt idx="85">
                  <c:v>32.520789809716483</c:v>
                </c:pt>
                <c:pt idx="86">
                  <c:v>32.438847320646289</c:v>
                </c:pt>
                <c:pt idx="87">
                  <c:v>32.356904831576095</c:v>
                </c:pt>
                <c:pt idx="88">
                  <c:v>32.274962342505901</c:v>
                </c:pt>
                <c:pt idx="89">
                  <c:v>32.193019853435707</c:v>
                </c:pt>
                <c:pt idx="90">
                  <c:v>32.111077364365514</c:v>
                </c:pt>
                <c:pt idx="91">
                  <c:v>32.02913487529532</c:v>
                </c:pt>
                <c:pt idx="92">
                  <c:v>31.947192386225126</c:v>
                </c:pt>
                <c:pt idx="93">
                  <c:v>31.865249897154932</c:v>
                </c:pt>
                <c:pt idx="94">
                  <c:v>31.783307408084738</c:v>
                </c:pt>
                <c:pt idx="95">
                  <c:v>31.701364919014544</c:v>
                </c:pt>
                <c:pt idx="96">
                  <c:v>31.61942242994435</c:v>
                </c:pt>
                <c:pt idx="97">
                  <c:v>31.537479940874157</c:v>
                </c:pt>
                <c:pt idx="98">
                  <c:v>31.455537451803963</c:v>
                </c:pt>
                <c:pt idx="99">
                  <c:v>31.373594962733769</c:v>
                </c:pt>
                <c:pt idx="100" formatCode="0.000">
                  <c:v>31.291652473663444</c:v>
                </c:pt>
              </c:numCache>
            </c:numRef>
          </c:xVal>
          <c:yVal>
            <c:numRef>
              <c:f>'Gusset 8'!$AR$712:$AR$812</c:f>
              <c:numCache>
                <c:formatCode>General</c:formatCode>
                <c:ptCount val="101"/>
                <c:pt idx="0">
                  <c:v>28.565275218907338</c:v>
                </c:pt>
                <c:pt idx="1">
                  <c:v>28.340122466718263</c:v>
                </c:pt>
                <c:pt idx="2">
                  <c:v>28.114969714529188</c:v>
                </c:pt>
                <c:pt idx="3">
                  <c:v>27.889816962340113</c:v>
                </c:pt>
                <c:pt idx="4">
                  <c:v>27.664664210151038</c:v>
                </c:pt>
                <c:pt idx="5">
                  <c:v>27.439511457961963</c:v>
                </c:pt>
                <c:pt idx="6">
                  <c:v>27.214358705772888</c:v>
                </c:pt>
                <c:pt idx="7">
                  <c:v>26.989205953583813</c:v>
                </c:pt>
                <c:pt idx="8">
                  <c:v>26.764053201394738</c:v>
                </c:pt>
                <c:pt idx="9">
                  <c:v>26.538900449205663</c:v>
                </c:pt>
                <c:pt idx="10">
                  <c:v>26.313747697016588</c:v>
                </c:pt>
                <c:pt idx="11">
                  <c:v>26.088594944827513</c:v>
                </c:pt>
                <c:pt idx="12">
                  <c:v>25.863442192638438</c:v>
                </c:pt>
                <c:pt idx="13">
                  <c:v>25.638289440449363</c:v>
                </c:pt>
                <c:pt idx="14">
                  <c:v>25.413136688260288</c:v>
                </c:pt>
                <c:pt idx="15">
                  <c:v>25.187983936071213</c:v>
                </c:pt>
                <c:pt idx="16">
                  <c:v>24.962831183882138</c:v>
                </c:pt>
                <c:pt idx="17">
                  <c:v>24.737678431693062</c:v>
                </c:pt>
                <c:pt idx="18">
                  <c:v>24.512525679503987</c:v>
                </c:pt>
                <c:pt idx="19">
                  <c:v>24.287372927314912</c:v>
                </c:pt>
                <c:pt idx="20">
                  <c:v>24.062220175125837</c:v>
                </c:pt>
                <c:pt idx="21">
                  <c:v>23.837067422936762</c:v>
                </c:pt>
                <c:pt idx="22">
                  <c:v>23.611914670747687</c:v>
                </c:pt>
                <c:pt idx="23">
                  <c:v>23.386761918558612</c:v>
                </c:pt>
                <c:pt idx="24">
                  <c:v>23.161609166369537</c:v>
                </c:pt>
                <c:pt idx="25">
                  <c:v>22.936456414180462</c:v>
                </c:pt>
                <c:pt idx="26">
                  <c:v>22.711303661991387</c:v>
                </c:pt>
                <c:pt idx="27">
                  <c:v>22.486150909802312</c:v>
                </c:pt>
                <c:pt idx="28">
                  <c:v>22.260998157613237</c:v>
                </c:pt>
                <c:pt idx="29">
                  <c:v>22.035845405424162</c:v>
                </c:pt>
                <c:pt idx="30">
                  <c:v>21.810692653235087</c:v>
                </c:pt>
                <c:pt idx="31">
                  <c:v>21.585539901046012</c:v>
                </c:pt>
                <c:pt idx="32">
                  <c:v>21.360387148856937</c:v>
                </c:pt>
                <c:pt idx="33">
                  <c:v>21.135234396667862</c:v>
                </c:pt>
                <c:pt idx="34">
                  <c:v>20.910081644478787</c:v>
                </c:pt>
                <c:pt idx="35">
                  <c:v>20.684928892289712</c:v>
                </c:pt>
                <c:pt idx="36">
                  <c:v>20.459776140100637</c:v>
                </c:pt>
                <c:pt idx="37">
                  <c:v>20.234623387911562</c:v>
                </c:pt>
                <c:pt idx="38">
                  <c:v>20.009470635722487</c:v>
                </c:pt>
                <c:pt idx="39">
                  <c:v>19.784317883533411</c:v>
                </c:pt>
                <c:pt idx="40">
                  <c:v>19.559165131344336</c:v>
                </c:pt>
                <c:pt idx="41">
                  <c:v>19.334012379155261</c:v>
                </c:pt>
                <c:pt idx="42">
                  <c:v>19.108859626966186</c:v>
                </c:pt>
                <c:pt idx="43">
                  <c:v>18.883706874777111</c:v>
                </c:pt>
                <c:pt idx="44">
                  <c:v>18.658554122588036</c:v>
                </c:pt>
                <c:pt idx="45">
                  <c:v>18.433401370398961</c:v>
                </c:pt>
                <c:pt idx="46">
                  <c:v>18.208248618209886</c:v>
                </c:pt>
                <c:pt idx="47">
                  <c:v>17.983095866020811</c:v>
                </c:pt>
                <c:pt idx="48">
                  <c:v>17.757943113831736</c:v>
                </c:pt>
                <c:pt idx="49">
                  <c:v>17.532790361642661</c:v>
                </c:pt>
                <c:pt idx="50">
                  <c:v>17.307637609453586</c:v>
                </c:pt>
                <c:pt idx="51">
                  <c:v>17.082484857264511</c:v>
                </c:pt>
                <c:pt idx="52">
                  <c:v>16.857332105075436</c:v>
                </c:pt>
                <c:pt idx="53">
                  <c:v>16.632179352886361</c:v>
                </c:pt>
                <c:pt idx="54">
                  <c:v>16.407026600697286</c:v>
                </c:pt>
                <c:pt idx="55">
                  <c:v>16.181873848508211</c:v>
                </c:pt>
                <c:pt idx="56">
                  <c:v>15.956721096319137</c:v>
                </c:pt>
                <c:pt idx="57">
                  <c:v>15.731568344130064</c:v>
                </c:pt>
                <c:pt idx="58">
                  <c:v>15.506415591940991</c:v>
                </c:pt>
                <c:pt idx="59">
                  <c:v>15.281262839751918</c:v>
                </c:pt>
                <c:pt idx="60">
                  <c:v>15.056110087562844</c:v>
                </c:pt>
                <c:pt idx="61">
                  <c:v>14.830957335373771</c:v>
                </c:pt>
                <c:pt idx="62">
                  <c:v>14.605804583184698</c:v>
                </c:pt>
                <c:pt idx="63">
                  <c:v>14.380651830995625</c:v>
                </c:pt>
                <c:pt idx="64">
                  <c:v>14.155499078806551</c:v>
                </c:pt>
                <c:pt idx="65">
                  <c:v>13.930346326617478</c:v>
                </c:pt>
                <c:pt idx="66">
                  <c:v>13.705193574428405</c:v>
                </c:pt>
                <c:pt idx="67">
                  <c:v>13.480040822239332</c:v>
                </c:pt>
                <c:pt idx="68">
                  <c:v>13.254888070050258</c:v>
                </c:pt>
                <c:pt idx="69">
                  <c:v>13.029735317861185</c:v>
                </c:pt>
                <c:pt idx="70">
                  <c:v>12.804582565672112</c:v>
                </c:pt>
                <c:pt idx="71">
                  <c:v>12.579429813483038</c:v>
                </c:pt>
                <c:pt idx="72">
                  <c:v>12.354277061293965</c:v>
                </c:pt>
                <c:pt idx="73">
                  <c:v>12.129124309104892</c:v>
                </c:pt>
                <c:pt idx="74">
                  <c:v>11.903971556915819</c:v>
                </c:pt>
                <c:pt idx="75">
                  <c:v>11.678818804726745</c:v>
                </c:pt>
                <c:pt idx="76">
                  <c:v>11.453666052537672</c:v>
                </c:pt>
                <c:pt idx="77">
                  <c:v>11.228513300348599</c:v>
                </c:pt>
                <c:pt idx="78">
                  <c:v>11.003360548159526</c:v>
                </c:pt>
                <c:pt idx="79">
                  <c:v>10.778207795970452</c:v>
                </c:pt>
                <c:pt idx="80">
                  <c:v>10.553055043781379</c:v>
                </c:pt>
                <c:pt idx="81">
                  <c:v>10.327902291592306</c:v>
                </c:pt>
                <c:pt idx="82">
                  <c:v>10.102749539403233</c:v>
                </c:pt>
                <c:pt idx="83">
                  <c:v>9.8775967872141592</c:v>
                </c:pt>
                <c:pt idx="84">
                  <c:v>9.652444035025086</c:v>
                </c:pt>
                <c:pt idx="85">
                  <c:v>9.4272912828360127</c:v>
                </c:pt>
                <c:pt idx="86">
                  <c:v>9.2021385306469394</c:v>
                </c:pt>
                <c:pt idx="87">
                  <c:v>8.9769857784578662</c:v>
                </c:pt>
                <c:pt idx="88">
                  <c:v>8.7518330262687929</c:v>
                </c:pt>
                <c:pt idx="89">
                  <c:v>8.5266802740797196</c:v>
                </c:pt>
                <c:pt idx="90">
                  <c:v>8.3015275218906464</c:v>
                </c:pt>
                <c:pt idx="91">
                  <c:v>8.0763747697015731</c:v>
                </c:pt>
                <c:pt idx="92">
                  <c:v>7.8512220175124998</c:v>
                </c:pt>
                <c:pt idx="93">
                  <c:v>7.6260692653234265</c:v>
                </c:pt>
                <c:pt idx="94">
                  <c:v>7.4009165131343533</c:v>
                </c:pt>
                <c:pt idx="95">
                  <c:v>7.17576376094528</c:v>
                </c:pt>
                <c:pt idx="96">
                  <c:v>6.9506110087562067</c:v>
                </c:pt>
                <c:pt idx="97">
                  <c:v>6.7254582565671335</c:v>
                </c:pt>
                <c:pt idx="98">
                  <c:v>6.5003055043780602</c:v>
                </c:pt>
                <c:pt idx="99">
                  <c:v>6.2751527521889869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F39-4B9A-971E-A762A7772C35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8'!$AJ$813:$AJ$913</c:f>
              <c:numCache>
                <c:formatCode>0.000</c:formatCode>
                <c:ptCount val="101"/>
                <c:pt idx="0">
                  <c:v>31.291652473663444</c:v>
                </c:pt>
                <c:pt idx="1">
                  <c:v>31.291652473663444</c:v>
                </c:pt>
                <c:pt idx="2">
                  <c:v>31.291652473663444</c:v>
                </c:pt>
                <c:pt idx="3">
                  <c:v>31.291652473663444</c:v>
                </c:pt>
                <c:pt idx="4">
                  <c:v>31.291652473663444</c:v>
                </c:pt>
                <c:pt idx="5">
                  <c:v>31.291652473663444</c:v>
                </c:pt>
                <c:pt idx="6">
                  <c:v>31.291652473663444</c:v>
                </c:pt>
                <c:pt idx="7">
                  <c:v>31.291652473663444</c:v>
                </c:pt>
                <c:pt idx="8">
                  <c:v>31.291652473663444</c:v>
                </c:pt>
                <c:pt idx="9">
                  <c:v>31.291652473663444</c:v>
                </c:pt>
                <c:pt idx="10">
                  <c:v>31.291652473663444</c:v>
                </c:pt>
                <c:pt idx="11">
                  <c:v>31.291652473663444</c:v>
                </c:pt>
                <c:pt idx="12">
                  <c:v>31.291652473663444</c:v>
                </c:pt>
                <c:pt idx="13">
                  <c:v>31.291652473663444</c:v>
                </c:pt>
                <c:pt idx="14">
                  <c:v>31.291652473663444</c:v>
                </c:pt>
                <c:pt idx="15">
                  <c:v>31.291652473663444</c:v>
                </c:pt>
                <c:pt idx="16">
                  <c:v>31.291652473663444</c:v>
                </c:pt>
                <c:pt idx="17">
                  <c:v>31.291652473663444</c:v>
                </c:pt>
                <c:pt idx="18">
                  <c:v>31.291652473663444</c:v>
                </c:pt>
                <c:pt idx="19">
                  <c:v>31.291652473663444</c:v>
                </c:pt>
                <c:pt idx="20">
                  <c:v>31.291652473663444</c:v>
                </c:pt>
                <c:pt idx="21">
                  <c:v>31.291652473663444</c:v>
                </c:pt>
                <c:pt idx="22">
                  <c:v>31.291652473663444</c:v>
                </c:pt>
                <c:pt idx="23">
                  <c:v>31.291652473663444</c:v>
                </c:pt>
                <c:pt idx="24">
                  <c:v>31.291652473663444</c:v>
                </c:pt>
                <c:pt idx="25">
                  <c:v>31.291652473663444</c:v>
                </c:pt>
                <c:pt idx="26">
                  <c:v>31.291652473663444</c:v>
                </c:pt>
                <c:pt idx="27">
                  <c:v>31.291652473663444</c:v>
                </c:pt>
                <c:pt idx="28">
                  <c:v>31.291652473663444</c:v>
                </c:pt>
                <c:pt idx="29">
                  <c:v>31.291652473663444</c:v>
                </c:pt>
                <c:pt idx="30">
                  <c:v>31.291652473663444</c:v>
                </c:pt>
                <c:pt idx="31">
                  <c:v>31.291652473663444</c:v>
                </c:pt>
                <c:pt idx="32">
                  <c:v>31.291652473663444</c:v>
                </c:pt>
                <c:pt idx="33">
                  <c:v>31.291652473663444</c:v>
                </c:pt>
                <c:pt idx="34">
                  <c:v>31.291652473663444</c:v>
                </c:pt>
                <c:pt idx="35">
                  <c:v>31.291652473663444</c:v>
                </c:pt>
                <c:pt idx="36">
                  <c:v>31.291652473663444</c:v>
                </c:pt>
                <c:pt idx="37">
                  <c:v>31.291652473663444</c:v>
                </c:pt>
                <c:pt idx="38">
                  <c:v>31.291652473663444</c:v>
                </c:pt>
                <c:pt idx="39">
                  <c:v>31.291652473663444</c:v>
                </c:pt>
                <c:pt idx="40">
                  <c:v>31.291652473663444</c:v>
                </c:pt>
                <c:pt idx="41">
                  <c:v>31.291652473663444</c:v>
                </c:pt>
                <c:pt idx="42">
                  <c:v>31.291652473663444</c:v>
                </c:pt>
                <c:pt idx="43">
                  <c:v>31.291652473663444</c:v>
                </c:pt>
                <c:pt idx="44">
                  <c:v>31.291652473663444</c:v>
                </c:pt>
                <c:pt idx="45">
                  <c:v>31.291652473663444</c:v>
                </c:pt>
                <c:pt idx="46">
                  <c:v>31.291652473663444</c:v>
                </c:pt>
                <c:pt idx="47">
                  <c:v>31.291652473663444</c:v>
                </c:pt>
                <c:pt idx="48">
                  <c:v>31.291652473663444</c:v>
                </c:pt>
                <c:pt idx="49">
                  <c:v>31.291652473663444</c:v>
                </c:pt>
                <c:pt idx="50">
                  <c:v>31.291652473663444</c:v>
                </c:pt>
                <c:pt idx="51">
                  <c:v>31.291652473663444</c:v>
                </c:pt>
                <c:pt idx="52">
                  <c:v>31.291652473663444</c:v>
                </c:pt>
                <c:pt idx="53">
                  <c:v>31.291652473663444</c:v>
                </c:pt>
                <c:pt idx="54">
                  <c:v>31.291652473663444</c:v>
                </c:pt>
                <c:pt idx="55">
                  <c:v>31.291652473663444</c:v>
                </c:pt>
                <c:pt idx="56">
                  <c:v>31.291652473663444</c:v>
                </c:pt>
                <c:pt idx="57">
                  <c:v>31.291652473663444</c:v>
                </c:pt>
                <c:pt idx="58">
                  <c:v>31.291652473663444</c:v>
                </c:pt>
                <c:pt idx="59">
                  <c:v>31.291652473663444</c:v>
                </c:pt>
                <c:pt idx="60">
                  <c:v>31.291652473663444</c:v>
                </c:pt>
                <c:pt idx="61">
                  <c:v>31.291652473663444</c:v>
                </c:pt>
                <c:pt idx="62">
                  <c:v>31.291652473663444</c:v>
                </c:pt>
                <c:pt idx="63">
                  <c:v>31.291652473663444</c:v>
                </c:pt>
                <c:pt idx="64">
                  <c:v>31.291652473663444</c:v>
                </c:pt>
                <c:pt idx="65">
                  <c:v>31.291652473663444</c:v>
                </c:pt>
                <c:pt idx="66">
                  <c:v>31.291652473663444</c:v>
                </c:pt>
                <c:pt idx="67">
                  <c:v>31.291652473663444</c:v>
                </c:pt>
                <c:pt idx="68">
                  <c:v>31.291652473663444</c:v>
                </c:pt>
                <c:pt idx="69">
                  <c:v>31.291652473663444</c:v>
                </c:pt>
                <c:pt idx="70">
                  <c:v>31.291652473663444</c:v>
                </c:pt>
                <c:pt idx="71">
                  <c:v>31.291652473663444</c:v>
                </c:pt>
                <c:pt idx="72">
                  <c:v>31.291652473663444</c:v>
                </c:pt>
                <c:pt idx="73">
                  <c:v>31.291652473663444</c:v>
                </c:pt>
                <c:pt idx="74">
                  <c:v>31.291652473663444</c:v>
                </c:pt>
                <c:pt idx="75">
                  <c:v>31.291652473663444</c:v>
                </c:pt>
                <c:pt idx="76">
                  <c:v>31.291652473663444</c:v>
                </c:pt>
                <c:pt idx="77">
                  <c:v>31.291652473663444</c:v>
                </c:pt>
                <c:pt idx="78">
                  <c:v>31.291652473663444</c:v>
                </c:pt>
                <c:pt idx="79">
                  <c:v>31.291652473663444</c:v>
                </c:pt>
                <c:pt idx="80">
                  <c:v>31.291652473663444</c:v>
                </c:pt>
                <c:pt idx="81">
                  <c:v>31.291652473663444</c:v>
                </c:pt>
                <c:pt idx="82">
                  <c:v>31.291652473663444</c:v>
                </c:pt>
                <c:pt idx="83">
                  <c:v>31.291652473663444</c:v>
                </c:pt>
                <c:pt idx="84">
                  <c:v>31.291652473663444</c:v>
                </c:pt>
                <c:pt idx="85">
                  <c:v>31.291652473663444</c:v>
                </c:pt>
                <c:pt idx="86">
                  <c:v>31.291652473663444</c:v>
                </c:pt>
                <c:pt idx="87">
                  <c:v>31.291652473663444</c:v>
                </c:pt>
                <c:pt idx="88">
                  <c:v>31.291652473663444</c:v>
                </c:pt>
                <c:pt idx="89">
                  <c:v>31.291652473663444</c:v>
                </c:pt>
                <c:pt idx="90">
                  <c:v>31.291652473663444</c:v>
                </c:pt>
                <c:pt idx="91">
                  <c:v>31.291652473663444</c:v>
                </c:pt>
                <c:pt idx="92">
                  <c:v>31.291652473663444</c:v>
                </c:pt>
                <c:pt idx="93">
                  <c:v>31.291652473663444</c:v>
                </c:pt>
                <c:pt idx="94">
                  <c:v>31.291652473663444</c:v>
                </c:pt>
                <c:pt idx="95">
                  <c:v>31.291652473663444</c:v>
                </c:pt>
                <c:pt idx="96">
                  <c:v>31.291652473663444</c:v>
                </c:pt>
                <c:pt idx="97">
                  <c:v>31.291652473663444</c:v>
                </c:pt>
                <c:pt idx="98">
                  <c:v>31.291652473663444</c:v>
                </c:pt>
                <c:pt idx="99">
                  <c:v>31.291652473663444</c:v>
                </c:pt>
                <c:pt idx="100">
                  <c:v>31.291652473663444</c:v>
                </c:pt>
              </c:numCache>
            </c:numRef>
          </c:xVal>
          <c:yVal>
            <c:numRef>
              <c:f>'Gusset 8'!$AS$813:$AS$913</c:f>
              <c:numCache>
                <c:formatCode>General</c:formatCode>
                <c:ptCount val="101"/>
                <c:pt idx="0">
                  <c:v>6.05</c:v>
                </c:pt>
                <c:pt idx="1">
                  <c:v>6.05</c:v>
                </c:pt>
                <c:pt idx="2">
                  <c:v>6.05</c:v>
                </c:pt>
                <c:pt idx="3">
                  <c:v>6.05</c:v>
                </c:pt>
                <c:pt idx="4">
                  <c:v>6.05</c:v>
                </c:pt>
                <c:pt idx="5">
                  <c:v>6.05</c:v>
                </c:pt>
                <c:pt idx="6">
                  <c:v>6.05</c:v>
                </c:pt>
                <c:pt idx="7">
                  <c:v>6.05</c:v>
                </c:pt>
                <c:pt idx="8">
                  <c:v>6.05</c:v>
                </c:pt>
                <c:pt idx="9">
                  <c:v>6.05</c:v>
                </c:pt>
                <c:pt idx="10">
                  <c:v>6.05</c:v>
                </c:pt>
                <c:pt idx="11">
                  <c:v>6.05</c:v>
                </c:pt>
                <c:pt idx="12">
                  <c:v>6.05</c:v>
                </c:pt>
                <c:pt idx="13">
                  <c:v>6.05</c:v>
                </c:pt>
                <c:pt idx="14">
                  <c:v>6.05</c:v>
                </c:pt>
                <c:pt idx="15">
                  <c:v>6.05</c:v>
                </c:pt>
                <c:pt idx="16">
                  <c:v>6.05</c:v>
                </c:pt>
                <c:pt idx="17">
                  <c:v>6.05</c:v>
                </c:pt>
                <c:pt idx="18">
                  <c:v>6.05</c:v>
                </c:pt>
                <c:pt idx="19">
                  <c:v>6.05</c:v>
                </c:pt>
                <c:pt idx="20">
                  <c:v>6.05</c:v>
                </c:pt>
                <c:pt idx="21">
                  <c:v>6.05</c:v>
                </c:pt>
                <c:pt idx="22">
                  <c:v>6.05</c:v>
                </c:pt>
                <c:pt idx="23">
                  <c:v>6.05</c:v>
                </c:pt>
                <c:pt idx="24">
                  <c:v>6.05</c:v>
                </c:pt>
                <c:pt idx="25">
                  <c:v>6.05</c:v>
                </c:pt>
                <c:pt idx="26">
                  <c:v>6.05</c:v>
                </c:pt>
                <c:pt idx="27">
                  <c:v>6.05</c:v>
                </c:pt>
                <c:pt idx="28">
                  <c:v>6.05</c:v>
                </c:pt>
                <c:pt idx="29">
                  <c:v>6.05</c:v>
                </c:pt>
                <c:pt idx="30">
                  <c:v>6.05</c:v>
                </c:pt>
                <c:pt idx="31">
                  <c:v>6.05</c:v>
                </c:pt>
                <c:pt idx="32">
                  <c:v>6.05</c:v>
                </c:pt>
                <c:pt idx="33">
                  <c:v>6.05</c:v>
                </c:pt>
                <c:pt idx="34">
                  <c:v>6.05</c:v>
                </c:pt>
                <c:pt idx="35">
                  <c:v>6.05</c:v>
                </c:pt>
                <c:pt idx="36">
                  <c:v>6.05</c:v>
                </c:pt>
                <c:pt idx="37">
                  <c:v>6.05</c:v>
                </c:pt>
                <c:pt idx="38">
                  <c:v>6.05</c:v>
                </c:pt>
                <c:pt idx="39">
                  <c:v>6.05</c:v>
                </c:pt>
                <c:pt idx="40">
                  <c:v>6.05</c:v>
                </c:pt>
                <c:pt idx="41">
                  <c:v>6.05</c:v>
                </c:pt>
                <c:pt idx="42">
                  <c:v>6.05</c:v>
                </c:pt>
                <c:pt idx="43">
                  <c:v>6.05</c:v>
                </c:pt>
                <c:pt idx="44">
                  <c:v>6.05</c:v>
                </c:pt>
                <c:pt idx="45">
                  <c:v>6.05</c:v>
                </c:pt>
                <c:pt idx="46">
                  <c:v>6.05</c:v>
                </c:pt>
                <c:pt idx="47">
                  <c:v>6.05</c:v>
                </c:pt>
                <c:pt idx="48">
                  <c:v>6.05</c:v>
                </c:pt>
                <c:pt idx="49">
                  <c:v>6.05</c:v>
                </c:pt>
                <c:pt idx="50">
                  <c:v>6.05</c:v>
                </c:pt>
                <c:pt idx="51">
                  <c:v>6.05</c:v>
                </c:pt>
                <c:pt idx="52">
                  <c:v>6.05</c:v>
                </c:pt>
                <c:pt idx="53">
                  <c:v>6.05</c:v>
                </c:pt>
                <c:pt idx="54">
                  <c:v>6.05</c:v>
                </c:pt>
                <c:pt idx="55">
                  <c:v>6.05</c:v>
                </c:pt>
                <c:pt idx="56">
                  <c:v>6.05</c:v>
                </c:pt>
                <c:pt idx="57">
                  <c:v>6.05</c:v>
                </c:pt>
                <c:pt idx="58">
                  <c:v>6.05</c:v>
                </c:pt>
                <c:pt idx="59">
                  <c:v>6.05</c:v>
                </c:pt>
                <c:pt idx="60">
                  <c:v>6.05</c:v>
                </c:pt>
                <c:pt idx="61">
                  <c:v>6.05</c:v>
                </c:pt>
                <c:pt idx="62">
                  <c:v>6.05</c:v>
                </c:pt>
                <c:pt idx="63">
                  <c:v>6.05</c:v>
                </c:pt>
                <c:pt idx="64">
                  <c:v>6.05</c:v>
                </c:pt>
                <c:pt idx="65">
                  <c:v>6.05</c:v>
                </c:pt>
                <c:pt idx="66">
                  <c:v>6.05</c:v>
                </c:pt>
                <c:pt idx="67">
                  <c:v>6.05</c:v>
                </c:pt>
                <c:pt idx="68">
                  <c:v>6.05</c:v>
                </c:pt>
                <c:pt idx="69">
                  <c:v>6.05</c:v>
                </c:pt>
                <c:pt idx="70">
                  <c:v>6.05</c:v>
                </c:pt>
                <c:pt idx="71">
                  <c:v>6.05</c:v>
                </c:pt>
                <c:pt idx="72">
                  <c:v>6.05</c:v>
                </c:pt>
                <c:pt idx="73">
                  <c:v>6.05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6.05</c:v>
                </c:pt>
                <c:pt idx="80">
                  <c:v>6.05</c:v>
                </c:pt>
                <c:pt idx="81">
                  <c:v>6.05</c:v>
                </c:pt>
                <c:pt idx="82">
                  <c:v>6.05</c:v>
                </c:pt>
                <c:pt idx="83">
                  <c:v>6.05</c:v>
                </c:pt>
                <c:pt idx="84">
                  <c:v>6.05</c:v>
                </c:pt>
                <c:pt idx="85">
                  <c:v>6.05</c:v>
                </c:pt>
                <c:pt idx="86">
                  <c:v>6.05</c:v>
                </c:pt>
                <c:pt idx="87">
                  <c:v>6.05</c:v>
                </c:pt>
                <c:pt idx="88">
                  <c:v>6.05</c:v>
                </c:pt>
                <c:pt idx="89">
                  <c:v>6.05</c:v>
                </c:pt>
                <c:pt idx="90">
                  <c:v>6.05</c:v>
                </c:pt>
                <c:pt idx="91">
                  <c:v>6.05</c:v>
                </c:pt>
                <c:pt idx="92">
                  <c:v>6.05</c:v>
                </c:pt>
                <c:pt idx="93">
                  <c:v>6.05</c:v>
                </c:pt>
                <c:pt idx="94">
                  <c:v>6.05</c:v>
                </c:pt>
                <c:pt idx="95">
                  <c:v>6.05</c:v>
                </c:pt>
                <c:pt idx="96">
                  <c:v>6.05</c:v>
                </c:pt>
                <c:pt idx="97">
                  <c:v>6.05</c:v>
                </c:pt>
                <c:pt idx="98">
                  <c:v>6.05</c:v>
                </c:pt>
                <c:pt idx="99">
                  <c:v>6.05</c:v>
                </c:pt>
                <c:pt idx="100">
                  <c:v>6.05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F39-4B9A-971E-A762A7772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9977805002351"/>
          <c:y val="5.5318148322942282E-2"/>
          <c:w val="0.81643336690997326"/>
          <c:h val="0.83958866340445615"/>
        </c:manualLayout>
      </c:layout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9'!$AJ$4:$AJ$105</c:f>
              <c:numCache>
                <c:formatCode>General</c:formatCode>
                <c:ptCount val="102"/>
                <c:pt idx="0">
                  <c:v>0</c:v>
                </c:pt>
                <c:pt idx="1">
                  <c:v>0.51258823689250588</c:v>
                </c:pt>
                <c:pt idx="2">
                  <c:v>1.0251764737850118</c:v>
                </c:pt>
                <c:pt idx="3">
                  <c:v>1.5377647106775176</c:v>
                </c:pt>
                <c:pt idx="4">
                  <c:v>2.0503529475700235</c:v>
                </c:pt>
                <c:pt idx="5">
                  <c:v>2.5629411844625292</c:v>
                </c:pt>
                <c:pt idx="6">
                  <c:v>3.0755294213550348</c:v>
                </c:pt>
                <c:pt idx="7">
                  <c:v>3.5881176582475405</c:v>
                </c:pt>
                <c:pt idx="9">
                  <c:v>4.1007058951400461</c:v>
                </c:pt>
                <c:pt idx="10">
                  <c:v>4.6132941320325518</c:v>
                </c:pt>
                <c:pt idx="11">
                  <c:v>5.1258823689250574</c:v>
                </c:pt>
                <c:pt idx="12">
                  <c:v>5.6384706058175631</c:v>
                </c:pt>
                <c:pt idx="13">
                  <c:v>6.1510588427100688</c:v>
                </c:pt>
                <c:pt idx="14">
                  <c:v>6.6636470796025744</c:v>
                </c:pt>
                <c:pt idx="15">
                  <c:v>7.1762353164950801</c:v>
                </c:pt>
                <c:pt idx="16">
                  <c:v>7.6888235533875857</c:v>
                </c:pt>
                <c:pt idx="17">
                  <c:v>8.2014117902800923</c:v>
                </c:pt>
                <c:pt idx="18">
                  <c:v>8.7140000271725988</c:v>
                </c:pt>
                <c:pt idx="19">
                  <c:v>9.2265882640651053</c:v>
                </c:pt>
                <c:pt idx="20">
                  <c:v>9.7391765009576119</c:v>
                </c:pt>
                <c:pt idx="21">
                  <c:v>10.251764737850118</c:v>
                </c:pt>
                <c:pt idx="22">
                  <c:v>10.764352974742625</c:v>
                </c:pt>
                <c:pt idx="23">
                  <c:v>11.276941211635132</c:v>
                </c:pt>
                <c:pt idx="24">
                  <c:v>11.789529448527638</c:v>
                </c:pt>
                <c:pt idx="25">
                  <c:v>12.302117685420145</c:v>
                </c:pt>
                <c:pt idx="26">
                  <c:v>12.814705922312651</c:v>
                </c:pt>
                <c:pt idx="27">
                  <c:v>13.327294159205158</c:v>
                </c:pt>
                <c:pt idx="28">
                  <c:v>13.839882396097664</c:v>
                </c:pt>
                <c:pt idx="29">
                  <c:v>14.352470632990171</c:v>
                </c:pt>
                <c:pt idx="30">
                  <c:v>14.865058869882677</c:v>
                </c:pt>
                <c:pt idx="31">
                  <c:v>15.377647106775184</c:v>
                </c:pt>
                <c:pt idx="32">
                  <c:v>15.89023534366769</c:v>
                </c:pt>
                <c:pt idx="33">
                  <c:v>16.402823580560195</c:v>
                </c:pt>
                <c:pt idx="34">
                  <c:v>16.9154118174527</c:v>
                </c:pt>
                <c:pt idx="35">
                  <c:v>17.428000054345205</c:v>
                </c:pt>
                <c:pt idx="36">
                  <c:v>17.940588291237709</c:v>
                </c:pt>
                <c:pt idx="37">
                  <c:v>18.453176528130214</c:v>
                </c:pt>
                <c:pt idx="38">
                  <c:v>18.965764765022719</c:v>
                </c:pt>
                <c:pt idx="39">
                  <c:v>19.478353001915224</c:v>
                </c:pt>
                <c:pt idx="40">
                  <c:v>19.990941238807729</c:v>
                </c:pt>
                <c:pt idx="41">
                  <c:v>20.503529475700233</c:v>
                </c:pt>
                <c:pt idx="42">
                  <c:v>21.016117712592738</c:v>
                </c:pt>
                <c:pt idx="43">
                  <c:v>21.528705949485243</c:v>
                </c:pt>
                <c:pt idx="44">
                  <c:v>22.041294186377748</c:v>
                </c:pt>
                <c:pt idx="45">
                  <c:v>22.553882423270252</c:v>
                </c:pt>
                <c:pt idx="46">
                  <c:v>23.066470660162757</c:v>
                </c:pt>
                <c:pt idx="47">
                  <c:v>23.579058897055262</c:v>
                </c:pt>
                <c:pt idx="48">
                  <c:v>24.091647133947767</c:v>
                </c:pt>
                <c:pt idx="49">
                  <c:v>24.604235370840271</c:v>
                </c:pt>
                <c:pt idx="50">
                  <c:v>25.116823607732776</c:v>
                </c:pt>
                <c:pt idx="51">
                  <c:v>25.629411844625281</c:v>
                </c:pt>
                <c:pt idx="52">
                  <c:v>26.142000081517786</c:v>
                </c:pt>
                <c:pt idx="53">
                  <c:v>26.654588318410291</c:v>
                </c:pt>
                <c:pt idx="54">
                  <c:v>27.167176555302795</c:v>
                </c:pt>
                <c:pt idx="55">
                  <c:v>27.6797647921953</c:v>
                </c:pt>
                <c:pt idx="56">
                  <c:v>28.192353029087805</c:v>
                </c:pt>
                <c:pt idx="57">
                  <c:v>28.70494126598031</c:v>
                </c:pt>
                <c:pt idx="58">
                  <c:v>29.217529502872814</c:v>
                </c:pt>
                <c:pt idx="59">
                  <c:v>29.730117739765319</c:v>
                </c:pt>
                <c:pt idx="60">
                  <c:v>30.242705976657824</c:v>
                </c:pt>
                <c:pt idx="61">
                  <c:v>30.755294213550329</c:v>
                </c:pt>
                <c:pt idx="62">
                  <c:v>31.267882450442833</c:v>
                </c:pt>
                <c:pt idx="63">
                  <c:v>31.780470687335338</c:v>
                </c:pt>
                <c:pt idx="64">
                  <c:v>32.293058924227843</c:v>
                </c:pt>
                <c:pt idx="65">
                  <c:v>32.805647161120348</c:v>
                </c:pt>
                <c:pt idx="66">
                  <c:v>33.318235398012852</c:v>
                </c:pt>
                <c:pt idx="67">
                  <c:v>33.830823634905357</c:v>
                </c:pt>
                <c:pt idx="68">
                  <c:v>34.343411871797862</c:v>
                </c:pt>
                <c:pt idx="69">
                  <c:v>34.856000108690367</c:v>
                </c:pt>
                <c:pt idx="70">
                  <c:v>35.368588345582872</c:v>
                </c:pt>
                <c:pt idx="71">
                  <c:v>35.881176582475376</c:v>
                </c:pt>
                <c:pt idx="72">
                  <c:v>36.393764819367881</c:v>
                </c:pt>
                <c:pt idx="73">
                  <c:v>36.906353056260386</c:v>
                </c:pt>
                <c:pt idx="74">
                  <c:v>37.418941293152891</c:v>
                </c:pt>
                <c:pt idx="75">
                  <c:v>37.931529530045395</c:v>
                </c:pt>
                <c:pt idx="76">
                  <c:v>38.4441177669379</c:v>
                </c:pt>
                <c:pt idx="77">
                  <c:v>38.956706003830405</c:v>
                </c:pt>
                <c:pt idx="78">
                  <c:v>39.46929424072291</c:v>
                </c:pt>
                <c:pt idx="79">
                  <c:v>39.981882477615414</c:v>
                </c:pt>
                <c:pt idx="80">
                  <c:v>40.494470714507919</c:v>
                </c:pt>
                <c:pt idx="81">
                  <c:v>41.007058951400424</c:v>
                </c:pt>
                <c:pt idx="82">
                  <c:v>41.519647188292929</c:v>
                </c:pt>
                <c:pt idx="83">
                  <c:v>42.032235425185434</c:v>
                </c:pt>
                <c:pt idx="84">
                  <c:v>42.544823662077938</c:v>
                </c:pt>
                <c:pt idx="85">
                  <c:v>43.057411898970443</c:v>
                </c:pt>
                <c:pt idx="86">
                  <c:v>43.570000135862948</c:v>
                </c:pt>
                <c:pt idx="87">
                  <c:v>44.082588372755453</c:v>
                </c:pt>
                <c:pt idx="88">
                  <c:v>44.595176609647957</c:v>
                </c:pt>
                <c:pt idx="89">
                  <c:v>45.107764846540462</c:v>
                </c:pt>
                <c:pt idx="90">
                  <c:v>45.620353083432967</c:v>
                </c:pt>
                <c:pt idx="91">
                  <c:v>46.132941320325472</c:v>
                </c:pt>
                <c:pt idx="92">
                  <c:v>46.645529557217976</c:v>
                </c:pt>
                <c:pt idx="93">
                  <c:v>47.158117794110481</c:v>
                </c:pt>
                <c:pt idx="94">
                  <c:v>47.670706031002986</c:v>
                </c:pt>
                <c:pt idx="95">
                  <c:v>48.183294267895491</c:v>
                </c:pt>
                <c:pt idx="96">
                  <c:v>48.695882504787996</c:v>
                </c:pt>
                <c:pt idx="97">
                  <c:v>49.2084707416805</c:v>
                </c:pt>
                <c:pt idx="98">
                  <c:v>49.721058978573005</c:v>
                </c:pt>
                <c:pt idx="99">
                  <c:v>50.23364721546551</c:v>
                </c:pt>
                <c:pt idx="100">
                  <c:v>50.746235452358015</c:v>
                </c:pt>
                <c:pt idx="101">
                  <c:v>51.25882368925059</c:v>
                </c:pt>
              </c:numCache>
            </c:numRef>
          </c:xVal>
          <c:yVal>
            <c:numRef>
              <c:f>'Gusset 9'!$AK$4:$AK$105</c:f>
              <c:numCache>
                <c:formatCode>General</c:formatCode>
                <c:ptCount val="102"/>
                <c:pt idx="0">
                  <c:v>0</c:v>
                </c:pt>
                <c:pt idx="1">
                  <c:v>0.76132113584858074</c:v>
                </c:pt>
                <c:pt idx="2">
                  <c:v>1.5226422716971615</c:v>
                </c:pt>
                <c:pt idx="3">
                  <c:v>2.283963407545742</c:v>
                </c:pt>
                <c:pt idx="4">
                  <c:v>3.045284543394323</c:v>
                </c:pt>
                <c:pt idx="5">
                  <c:v>3.8066056792429039</c:v>
                </c:pt>
                <c:pt idx="6">
                  <c:v>4.5679268150914849</c:v>
                </c:pt>
                <c:pt idx="7">
                  <c:v>5.3292479509400659</c:v>
                </c:pt>
                <c:pt idx="9">
                  <c:v>6.0905690867886468</c:v>
                </c:pt>
                <c:pt idx="10">
                  <c:v>6.8518902226372278</c:v>
                </c:pt>
                <c:pt idx="11">
                  <c:v>7.6132113584858088</c:v>
                </c:pt>
                <c:pt idx="12">
                  <c:v>8.3745324943343888</c:v>
                </c:pt>
                <c:pt idx="13">
                  <c:v>9.1358536301829698</c:v>
                </c:pt>
                <c:pt idx="14">
                  <c:v>9.8971747660315508</c:v>
                </c:pt>
                <c:pt idx="15">
                  <c:v>10.658495901880132</c:v>
                </c:pt>
                <c:pt idx="16">
                  <c:v>11.419817037728713</c:v>
                </c:pt>
                <c:pt idx="17">
                  <c:v>12.181138173577294</c:v>
                </c:pt>
                <c:pt idx="18">
                  <c:v>12.942459309425875</c:v>
                </c:pt>
                <c:pt idx="19">
                  <c:v>13.703780445274456</c:v>
                </c:pt>
                <c:pt idx="20">
                  <c:v>14.465101581123037</c:v>
                </c:pt>
                <c:pt idx="21">
                  <c:v>15.226422716971618</c:v>
                </c:pt>
                <c:pt idx="22">
                  <c:v>15.987743852820198</c:v>
                </c:pt>
                <c:pt idx="23">
                  <c:v>16.749064988668778</c:v>
                </c:pt>
                <c:pt idx="24">
                  <c:v>17.510386124517357</c:v>
                </c:pt>
                <c:pt idx="25">
                  <c:v>18.271707260365936</c:v>
                </c:pt>
                <c:pt idx="26">
                  <c:v>19.033028396214515</c:v>
                </c:pt>
                <c:pt idx="27">
                  <c:v>19.794349532063094</c:v>
                </c:pt>
                <c:pt idx="28">
                  <c:v>20.555670667911674</c:v>
                </c:pt>
                <c:pt idx="29">
                  <c:v>21.316991803760253</c:v>
                </c:pt>
                <c:pt idx="30">
                  <c:v>22.078312939608832</c:v>
                </c:pt>
                <c:pt idx="31">
                  <c:v>22.839634075457411</c:v>
                </c:pt>
                <c:pt idx="32">
                  <c:v>23.60095521130599</c:v>
                </c:pt>
                <c:pt idx="33">
                  <c:v>24.36227634715457</c:v>
                </c:pt>
                <c:pt idx="34">
                  <c:v>25.123597483003149</c:v>
                </c:pt>
                <c:pt idx="35">
                  <c:v>25.884918618851728</c:v>
                </c:pt>
                <c:pt idx="36">
                  <c:v>26.646239754700307</c:v>
                </c:pt>
                <c:pt idx="37">
                  <c:v>27.407560890548886</c:v>
                </c:pt>
                <c:pt idx="38">
                  <c:v>28.168882026397466</c:v>
                </c:pt>
                <c:pt idx="39">
                  <c:v>28.930203162246045</c:v>
                </c:pt>
                <c:pt idx="40">
                  <c:v>29.691524298094624</c:v>
                </c:pt>
                <c:pt idx="41">
                  <c:v>30.452845433943203</c:v>
                </c:pt>
                <c:pt idx="42">
                  <c:v>31.214166569791782</c:v>
                </c:pt>
                <c:pt idx="43">
                  <c:v>31.975487705640361</c:v>
                </c:pt>
                <c:pt idx="44">
                  <c:v>32.736808841488944</c:v>
                </c:pt>
                <c:pt idx="45">
                  <c:v>33.498129977337527</c:v>
                </c:pt>
                <c:pt idx="46">
                  <c:v>34.25945111318611</c:v>
                </c:pt>
                <c:pt idx="47">
                  <c:v>35.020772249034692</c:v>
                </c:pt>
                <c:pt idx="48">
                  <c:v>35.782093384883275</c:v>
                </c:pt>
                <c:pt idx="49">
                  <c:v>36.543414520731858</c:v>
                </c:pt>
                <c:pt idx="50">
                  <c:v>37.304735656580441</c:v>
                </c:pt>
                <c:pt idx="51">
                  <c:v>38.066056792429023</c:v>
                </c:pt>
                <c:pt idx="52">
                  <c:v>38.827377928277606</c:v>
                </c:pt>
                <c:pt idx="53">
                  <c:v>39.588699064126189</c:v>
                </c:pt>
                <c:pt idx="54">
                  <c:v>40.350020199974772</c:v>
                </c:pt>
                <c:pt idx="55">
                  <c:v>41.111341335823354</c:v>
                </c:pt>
                <c:pt idx="56">
                  <c:v>41.872662471671937</c:v>
                </c:pt>
                <c:pt idx="57">
                  <c:v>42.63398360752052</c:v>
                </c:pt>
                <c:pt idx="58">
                  <c:v>43.395304743369103</c:v>
                </c:pt>
                <c:pt idx="59">
                  <c:v>44.156625879217685</c:v>
                </c:pt>
                <c:pt idx="60">
                  <c:v>44.917947015066268</c:v>
                </c:pt>
                <c:pt idx="61">
                  <c:v>45.679268150914851</c:v>
                </c:pt>
                <c:pt idx="62">
                  <c:v>46.440589286763434</c:v>
                </c:pt>
                <c:pt idx="63">
                  <c:v>47.201910422612016</c:v>
                </c:pt>
                <c:pt idx="64">
                  <c:v>47.963231558460599</c:v>
                </c:pt>
                <c:pt idx="65">
                  <c:v>48.724552694309182</c:v>
                </c:pt>
                <c:pt idx="66">
                  <c:v>49.485873830157765</c:v>
                </c:pt>
                <c:pt idx="67">
                  <c:v>50.247194966006347</c:v>
                </c:pt>
                <c:pt idx="68">
                  <c:v>51.00851610185493</c:v>
                </c:pt>
                <c:pt idx="69">
                  <c:v>51.769837237703513</c:v>
                </c:pt>
                <c:pt idx="70">
                  <c:v>52.531158373552095</c:v>
                </c:pt>
                <c:pt idx="71">
                  <c:v>53.292479509400678</c:v>
                </c:pt>
                <c:pt idx="72">
                  <c:v>54.053800645249261</c:v>
                </c:pt>
                <c:pt idx="73">
                  <c:v>54.815121781097844</c:v>
                </c:pt>
                <c:pt idx="74">
                  <c:v>55.576442916946426</c:v>
                </c:pt>
                <c:pt idx="75">
                  <c:v>56.337764052795009</c:v>
                </c:pt>
                <c:pt idx="76">
                  <c:v>57.099085188643592</c:v>
                </c:pt>
                <c:pt idx="77">
                  <c:v>57.860406324492175</c:v>
                </c:pt>
                <c:pt idx="78">
                  <c:v>58.621727460340757</c:v>
                </c:pt>
                <c:pt idx="79">
                  <c:v>59.38304859618934</c:v>
                </c:pt>
                <c:pt idx="80">
                  <c:v>60.144369732037923</c:v>
                </c:pt>
                <c:pt idx="81">
                  <c:v>60.905690867886506</c:v>
                </c:pt>
                <c:pt idx="82">
                  <c:v>61.667012003735088</c:v>
                </c:pt>
                <c:pt idx="83">
                  <c:v>62.428333139583671</c:v>
                </c:pt>
                <c:pt idx="84">
                  <c:v>63.189654275432254</c:v>
                </c:pt>
                <c:pt idx="85">
                  <c:v>63.950975411280837</c:v>
                </c:pt>
                <c:pt idx="86">
                  <c:v>64.712296547129412</c:v>
                </c:pt>
                <c:pt idx="87">
                  <c:v>65.473617682977988</c:v>
                </c:pt>
                <c:pt idx="88">
                  <c:v>66.234938818826564</c:v>
                </c:pt>
                <c:pt idx="89">
                  <c:v>66.996259954675139</c:v>
                </c:pt>
                <c:pt idx="90">
                  <c:v>67.757581090523715</c:v>
                </c:pt>
                <c:pt idx="91">
                  <c:v>68.51890222637229</c:v>
                </c:pt>
                <c:pt idx="92">
                  <c:v>69.280223362220866</c:v>
                </c:pt>
                <c:pt idx="93">
                  <c:v>70.041544498069442</c:v>
                </c:pt>
                <c:pt idx="94">
                  <c:v>70.802865633918017</c:v>
                </c:pt>
                <c:pt idx="95">
                  <c:v>71.564186769766593</c:v>
                </c:pt>
                <c:pt idx="96">
                  <c:v>72.325507905615169</c:v>
                </c:pt>
                <c:pt idx="97">
                  <c:v>73.086829041463744</c:v>
                </c:pt>
                <c:pt idx="98">
                  <c:v>73.84815017731232</c:v>
                </c:pt>
                <c:pt idx="99">
                  <c:v>74.609471313160896</c:v>
                </c:pt>
                <c:pt idx="100">
                  <c:v>75.370792449009471</c:v>
                </c:pt>
                <c:pt idx="101">
                  <c:v>76.132113584858075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D9-41EB-8179-578915671B6C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tar"/>
            <c:size val="2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numRef>
              <c:f>'Gusset 9'!$AJ$106:$AJ$206</c:f>
              <c:numCache>
                <c:formatCode>0.000</c:formatCode>
                <c:ptCount val="101"/>
                <c:pt idx="0">
                  <c:v>0</c:v>
                </c:pt>
                <c:pt idx="1">
                  <c:v>0.47326714662719033</c:v>
                </c:pt>
                <c:pt idx="2">
                  <c:v>0.94653429325438065</c:v>
                </c:pt>
                <c:pt idx="3">
                  <c:v>1.419801439881571</c:v>
                </c:pt>
                <c:pt idx="4">
                  <c:v>1.8930685865087613</c:v>
                </c:pt>
                <c:pt idx="5">
                  <c:v>2.3663357331359518</c:v>
                </c:pt>
                <c:pt idx="6">
                  <c:v>2.8396028797631421</c:v>
                </c:pt>
                <c:pt idx="7">
                  <c:v>3.3128700263903323</c:v>
                </c:pt>
                <c:pt idx="8">
                  <c:v>3.7861371730175226</c:v>
                </c:pt>
                <c:pt idx="9">
                  <c:v>4.2594043196447133</c:v>
                </c:pt>
                <c:pt idx="10">
                  <c:v>4.7326714662719036</c:v>
                </c:pt>
                <c:pt idx="11">
                  <c:v>5.2059386128990939</c:v>
                </c:pt>
                <c:pt idx="12">
                  <c:v>5.6792057595262841</c:v>
                </c:pt>
                <c:pt idx="13">
                  <c:v>6.1524729061534744</c:v>
                </c:pt>
                <c:pt idx="14">
                  <c:v>6.6257400527806647</c:v>
                </c:pt>
                <c:pt idx="15">
                  <c:v>7.099007199407855</c:v>
                </c:pt>
                <c:pt idx="16">
                  <c:v>7.5722743460350452</c:v>
                </c:pt>
                <c:pt idx="17">
                  <c:v>8.0455414926622364</c:v>
                </c:pt>
                <c:pt idx="18">
                  <c:v>8.5188086392894267</c:v>
                </c:pt>
                <c:pt idx="19">
                  <c:v>8.9920757859166169</c:v>
                </c:pt>
                <c:pt idx="20">
                  <c:v>9.4653429325438072</c:v>
                </c:pt>
                <c:pt idx="21">
                  <c:v>9.9386100791709975</c:v>
                </c:pt>
                <c:pt idx="22">
                  <c:v>10.411877225798188</c:v>
                </c:pt>
                <c:pt idx="23">
                  <c:v>10.885144372425378</c:v>
                </c:pt>
                <c:pt idx="24">
                  <c:v>11.358411519052568</c:v>
                </c:pt>
                <c:pt idx="25">
                  <c:v>11.831678665679759</c:v>
                </c:pt>
                <c:pt idx="26">
                  <c:v>12.304945812306949</c:v>
                </c:pt>
                <c:pt idx="27">
                  <c:v>12.778212958934139</c:v>
                </c:pt>
                <c:pt idx="28">
                  <c:v>13.251480105561329</c:v>
                </c:pt>
                <c:pt idx="29">
                  <c:v>13.72474725218852</c:v>
                </c:pt>
                <c:pt idx="30">
                  <c:v>14.19801439881571</c:v>
                </c:pt>
                <c:pt idx="31">
                  <c:v>14.6712815454429</c:v>
                </c:pt>
                <c:pt idx="32">
                  <c:v>15.14454869207009</c:v>
                </c:pt>
                <c:pt idx="33">
                  <c:v>15.617815838697281</c:v>
                </c:pt>
                <c:pt idx="34">
                  <c:v>16.091082985324473</c:v>
                </c:pt>
                <c:pt idx="35">
                  <c:v>16.564350131951663</c:v>
                </c:pt>
                <c:pt idx="36">
                  <c:v>17.037617278578853</c:v>
                </c:pt>
                <c:pt idx="37">
                  <c:v>17.510884425206044</c:v>
                </c:pt>
                <c:pt idx="38">
                  <c:v>17.984151571833234</c:v>
                </c:pt>
                <c:pt idx="39">
                  <c:v>18.457418718460424</c:v>
                </c:pt>
                <c:pt idx="40">
                  <c:v>18.930685865087614</c:v>
                </c:pt>
                <c:pt idx="41">
                  <c:v>19.403953011714805</c:v>
                </c:pt>
                <c:pt idx="42">
                  <c:v>19.877220158341995</c:v>
                </c:pt>
                <c:pt idx="43">
                  <c:v>20.350487304969185</c:v>
                </c:pt>
                <c:pt idx="44">
                  <c:v>20.823754451596376</c:v>
                </c:pt>
                <c:pt idx="45">
                  <c:v>21.297021598223566</c:v>
                </c:pt>
                <c:pt idx="46">
                  <c:v>21.770288744850756</c:v>
                </c:pt>
                <c:pt idx="47">
                  <c:v>22.243555891477946</c:v>
                </c:pt>
                <c:pt idx="48">
                  <c:v>22.716823038105137</c:v>
                </c:pt>
                <c:pt idx="49">
                  <c:v>23.190090184732327</c:v>
                </c:pt>
                <c:pt idx="50">
                  <c:v>23.663357331359517</c:v>
                </c:pt>
                <c:pt idx="51">
                  <c:v>24.136624477986707</c:v>
                </c:pt>
                <c:pt idx="52">
                  <c:v>24.609891624613898</c:v>
                </c:pt>
                <c:pt idx="53">
                  <c:v>25.083158771241088</c:v>
                </c:pt>
                <c:pt idx="54">
                  <c:v>25.556425917868278</c:v>
                </c:pt>
                <c:pt idx="55">
                  <c:v>26.029693064495468</c:v>
                </c:pt>
                <c:pt idx="56">
                  <c:v>26.502960211122659</c:v>
                </c:pt>
                <c:pt idx="57">
                  <c:v>26.976227357749849</c:v>
                </c:pt>
                <c:pt idx="58">
                  <c:v>27.449494504377039</c:v>
                </c:pt>
                <c:pt idx="59">
                  <c:v>27.92276165100423</c:v>
                </c:pt>
                <c:pt idx="60">
                  <c:v>28.39602879763142</c:v>
                </c:pt>
                <c:pt idx="61">
                  <c:v>28.86929594425861</c:v>
                </c:pt>
                <c:pt idx="62">
                  <c:v>29.3425630908858</c:v>
                </c:pt>
                <c:pt idx="63">
                  <c:v>29.815830237512991</c:v>
                </c:pt>
                <c:pt idx="64">
                  <c:v>30.289097384140181</c:v>
                </c:pt>
                <c:pt idx="65">
                  <c:v>30.762364530767371</c:v>
                </c:pt>
                <c:pt idx="66">
                  <c:v>31.235631677394561</c:v>
                </c:pt>
                <c:pt idx="67">
                  <c:v>31.708898824021752</c:v>
                </c:pt>
                <c:pt idx="68">
                  <c:v>32.182165970648946</c:v>
                </c:pt>
                <c:pt idx="69">
                  <c:v>32.655433117276139</c:v>
                </c:pt>
                <c:pt idx="70">
                  <c:v>33.128700263903333</c:v>
                </c:pt>
                <c:pt idx="71">
                  <c:v>33.601967410530527</c:v>
                </c:pt>
                <c:pt idx="72">
                  <c:v>34.075234557157721</c:v>
                </c:pt>
                <c:pt idx="73">
                  <c:v>34.548501703784915</c:v>
                </c:pt>
                <c:pt idx="74">
                  <c:v>35.021768850412109</c:v>
                </c:pt>
                <c:pt idx="75">
                  <c:v>35.495035997039302</c:v>
                </c:pt>
                <c:pt idx="76">
                  <c:v>35.968303143666496</c:v>
                </c:pt>
                <c:pt idx="77">
                  <c:v>36.44157029029369</c:v>
                </c:pt>
                <c:pt idx="78">
                  <c:v>36.914837436920884</c:v>
                </c:pt>
                <c:pt idx="79">
                  <c:v>37.388104583548078</c:v>
                </c:pt>
                <c:pt idx="80">
                  <c:v>37.861371730175271</c:v>
                </c:pt>
                <c:pt idx="81">
                  <c:v>38.334638876802465</c:v>
                </c:pt>
                <c:pt idx="82">
                  <c:v>38.807906023429659</c:v>
                </c:pt>
                <c:pt idx="83">
                  <c:v>39.281173170056853</c:v>
                </c:pt>
                <c:pt idx="84">
                  <c:v>39.754440316684047</c:v>
                </c:pt>
                <c:pt idx="85">
                  <c:v>40.227707463311241</c:v>
                </c:pt>
                <c:pt idx="86">
                  <c:v>40.700974609938434</c:v>
                </c:pt>
                <c:pt idx="87">
                  <c:v>41.174241756565628</c:v>
                </c:pt>
                <c:pt idx="88">
                  <c:v>41.647508903192822</c:v>
                </c:pt>
                <c:pt idx="89">
                  <c:v>42.120776049820016</c:v>
                </c:pt>
                <c:pt idx="90">
                  <c:v>42.59404319644721</c:v>
                </c:pt>
                <c:pt idx="91">
                  <c:v>43.067310343074404</c:v>
                </c:pt>
                <c:pt idx="92">
                  <c:v>43.540577489701597</c:v>
                </c:pt>
                <c:pt idx="93">
                  <c:v>44.013844636328791</c:v>
                </c:pt>
                <c:pt idx="94">
                  <c:v>44.487111782955985</c:v>
                </c:pt>
                <c:pt idx="95">
                  <c:v>44.960378929583179</c:v>
                </c:pt>
                <c:pt idx="96">
                  <c:v>45.433646076210373</c:v>
                </c:pt>
                <c:pt idx="97">
                  <c:v>45.906913222837566</c:v>
                </c:pt>
                <c:pt idx="98">
                  <c:v>46.38018036946476</c:v>
                </c:pt>
                <c:pt idx="99">
                  <c:v>46.853447516091954</c:v>
                </c:pt>
                <c:pt idx="100">
                  <c:v>47.326714662719034</c:v>
                </c:pt>
              </c:numCache>
            </c:numRef>
          </c:xVal>
          <c:yVal>
            <c:numRef>
              <c:f>'Gusset 9'!$AL$106:$AL$206</c:f>
              <c:numCache>
                <c:formatCode>0.000</c:formatCode>
                <c:ptCount val="101"/>
                <c:pt idx="0">
                  <c:v>51.07822633942758</c:v>
                </c:pt>
                <c:pt idx="1">
                  <c:v>50.759581340824745</c:v>
                </c:pt>
                <c:pt idx="2">
                  <c:v>50.44093634222191</c:v>
                </c:pt>
                <c:pt idx="3">
                  <c:v>50.122291343619075</c:v>
                </c:pt>
                <c:pt idx="4">
                  <c:v>49.80364634501624</c:v>
                </c:pt>
                <c:pt idx="5">
                  <c:v>49.485001346413405</c:v>
                </c:pt>
                <c:pt idx="6">
                  <c:v>49.16635634781057</c:v>
                </c:pt>
                <c:pt idx="7">
                  <c:v>48.847711349207735</c:v>
                </c:pt>
                <c:pt idx="8">
                  <c:v>48.5290663506049</c:v>
                </c:pt>
                <c:pt idx="9">
                  <c:v>48.210421352002065</c:v>
                </c:pt>
                <c:pt idx="10">
                  <c:v>47.89177635339923</c:v>
                </c:pt>
                <c:pt idx="11">
                  <c:v>47.573131354796395</c:v>
                </c:pt>
                <c:pt idx="12">
                  <c:v>47.25448635619356</c:v>
                </c:pt>
                <c:pt idx="13">
                  <c:v>46.935841357590725</c:v>
                </c:pt>
                <c:pt idx="14">
                  <c:v>46.61719635898789</c:v>
                </c:pt>
                <c:pt idx="15">
                  <c:v>46.298551360385055</c:v>
                </c:pt>
                <c:pt idx="16">
                  <c:v>45.97990636178222</c:v>
                </c:pt>
                <c:pt idx="17">
                  <c:v>45.661261363179385</c:v>
                </c:pt>
                <c:pt idx="18">
                  <c:v>45.34261636457655</c:v>
                </c:pt>
                <c:pt idx="19">
                  <c:v>45.023971365973715</c:v>
                </c:pt>
                <c:pt idx="20">
                  <c:v>44.70532636737088</c:v>
                </c:pt>
                <c:pt idx="21">
                  <c:v>44.386681368768045</c:v>
                </c:pt>
                <c:pt idx="22">
                  <c:v>44.06803637016521</c:v>
                </c:pt>
                <c:pt idx="23">
                  <c:v>43.749391371562375</c:v>
                </c:pt>
                <c:pt idx="24">
                  <c:v>43.43074637295954</c:v>
                </c:pt>
                <c:pt idx="25">
                  <c:v>43.112101374356705</c:v>
                </c:pt>
                <c:pt idx="26">
                  <c:v>42.79345637575387</c:v>
                </c:pt>
                <c:pt idx="27">
                  <c:v>42.474811377151035</c:v>
                </c:pt>
                <c:pt idx="28">
                  <c:v>42.1561663785482</c:v>
                </c:pt>
                <c:pt idx="29">
                  <c:v>41.837521379945365</c:v>
                </c:pt>
                <c:pt idx="30">
                  <c:v>41.51887638134253</c:v>
                </c:pt>
                <c:pt idx="31">
                  <c:v>41.200231382739695</c:v>
                </c:pt>
                <c:pt idx="32">
                  <c:v>40.88158638413686</c:v>
                </c:pt>
                <c:pt idx="33">
                  <c:v>40.562941385534025</c:v>
                </c:pt>
                <c:pt idx="34">
                  <c:v>40.24429638693119</c:v>
                </c:pt>
                <c:pt idx="35">
                  <c:v>39.925651388328355</c:v>
                </c:pt>
                <c:pt idx="36">
                  <c:v>39.60700638972552</c:v>
                </c:pt>
                <c:pt idx="37">
                  <c:v>39.288361391122685</c:v>
                </c:pt>
                <c:pt idx="38">
                  <c:v>38.96971639251985</c:v>
                </c:pt>
                <c:pt idx="39">
                  <c:v>38.651071393917015</c:v>
                </c:pt>
                <c:pt idx="40">
                  <c:v>38.33242639531418</c:v>
                </c:pt>
                <c:pt idx="41">
                  <c:v>38.013781396711344</c:v>
                </c:pt>
                <c:pt idx="42">
                  <c:v>37.695136398108509</c:v>
                </c:pt>
                <c:pt idx="43">
                  <c:v>37.376491399505674</c:v>
                </c:pt>
                <c:pt idx="44">
                  <c:v>37.057846400902839</c:v>
                </c:pt>
                <c:pt idx="45">
                  <c:v>36.739201402300004</c:v>
                </c:pt>
                <c:pt idx="46">
                  <c:v>36.420556403697169</c:v>
                </c:pt>
                <c:pt idx="47">
                  <c:v>36.101911405094334</c:v>
                </c:pt>
                <c:pt idx="48">
                  <c:v>35.783266406491499</c:v>
                </c:pt>
                <c:pt idx="49">
                  <c:v>35.464621407888664</c:v>
                </c:pt>
                <c:pt idx="50">
                  <c:v>35.145976409285829</c:v>
                </c:pt>
                <c:pt idx="51">
                  <c:v>34.827331410682994</c:v>
                </c:pt>
                <c:pt idx="52">
                  <c:v>34.508686412080159</c:v>
                </c:pt>
                <c:pt idx="53">
                  <c:v>34.190041413477324</c:v>
                </c:pt>
                <c:pt idx="54">
                  <c:v>33.871396414874489</c:v>
                </c:pt>
                <c:pt idx="55">
                  <c:v>33.552751416271654</c:v>
                </c:pt>
                <c:pt idx="56">
                  <c:v>33.234106417668819</c:v>
                </c:pt>
                <c:pt idx="57">
                  <c:v>32.915461419065984</c:v>
                </c:pt>
                <c:pt idx="58">
                  <c:v>32.596816420463149</c:v>
                </c:pt>
                <c:pt idx="59">
                  <c:v>32.278171421860314</c:v>
                </c:pt>
                <c:pt idx="60">
                  <c:v>31.959526423257479</c:v>
                </c:pt>
                <c:pt idx="61">
                  <c:v>31.640881424654644</c:v>
                </c:pt>
                <c:pt idx="62">
                  <c:v>31.322236426051809</c:v>
                </c:pt>
                <c:pt idx="63">
                  <c:v>31.003591427448974</c:v>
                </c:pt>
                <c:pt idx="64">
                  <c:v>30.684946428846139</c:v>
                </c:pt>
                <c:pt idx="65">
                  <c:v>30.366301430243304</c:v>
                </c:pt>
                <c:pt idx="66">
                  <c:v>30.047656431640469</c:v>
                </c:pt>
                <c:pt idx="67">
                  <c:v>29.729011433037634</c:v>
                </c:pt>
                <c:pt idx="68">
                  <c:v>29.410366434434799</c:v>
                </c:pt>
                <c:pt idx="69">
                  <c:v>29.091721435831964</c:v>
                </c:pt>
                <c:pt idx="70">
                  <c:v>28.773076437229129</c:v>
                </c:pt>
                <c:pt idx="71">
                  <c:v>28.454431438626294</c:v>
                </c:pt>
                <c:pt idx="72">
                  <c:v>28.135786440023459</c:v>
                </c:pt>
                <c:pt idx="73">
                  <c:v>27.817141441420624</c:v>
                </c:pt>
                <c:pt idx="74">
                  <c:v>27.498496442817789</c:v>
                </c:pt>
                <c:pt idx="75">
                  <c:v>27.179851444214954</c:v>
                </c:pt>
                <c:pt idx="76">
                  <c:v>26.861206445612119</c:v>
                </c:pt>
                <c:pt idx="77">
                  <c:v>26.542561447009284</c:v>
                </c:pt>
                <c:pt idx="78">
                  <c:v>26.223916448406449</c:v>
                </c:pt>
                <c:pt idx="79">
                  <c:v>25.905271449803614</c:v>
                </c:pt>
                <c:pt idx="80">
                  <c:v>25.586626451200779</c:v>
                </c:pt>
                <c:pt idx="81">
                  <c:v>25.267981452597944</c:v>
                </c:pt>
                <c:pt idx="82">
                  <c:v>24.949336453995109</c:v>
                </c:pt>
                <c:pt idx="83">
                  <c:v>24.630691455392274</c:v>
                </c:pt>
                <c:pt idx="84">
                  <c:v>24.312046456789439</c:v>
                </c:pt>
                <c:pt idx="85">
                  <c:v>23.993401458186604</c:v>
                </c:pt>
                <c:pt idx="86">
                  <c:v>23.674756459583769</c:v>
                </c:pt>
                <c:pt idx="87">
                  <c:v>23.356111460980934</c:v>
                </c:pt>
                <c:pt idx="88">
                  <c:v>23.037466462378099</c:v>
                </c:pt>
                <c:pt idx="89">
                  <c:v>22.718821463775264</c:v>
                </c:pt>
                <c:pt idx="90">
                  <c:v>22.400176465172429</c:v>
                </c:pt>
                <c:pt idx="91">
                  <c:v>22.081531466569594</c:v>
                </c:pt>
                <c:pt idx="92">
                  <c:v>21.762886467966759</c:v>
                </c:pt>
                <c:pt idx="93">
                  <c:v>21.444241469363924</c:v>
                </c:pt>
                <c:pt idx="94">
                  <c:v>21.125596470761089</c:v>
                </c:pt>
                <c:pt idx="95">
                  <c:v>20.806951472158254</c:v>
                </c:pt>
                <c:pt idx="96">
                  <c:v>20.488306473555419</c:v>
                </c:pt>
                <c:pt idx="97">
                  <c:v>20.169661474952584</c:v>
                </c:pt>
                <c:pt idx="98">
                  <c:v>19.851016476349749</c:v>
                </c:pt>
                <c:pt idx="99">
                  <c:v>19.532371477746914</c:v>
                </c:pt>
                <c:pt idx="100" formatCode="General">
                  <c:v>19.213726479144228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D9-41EB-8179-578915671B6C}"/>
            </c:ext>
          </c:extLst>
        </c:ser>
        <c:ser>
          <c:idx val="2"/>
          <c:order val="2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9'!$AJ$207:$AJ$307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xVal>
          <c:yVal>
            <c:numRef>
              <c:f>'Gusset 9'!$AM$207:$AM$307</c:f>
              <c:numCache>
                <c:formatCode>General</c:formatCode>
                <c:ptCount val="101"/>
                <c:pt idx="0">
                  <c:v>0</c:v>
                </c:pt>
                <c:pt idx="1">
                  <c:v>0.76132113584858074</c:v>
                </c:pt>
                <c:pt idx="2">
                  <c:v>1.5226422716971615</c:v>
                </c:pt>
                <c:pt idx="3">
                  <c:v>2.283963407545742</c:v>
                </c:pt>
                <c:pt idx="4">
                  <c:v>3.045284543394323</c:v>
                </c:pt>
                <c:pt idx="5">
                  <c:v>3.8066056792429039</c:v>
                </c:pt>
                <c:pt idx="6">
                  <c:v>4.5679268150914849</c:v>
                </c:pt>
                <c:pt idx="7">
                  <c:v>5.3292479509400659</c:v>
                </c:pt>
                <c:pt idx="8">
                  <c:v>6.0905690867886468</c:v>
                </c:pt>
                <c:pt idx="9">
                  <c:v>6.8518902226372278</c:v>
                </c:pt>
                <c:pt idx="10">
                  <c:v>7.6132113584858088</c:v>
                </c:pt>
                <c:pt idx="11">
                  <c:v>8.3745324943343888</c:v>
                </c:pt>
                <c:pt idx="12">
                  <c:v>9.1358536301829698</c:v>
                </c:pt>
                <c:pt idx="13">
                  <c:v>9.8971747660315508</c:v>
                </c:pt>
                <c:pt idx="14">
                  <c:v>10.658495901880132</c:v>
                </c:pt>
                <c:pt idx="15">
                  <c:v>11.419817037728713</c:v>
                </c:pt>
                <c:pt idx="16">
                  <c:v>12.181138173577294</c:v>
                </c:pt>
                <c:pt idx="17">
                  <c:v>12.942459309425875</c:v>
                </c:pt>
                <c:pt idx="18">
                  <c:v>13.703780445274456</c:v>
                </c:pt>
                <c:pt idx="19">
                  <c:v>14.465101581123037</c:v>
                </c:pt>
                <c:pt idx="20">
                  <c:v>15.226422716971618</c:v>
                </c:pt>
                <c:pt idx="21">
                  <c:v>15.987743852820198</c:v>
                </c:pt>
                <c:pt idx="22">
                  <c:v>16.749064988668778</c:v>
                </c:pt>
                <c:pt idx="23">
                  <c:v>17.510386124517357</c:v>
                </c:pt>
                <c:pt idx="24">
                  <c:v>18.271707260365936</c:v>
                </c:pt>
                <c:pt idx="25">
                  <c:v>19.033028396214515</c:v>
                </c:pt>
                <c:pt idx="26">
                  <c:v>19.794349532063094</c:v>
                </c:pt>
                <c:pt idx="27">
                  <c:v>20.555670667911674</c:v>
                </c:pt>
                <c:pt idx="28">
                  <c:v>21.316991803760253</c:v>
                </c:pt>
                <c:pt idx="29">
                  <c:v>22.078312939608832</c:v>
                </c:pt>
                <c:pt idx="30">
                  <c:v>22.839634075457411</c:v>
                </c:pt>
                <c:pt idx="31">
                  <c:v>23.60095521130599</c:v>
                </c:pt>
                <c:pt idx="32">
                  <c:v>24.36227634715457</c:v>
                </c:pt>
                <c:pt idx="33">
                  <c:v>25.123597483003149</c:v>
                </c:pt>
                <c:pt idx="34">
                  <c:v>25.884918618851728</c:v>
                </c:pt>
                <c:pt idx="35">
                  <c:v>26.646239754700307</c:v>
                </c:pt>
                <c:pt idx="36">
                  <c:v>27.407560890548886</c:v>
                </c:pt>
                <c:pt idx="37">
                  <c:v>28.168882026397466</c:v>
                </c:pt>
                <c:pt idx="38">
                  <c:v>28.930203162246045</c:v>
                </c:pt>
                <c:pt idx="39">
                  <c:v>29.691524298094624</c:v>
                </c:pt>
                <c:pt idx="40">
                  <c:v>30.452845433943203</c:v>
                </c:pt>
                <c:pt idx="41">
                  <c:v>31.214166569791782</c:v>
                </c:pt>
                <c:pt idx="42">
                  <c:v>31.975487705640361</c:v>
                </c:pt>
                <c:pt idx="43">
                  <c:v>32.736808841488944</c:v>
                </c:pt>
                <c:pt idx="44">
                  <c:v>33.498129977337527</c:v>
                </c:pt>
                <c:pt idx="45">
                  <c:v>34.25945111318611</c:v>
                </c:pt>
                <c:pt idx="46">
                  <c:v>35.020772249034692</c:v>
                </c:pt>
                <c:pt idx="47">
                  <c:v>35.782093384883275</c:v>
                </c:pt>
                <c:pt idx="48">
                  <c:v>36.543414520731858</c:v>
                </c:pt>
                <c:pt idx="49">
                  <c:v>37.304735656580441</c:v>
                </c:pt>
                <c:pt idx="50">
                  <c:v>38.066056792429023</c:v>
                </c:pt>
                <c:pt idx="51">
                  <c:v>38.827377928277606</c:v>
                </c:pt>
                <c:pt idx="52">
                  <c:v>39.588699064126189</c:v>
                </c:pt>
                <c:pt idx="53">
                  <c:v>40.350020199974772</c:v>
                </c:pt>
                <c:pt idx="54">
                  <c:v>41.111341335823354</c:v>
                </c:pt>
                <c:pt idx="55">
                  <c:v>41.872662471671937</c:v>
                </c:pt>
                <c:pt idx="56">
                  <c:v>42.63398360752052</c:v>
                </c:pt>
                <c:pt idx="57">
                  <c:v>43.395304743369103</c:v>
                </c:pt>
                <c:pt idx="58">
                  <c:v>44.156625879217685</c:v>
                </c:pt>
                <c:pt idx="59">
                  <c:v>44.917947015066268</c:v>
                </c:pt>
                <c:pt idx="60">
                  <c:v>45.679268150914851</c:v>
                </c:pt>
                <c:pt idx="61">
                  <c:v>46.440589286763434</c:v>
                </c:pt>
                <c:pt idx="62">
                  <c:v>47.201910422612016</c:v>
                </c:pt>
                <c:pt idx="63">
                  <c:v>47.963231558460599</c:v>
                </c:pt>
                <c:pt idx="64">
                  <c:v>48.724552694309182</c:v>
                </c:pt>
                <c:pt idx="65">
                  <c:v>49.485873830157765</c:v>
                </c:pt>
                <c:pt idx="66">
                  <c:v>50.247194966006347</c:v>
                </c:pt>
                <c:pt idx="67">
                  <c:v>51.00851610185493</c:v>
                </c:pt>
                <c:pt idx="68">
                  <c:v>51.769837237703513</c:v>
                </c:pt>
                <c:pt idx="69">
                  <c:v>52.531158373552095</c:v>
                </c:pt>
                <c:pt idx="70">
                  <c:v>53.292479509400678</c:v>
                </c:pt>
                <c:pt idx="71">
                  <c:v>54.053800645249261</c:v>
                </c:pt>
                <c:pt idx="72">
                  <c:v>54.815121781097844</c:v>
                </c:pt>
                <c:pt idx="73">
                  <c:v>55.576442916946426</c:v>
                </c:pt>
                <c:pt idx="74">
                  <c:v>56.337764052795009</c:v>
                </c:pt>
                <c:pt idx="75">
                  <c:v>57.099085188643592</c:v>
                </c:pt>
                <c:pt idx="76">
                  <c:v>57.860406324492175</c:v>
                </c:pt>
                <c:pt idx="77">
                  <c:v>58.621727460340757</c:v>
                </c:pt>
                <c:pt idx="78">
                  <c:v>59.38304859618934</c:v>
                </c:pt>
                <c:pt idx="79">
                  <c:v>60.144369732037923</c:v>
                </c:pt>
                <c:pt idx="80">
                  <c:v>60.905690867886506</c:v>
                </c:pt>
                <c:pt idx="81">
                  <c:v>61.667012003735088</c:v>
                </c:pt>
                <c:pt idx="82">
                  <c:v>62.428333139583671</c:v>
                </c:pt>
                <c:pt idx="83">
                  <c:v>63.189654275432254</c:v>
                </c:pt>
                <c:pt idx="84">
                  <c:v>63.950975411280837</c:v>
                </c:pt>
                <c:pt idx="85">
                  <c:v>64.712296547129412</c:v>
                </c:pt>
                <c:pt idx="86">
                  <c:v>65.473617682977988</c:v>
                </c:pt>
                <c:pt idx="87">
                  <c:v>66.234938818826564</c:v>
                </c:pt>
                <c:pt idx="88">
                  <c:v>66.996259954675139</c:v>
                </c:pt>
                <c:pt idx="89">
                  <c:v>67.757581090523715</c:v>
                </c:pt>
                <c:pt idx="90">
                  <c:v>68.51890222637229</c:v>
                </c:pt>
                <c:pt idx="91">
                  <c:v>69.280223362220866</c:v>
                </c:pt>
                <c:pt idx="92">
                  <c:v>70.041544498069442</c:v>
                </c:pt>
                <c:pt idx="93">
                  <c:v>70.802865633918017</c:v>
                </c:pt>
                <c:pt idx="94">
                  <c:v>71.564186769766593</c:v>
                </c:pt>
                <c:pt idx="95">
                  <c:v>72.325507905615169</c:v>
                </c:pt>
                <c:pt idx="96">
                  <c:v>73.086829041463744</c:v>
                </c:pt>
                <c:pt idx="97">
                  <c:v>73.84815017731232</c:v>
                </c:pt>
                <c:pt idx="98">
                  <c:v>74.609471313160896</c:v>
                </c:pt>
                <c:pt idx="99">
                  <c:v>75.370792449009471</c:v>
                </c:pt>
                <c:pt idx="100">
                  <c:v>76.132113584858075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D9-41EB-8179-578915671B6C}"/>
            </c:ext>
          </c:extLst>
        </c:ser>
        <c:ser>
          <c:idx val="3"/>
          <c:order val="3"/>
          <c:spPr>
            <a:ln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 cmpd="sng">
                <a:solidFill>
                  <a:srgbClr val="000000"/>
                </a:solidFill>
              </a:ln>
            </c:spPr>
          </c:marker>
          <c:xVal>
            <c:numRef>
              <c:f>'Gusset 9'!$AJ$308:$AJ$408</c:f>
              <c:numCache>
                <c:formatCode>General</c:formatCode>
                <c:ptCount val="101"/>
                <c:pt idx="0">
                  <c:v>0</c:v>
                </c:pt>
                <c:pt idx="1">
                  <c:v>0.76132113584858074</c:v>
                </c:pt>
                <c:pt idx="2">
                  <c:v>1.5226422716971615</c:v>
                </c:pt>
                <c:pt idx="3">
                  <c:v>2.283963407545742</c:v>
                </c:pt>
                <c:pt idx="4">
                  <c:v>3.045284543394323</c:v>
                </c:pt>
                <c:pt idx="5">
                  <c:v>3.8066056792429039</c:v>
                </c:pt>
                <c:pt idx="6">
                  <c:v>4.5679268150914849</c:v>
                </c:pt>
                <c:pt idx="7">
                  <c:v>5.3292479509400659</c:v>
                </c:pt>
                <c:pt idx="8">
                  <c:v>6.0905690867886468</c:v>
                </c:pt>
                <c:pt idx="9">
                  <c:v>6.8518902226372278</c:v>
                </c:pt>
                <c:pt idx="10">
                  <c:v>7.6132113584858088</c:v>
                </c:pt>
                <c:pt idx="11">
                  <c:v>8.3745324943343888</c:v>
                </c:pt>
                <c:pt idx="12">
                  <c:v>9.1358536301829698</c:v>
                </c:pt>
                <c:pt idx="13">
                  <c:v>9.8971747660315508</c:v>
                </c:pt>
                <c:pt idx="14">
                  <c:v>10.658495901880132</c:v>
                </c:pt>
                <c:pt idx="15">
                  <c:v>11.419817037728713</c:v>
                </c:pt>
                <c:pt idx="16">
                  <c:v>12.181138173577294</c:v>
                </c:pt>
                <c:pt idx="17">
                  <c:v>12.942459309425875</c:v>
                </c:pt>
                <c:pt idx="18">
                  <c:v>13.703780445274456</c:v>
                </c:pt>
                <c:pt idx="19">
                  <c:v>14.465101581123037</c:v>
                </c:pt>
                <c:pt idx="20">
                  <c:v>15.226422716971618</c:v>
                </c:pt>
                <c:pt idx="21">
                  <c:v>15.987743852820198</c:v>
                </c:pt>
                <c:pt idx="22">
                  <c:v>16.749064988668778</c:v>
                </c:pt>
                <c:pt idx="23">
                  <c:v>17.510386124517357</c:v>
                </c:pt>
                <c:pt idx="24">
                  <c:v>18.271707260365936</c:v>
                </c:pt>
                <c:pt idx="25">
                  <c:v>19.033028396214515</c:v>
                </c:pt>
                <c:pt idx="26">
                  <c:v>19.794349532063094</c:v>
                </c:pt>
                <c:pt idx="27">
                  <c:v>20.555670667911674</c:v>
                </c:pt>
                <c:pt idx="28">
                  <c:v>21.316991803760253</c:v>
                </c:pt>
                <c:pt idx="29">
                  <c:v>22.078312939608832</c:v>
                </c:pt>
                <c:pt idx="30">
                  <c:v>22.839634075457411</c:v>
                </c:pt>
                <c:pt idx="31">
                  <c:v>23.60095521130599</c:v>
                </c:pt>
                <c:pt idx="32">
                  <c:v>24.36227634715457</c:v>
                </c:pt>
                <c:pt idx="33">
                  <c:v>25.123597483003149</c:v>
                </c:pt>
                <c:pt idx="34">
                  <c:v>25.884918618851728</c:v>
                </c:pt>
                <c:pt idx="35">
                  <c:v>26.646239754700307</c:v>
                </c:pt>
                <c:pt idx="36">
                  <c:v>27.407560890548886</c:v>
                </c:pt>
                <c:pt idx="37">
                  <c:v>28.168882026397466</c:v>
                </c:pt>
                <c:pt idx="38">
                  <c:v>28.930203162246045</c:v>
                </c:pt>
                <c:pt idx="39">
                  <c:v>29.691524298094624</c:v>
                </c:pt>
                <c:pt idx="40">
                  <c:v>30.452845433943203</c:v>
                </c:pt>
                <c:pt idx="41">
                  <c:v>31.214166569791782</c:v>
                </c:pt>
                <c:pt idx="42">
                  <c:v>31.975487705640361</c:v>
                </c:pt>
                <c:pt idx="43">
                  <c:v>32.736808841488944</c:v>
                </c:pt>
                <c:pt idx="44">
                  <c:v>33.498129977337527</c:v>
                </c:pt>
                <c:pt idx="45">
                  <c:v>34.25945111318611</c:v>
                </c:pt>
                <c:pt idx="46">
                  <c:v>35.020772249034692</c:v>
                </c:pt>
                <c:pt idx="47">
                  <c:v>35.782093384883275</c:v>
                </c:pt>
                <c:pt idx="48">
                  <c:v>36.543414520731858</c:v>
                </c:pt>
                <c:pt idx="49">
                  <c:v>37.304735656580441</c:v>
                </c:pt>
                <c:pt idx="50">
                  <c:v>38.066056792429023</c:v>
                </c:pt>
                <c:pt idx="51">
                  <c:v>38.827377928277606</c:v>
                </c:pt>
                <c:pt idx="52">
                  <c:v>39.588699064126189</c:v>
                </c:pt>
                <c:pt idx="53">
                  <c:v>40.350020199974772</c:v>
                </c:pt>
                <c:pt idx="54">
                  <c:v>41.111341335823354</c:v>
                </c:pt>
                <c:pt idx="55">
                  <c:v>41.872662471671937</c:v>
                </c:pt>
                <c:pt idx="56">
                  <c:v>42.63398360752052</c:v>
                </c:pt>
                <c:pt idx="57">
                  <c:v>43.395304743369103</c:v>
                </c:pt>
                <c:pt idx="58">
                  <c:v>44.156625879217685</c:v>
                </c:pt>
                <c:pt idx="59">
                  <c:v>44.917947015066268</c:v>
                </c:pt>
                <c:pt idx="60">
                  <c:v>45.679268150914851</c:v>
                </c:pt>
                <c:pt idx="61">
                  <c:v>46.440589286763434</c:v>
                </c:pt>
                <c:pt idx="62">
                  <c:v>47.201910422612016</c:v>
                </c:pt>
                <c:pt idx="63">
                  <c:v>47.963231558460599</c:v>
                </c:pt>
                <c:pt idx="64">
                  <c:v>48.724552694309182</c:v>
                </c:pt>
                <c:pt idx="65">
                  <c:v>49.485873830157765</c:v>
                </c:pt>
                <c:pt idx="66">
                  <c:v>50.247194966006347</c:v>
                </c:pt>
                <c:pt idx="67">
                  <c:v>51.00851610185493</c:v>
                </c:pt>
                <c:pt idx="68">
                  <c:v>51.769837237703513</c:v>
                </c:pt>
                <c:pt idx="69">
                  <c:v>52.531158373552095</c:v>
                </c:pt>
                <c:pt idx="70">
                  <c:v>53.292479509400678</c:v>
                </c:pt>
                <c:pt idx="71">
                  <c:v>54.053800645249261</c:v>
                </c:pt>
                <c:pt idx="72">
                  <c:v>54.815121781097844</c:v>
                </c:pt>
                <c:pt idx="73">
                  <c:v>55.576442916946426</c:v>
                </c:pt>
                <c:pt idx="74">
                  <c:v>56.337764052795009</c:v>
                </c:pt>
                <c:pt idx="75">
                  <c:v>57.099085188643592</c:v>
                </c:pt>
                <c:pt idx="76">
                  <c:v>57.860406324492175</c:v>
                </c:pt>
                <c:pt idx="77">
                  <c:v>58.621727460340757</c:v>
                </c:pt>
                <c:pt idx="78">
                  <c:v>59.38304859618934</c:v>
                </c:pt>
                <c:pt idx="79">
                  <c:v>60.144369732037923</c:v>
                </c:pt>
                <c:pt idx="80">
                  <c:v>60.905690867886506</c:v>
                </c:pt>
                <c:pt idx="81">
                  <c:v>61.667012003735088</c:v>
                </c:pt>
                <c:pt idx="82">
                  <c:v>62.428333139583671</c:v>
                </c:pt>
                <c:pt idx="83">
                  <c:v>63.189654275432254</c:v>
                </c:pt>
                <c:pt idx="84">
                  <c:v>63.950975411280837</c:v>
                </c:pt>
                <c:pt idx="85">
                  <c:v>64.712296547129412</c:v>
                </c:pt>
                <c:pt idx="86">
                  <c:v>65.473617682977988</c:v>
                </c:pt>
                <c:pt idx="87">
                  <c:v>66.234938818826564</c:v>
                </c:pt>
                <c:pt idx="88">
                  <c:v>66.996259954675139</c:v>
                </c:pt>
                <c:pt idx="89">
                  <c:v>67.757581090523715</c:v>
                </c:pt>
                <c:pt idx="90">
                  <c:v>68.51890222637229</c:v>
                </c:pt>
                <c:pt idx="91">
                  <c:v>69.280223362220866</c:v>
                </c:pt>
                <c:pt idx="92">
                  <c:v>70.041544498069442</c:v>
                </c:pt>
                <c:pt idx="93">
                  <c:v>70.802865633918017</c:v>
                </c:pt>
                <c:pt idx="94">
                  <c:v>71.564186769766593</c:v>
                </c:pt>
                <c:pt idx="95">
                  <c:v>72.325507905615169</c:v>
                </c:pt>
                <c:pt idx="96">
                  <c:v>73.086829041463744</c:v>
                </c:pt>
                <c:pt idx="97">
                  <c:v>73.84815017731232</c:v>
                </c:pt>
                <c:pt idx="98">
                  <c:v>74.609471313160896</c:v>
                </c:pt>
                <c:pt idx="99">
                  <c:v>75.370792449009471</c:v>
                </c:pt>
                <c:pt idx="100">
                  <c:v>76.132113584858075</c:v>
                </c:pt>
              </c:numCache>
            </c:numRef>
          </c:xVal>
          <c:yVal>
            <c:numRef>
              <c:f>'Gusset 9'!$AN$308:$AN$408</c:f>
              <c:numCache>
                <c:formatCode>General</c:formatCode>
                <c:ptCount val="101"/>
                <c:pt idx="0">
                  <c:v>4.125</c:v>
                </c:pt>
                <c:pt idx="1">
                  <c:v>4.125</c:v>
                </c:pt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  <c:pt idx="6">
                  <c:v>4.125</c:v>
                </c:pt>
                <c:pt idx="7">
                  <c:v>4.125</c:v>
                </c:pt>
                <c:pt idx="8">
                  <c:v>4.125</c:v>
                </c:pt>
                <c:pt idx="9">
                  <c:v>4.125</c:v>
                </c:pt>
                <c:pt idx="10">
                  <c:v>4.125</c:v>
                </c:pt>
                <c:pt idx="11">
                  <c:v>4.125</c:v>
                </c:pt>
                <c:pt idx="12">
                  <c:v>4.125</c:v>
                </c:pt>
                <c:pt idx="13">
                  <c:v>4.125</c:v>
                </c:pt>
                <c:pt idx="14">
                  <c:v>4.125</c:v>
                </c:pt>
                <c:pt idx="15">
                  <c:v>4.125</c:v>
                </c:pt>
                <c:pt idx="16">
                  <c:v>4.125</c:v>
                </c:pt>
                <c:pt idx="17">
                  <c:v>4.125</c:v>
                </c:pt>
                <c:pt idx="18">
                  <c:v>4.125</c:v>
                </c:pt>
                <c:pt idx="19">
                  <c:v>4.125</c:v>
                </c:pt>
                <c:pt idx="20">
                  <c:v>4.125</c:v>
                </c:pt>
                <c:pt idx="21">
                  <c:v>4.125</c:v>
                </c:pt>
                <c:pt idx="22">
                  <c:v>4.125</c:v>
                </c:pt>
                <c:pt idx="23">
                  <c:v>4.125</c:v>
                </c:pt>
                <c:pt idx="24">
                  <c:v>4.125</c:v>
                </c:pt>
                <c:pt idx="25">
                  <c:v>4.125</c:v>
                </c:pt>
                <c:pt idx="26">
                  <c:v>4.125</c:v>
                </c:pt>
                <c:pt idx="27">
                  <c:v>4.125</c:v>
                </c:pt>
                <c:pt idx="28">
                  <c:v>4.125</c:v>
                </c:pt>
                <c:pt idx="29">
                  <c:v>4.125</c:v>
                </c:pt>
                <c:pt idx="30">
                  <c:v>4.125</c:v>
                </c:pt>
                <c:pt idx="31">
                  <c:v>4.125</c:v>
                </c:pt>
                <c:pt idx="32">
                  <c:v>4.125</c:v>
                </c:pt>
                <c:pt idx="33">
                  <c:v>4.125</c:v>
                </c:pt>
                <c:pt idx="34">
                  <c:v>4.125</c:v>
                </c:pt>
                <c:pt idx="35">
                  <c:v>4.125</c:v>
                </c:pt>
                <c:pt idx="36">
                  <c:v>4.125</c:v>
                </c:pt>
                <c:pt idx="37">
                  <c:v>4.125</c:v>
                </c:pt>
                <c:pt idx="38">
                  <c:v>4.125</c:v>
                </c:pt>
                <c:pt idx="39">
                  <c:v>4.125</c:v>
                </c:pt>
                <c:pt idx="40">
                  <c:v>4.125</c:v>
                </c:pt>
                <c:pt idx="41">
                  <c:v>4.125</c:v>
                </c:pt>
                <c:pt idx="42">
                  <c:v>4.125</c:v>
                </c:pt>
                <c:pt idx="43">
                  <c:v>4.125</c:v>
                </c:pt>
                <c:pt idx="44">
                  <c:v>4.125</c:v>
                </c:pt>
                <c:pt idx="45">
                  <c:v>4.125</c:v>
                </c:pt>
                <c:pt idx="46">
                  <c:v>4.125</c:v>
                </c:pt>
                <c:pt idx="47">
                  <c:v>4.125</c:v>
                </c:pt>
                <c:pt idx="48">
                  <c:v>4.125</c:v>
                </c:pt>
                <c:pt idx="49">
                  <c:v>4.125</c:v>
                </c:pt>
                <c:pt idx="50">
                  <c:v>4.125</c:v>
                </c:pt>
                <c:pt idx="51">
                  <c:v>4.125</c:v>
                </c:pt>
                <c:pt idx="52">
                  <c:v>4.125</c:v>
                </c:pt>
                <c:pt idx="53">
                  <c:v>4.125</c:v>
                </c:pt>
                <c:pt idx="54">
                  <c:v>4.125</c:v>
                </c:pt>
                <c:pt idx="55">
                  <c:v>4.125</c:v>
                </c:pt>
                <c:pt idx="56">
                  <c:v>4.125</c:v>
                </c:pt>
                <c:pt idx="57">
                  <c:v>4.125</c:v>
                </c:pt>
                <c:pt idx="58">
                  <c:v>4.125</c:v>
                </c:pt>
                <c:pt idx="59">
                  <c:v>4.125</c:v>
                </c:pt>
                <c:pt idx="60">
                  <c:v>4.125</c:v>
                </c:pt>
                <c:pt idx="61">
                  <c:v>4.125</c:v>
                </c:pt>
                <c:pt idx="62">
                  <c:v>4.125</c:v>
                </c:pt>
                <c:pt idx="63">
                  <c:v>4.125</c:v>
                </c:pt>
                <c:pt idx="64">
                  <c:v>4.125</c:v>
                </c:pt>
                <c:pt idx="65">
                  <c:v>4.125</c:v>
                </c:pt>
                <c:pt idx="66">
                  <c:v>4.125</c:v>
                </c:pt>
                <c:pt idx="67">
                  <c:v>4.125</c:v>
                </c:pt>
                <c:pt idx="68">
                  <c:v>4.125</c:v>
                </c:pt>
                <c:pt idx="69">
                  <c:v>4.125</c:v>
                </c:pt>
                <c:pt idx="70">
                  <c:v>4.125</c:v>
                </c:pt>
                <c:pt idx="71">
                  <c:v>4.125</c:v>
                </c:pt>
                <c:pt idx="72">
                  <c:v>4.125</c:v>
                </c:pt>
                <c:pt idx="73">
                  <c:v>4.125</c:v>
                </c:pt>
                <c:pt idx="74">
                  <c:v>4.125</c:v>
                </c:pt>
                <c:pt idx="75">
                  <c:v>4.125</c:v>
                </c:pt>
                <c:pt idx="76">
                  <c:v>4.125</c:v>
                </c:pt>
                <c:pt idx="77">
                  <c:v>4.125</c:v>
                </c:pt>
                <c:pt idx="78">
                  <c:v>4.125</c:v>
                </c:pt>
                <c:pt idx="79">
                  <c:v>4.125</c:v>
                </c:pt>
                <c:pt idx="80">
                  <c:v>4.125</c:v>
                </c:pt>
                <c:pt idx="81">
                  <c:v>4.125</c:v>
                </c:pt>
                <c:pt idx="82">
                  <c:v>4.125</c:v>
                </c:pt>
                <c:pt idx="83">
                  <c:v>4.125</c:v>
                </c:pt>
                <c:pt idx="84">
                  <c:v>4.125</c:v>
                </c:pt>
                <c:pt idx="85">
                  <c:v>4.125</c:v>
                </c:pt>
                <c:pt idx="86">
                  <c:v>4.125</c:v>
                </c:pt>
                <c:pt idx="87">
                  <c:v>4.125</c:v>
                </c:pt>
                <c:pt idx="88">
                  <c:v>4.125</c:v>
                </c:pt>
                <c:pt idx="89">
                  <c:v>4.125</c:v>
                </c:pt>
                <c:pt idx="90">
                  <c:v>4.125</c:v>
                </c:pt>
                <c:pt idx="91">
                  <c:v>4.125</c:v>
                </c:pt>
                <c:pt idx="92">
                  <c:v>4.125</c:v>
                </c:pt>
                <c:pt idx="93">
                  <c:v>4.125</c:v>
                </c:pt>
                <c:pt idx="94">
                  <c:v>4.125</c:v>
                </c:pt>
                <c:pt idx="95">
                  <c:v>4.125</c:v>
                </c:pt>
                <c:pt idx="96">
                  <c:v>4.125</c:v>
                </c:pt>
                <c:pt idx="97">
                  <c:v>4.125</c:v>
                </c:pt>
                <c:pt idx="98">
                  <c:v>4.125</c:v>
                </c:pt>
                <c:pt idx="99">
                  <c:v>4.125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ED9-41EB-8179-578915671B6C}"/>
            </c:ext>
          </c:extLst>
        </c:ser>
        <c:ser>
          <c:idx val="4"/>
          <c:order val="4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9'!$AJ$409:$AJ$509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 formatCode="0.000">
                  <c:v>0</c:v>
                </c:pt>
              </c:numCache>
            </c:numRef>
          </c:xVal>
          <c:yVal>
            <c:numRef>
              <c:f>'Gusset 9'!$AO$409:$AO$509</c:f>
              <c:numCache>
                <c:formatCode>0.000</c:formatCode>
                <c:ptCount val="101"/>
                <c:pt idx="0">
                  <c:v>51.07822633942758</c:v>
                </c:pt>
                <c:pt idx="1">
                  <c:v>51.07822633942758</c:v>
                </c:pt>
                <c:pt idx="2">
                  <c:v>51.07822633942758</c:v>
                </c:pt>
                <c:pt idx="3">
                  <c:v>51.07822633942758</c:v>
                </c:pt>
                <c:pt idx="4">
                  <c:v>51.07822633942758</c:v>
                </c:pt>
                <c:pt idx="5">
                  <c:v>51.07822633942758</c:v>
                </c:pt>
                <c:pt idx="6">
                  <c:v>51.07822633942758</c:v>
                </c:pt>
                <c:pt idx="7">
                  <c:v>51.07822633942758</c:v>
                </c:pt>
                <c:pt idx="8">
                  <c:v>51.07822633942758</c:v>
                </c:pt>
                <c:pt idx="9">
                  <c:v>51.07822633942758</c:v>
                </c:pt>
                <c:pt idx="10">
                  <c:v>51.07822633942758</c:v>
                </c:pt>
                <c:pt idx="11">
                  <c:v>51.07822633942758</c:v>
                </c:pt>
                <c:pt idx="12">
                  <c:v>51.07822633942758</c:v>
                </c:pt>
                <c:pt idx="13">
                  <c:v>51.07822633942758</c:v>
                </c:pt>
                <c:pt idx="14">
                  <c:v>51.07822633942758</c:v>
                </c:pt>
                <c:pt idx="15">
                  <c:v>51.07822633942758</c:v>
                </c:pt>
                <c:pt idx="16">
                  <c:v>51.07822633942758</c:v>
                </c:pt>
                <c:pt idx="17">
                  <c:v>51.07822633942758</c:v>
                </c:pt>
                <c:pt idx="18">
                  <c:v>51.07822633942758</c:v>
                </c:pt>
                <c:pt idx="19">
                  <c:v>51.07822633942758</c:v>
                </c:pt>
                <c:pt idx="20">
                  <c:v>51.07822633942758</c:v>
                </c:pt>
                <c:pt idx="21">
                  <c:v>51.07822633942758</c:v>
                </c:pt>
                <c:pt idx="22">
                  <c:v>51.07822633942758</c:v>
                </c:pt>
                <c:pt idx="23">
                  <c:v>51.07822633942758</c:v>
                </c:pt>
                <c:pt idx="24">
                  <c:v>51.07822633942758</c:v>
                </c:pt>
                <c:pt idx="25">
                  <c:v>51.07822633942758</c:v>
                </c:pt>
                <c:pt idx="26">
                  <c:v>51.07822633942758</c:v>
                </c:pt>
                <c:pt idx="27">
                  <c:v>51.07822633942758</c:v>
                </c:pt>
                <c:pt idx="28">
                  <c:v>51.07822633942758</c:v>
                </c:pt>
                <c:pt idx="29">
                  <c:v>51.07822633942758</c:v>
                </c:pt>
                <c:pt idx="30">
                  <c:v>51.07822633942758</c:v>
                </c:pt>
                <c:pt idx="31">
                  <c:v>51.07822633942758</c:v>
                </c:pt>
                <c:pt idx="32">
                  <c:v>51.07822633942758</c:v>
                </c:pt>
                <c:pt idx="33">
                  <c:v>51.07822633942758</c:v>
                </c:pt>
                <c:pt idx="34">
                  <c:v>51.07822633942758</c:v>
                </c:pt>
                <c:pt idx="35">
                  <c:v>51.07822633942758</c:v>
                </c:pt>
                <c:pt idx="36">
                  <c:v>51.07822633942758</c:v>
                </c:pt>
                <c:pt idx="37">
                  <c:v>51.07822633942758</c:v>
                </c:pt>
                <c:pt idx="38">
                  <c:v>51.07822633942758</c:v>
                </c:pt>
                <c:pt idx="39">
                  <c:v>51.07822633942758</c:v>
                </c:pt>
                <c:pt idx="40">
                  <c:v>51.07822633942758</c:v>
                </c:pt>
                <c:pt idx="41">
                  <c:v>51.07822633942758</c:v>
                </c:pt>
                <c:pt idx="42">
                  <c:v>51.07822633942758</c:v>
                </c:pt>
                <c:pt idx="43">
                  <c:v>51.07822633942758</c:v>
                </c:pt>
                <c:pt idx="44">
                  <c:v>51.07822633942758</c:v>
                </c:pt>
                <c:pt idx="45">
                  <c:v>51.07822633942758</c:v>
                </c:pt>
                <c:pt idx="46">
                  <c:v>51.07822633942758</c:v>
                </c:pt>
                <c:pt idx="47">
                  <c:v>51.07822633942758</c:v>
                </c:pt>
                <c:pt idx="48">
                  <c:v>51.07822633942758</c:v>
                </c:pt>
                <c:pt idx="49">
                  <c:v>51.07822633942758</c:v>
                </c:pt>
                <c:pt idx="50">
                  <c:v>51.07822633942758</c:v>
                </c:pt>
                <c:pt idx="51">
                  <c:v>51.07822633942758</c:v>
                </c:pt>
                <c:pt idx="52">
                  <c:v>51.07822633942758</c:v>
                </c:pt>
                <c:pt idx="53">
                  <c:v>51.07822633942758</c:v>
                </c:pt>
                <c:pt idx="54">
                  <c:v>51.07822633942758</c:v>
                </c:pt>
                <c:pt idx="55">
                  <c:v>51.07822633942758</c:v>
                </c:pt>
                <c:pt idx="56">
                  <c:v>51.07822633942758</c:v>
                </c:pt>
                <c:pt idx="57">
                  <c:v>51.07822633942758</c:v>
                </c:pt>
                <c:pt idx="58">
                  <c:v>51.07822633942758</c:v>
                </c:pt>
                <c:pt idx="59">
                  <c:v>51.07822633942758</c:v>
                </c:pt>
                <c:pt idx="60">
                  <c:v>51.07822633942758</c:v>
                </c:pt>
                <c:pt idx="61">
                  <c:v>51.07822633942758</c:v>
                </c:pt>
                <c:pt idx="62">
                  <c:v>51.07822633942758</c:v>
                </c:pt>
                <c:pt idx="63">
                  <c:v>51.07822633942758</c:v>
                </c:pt>
                <c:pt idx="64">
                  <c:v>51.07822633942758</c:v>
                </c:pt>
                <c:pt idx="65">
                  <c:v>51.07822633942758</c:v>
                </c:pt>
                <c:pt idx="66">
                  <c:v>51.07822633942758</c:v>
                </c:pt>
                <c:pt idx="67">
                  <c:v>51.07822633942758</c:v>
                </c:pt>
                <c:pt idx="68">
                  <c:v>51.07822633942758</c:v>
                </c:pt>
                <c:pt idx="69">
                  <c:v>51.07822633942758</c:v>
                </c:pt>
                <c:pt idx="70">
                  <c:v>51.07822633942758</c:v>
                </c:pt>
                <c:pt idx="71">
                  <c:v>51.07822633942758</c:v>
                </c:pt>
                <c:pt idx="72">
                  <c:v>51.07822633942758</c:v>
                </c:pt>
                <c:pt idx="73">
                  <c:v>51.07822633942758</c:v>
                </c:pt>
                <c:pt idx="74">
                  <c:v>51.07822633942758</c:v>
                </c:pt>
                <c:pt idx="75">
                  <c:v>51.07822633942758</c:v>
                </c:pt>
                <c:pt idx="76">
                  <c:v>51.07822633942758</c:v>
                </c:pt>
                <c:pt idx="77">
                  <c:v>51.07822633942758</c:v>
                </c:pt>
                <c:pt idx="78">
                  <c:v>51.07822633942758</c:v>
                </c:pt>
                <c:pt idx="79">
                  <c:v>51.07822633942758</c:v>
                </c:pt>
                <c:pt idx="80">
                  <c:v>51.07822633942758</c:v>
                </c:pt>
                <c:pt idx="81">
                  <c:v>51.07822633942758</c:v>
                </c:pt>
                <c:pt idx="82">
                  <c:v>51.07822633942758</c:v>
                </c:pt>
                <c:pt idx="83">
                  <c:v>51.07822633942758</c:v>
                </c:pt>
                <c:pt idx="84">
                  <c:v>51.07822633942758</c:v>
                </c:pt>
                <c:pt idx="85">
                  <c:v>51.07822633942758</c:v>
                </c:pt>
                <c:pt idx="86">
                  <c:v>51.07822633942758</c:v>
                </c:pt>
                <c:pt idx="87">
                  <c:v>51.07822633942758</c:v>
                </c:pt>
                <c:pt idx="88">
                  <c:v>51.07822633942758</c:v>
                </c:pt>
                <c:pt idx="89">
                  <c:v>51.07822633942758</c:v>
                </c:pt>
                <c:pt idx="90">
                  <c:v>51.07822633942758</c:v>
                </c:pt>
                <c:pt idx="91">
                  <c:v>51.07822633942758</c:v>
                </c:pt>
                <c:pt idx="92">
                  <c:v>51.07822633942758</c:v>
                </c:pt>
                <c:pt idx="93">
                  <c:v>51.07822633942758</c:v>
                </c:pt>
                <c:pt idx="94">
                  <c:v>51.07822633942758</c:v>
                </c:pt>
                <c:pt idx="95">
                  <c:v>51.07822633942758</c:v>
                </c:pt>
                <c:pt idx="96">
                  <c:v>51.07822633942758</c:v>
                </c:pt>
                <c:pt idx="97">
                  <c:v>51.07822633942758</c:v>
                </c:pt>
                <c:pt idx="98">
                  <c:v>51.07822633942758</c:v>
                </c:pt>
                <c:pt idx="99">
                  <c:v>51.07822633942758</c:v>
                </c:pt>
                <c:pt idx="100">
                  <c:v>51.07822633942758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ED9-41EB-8179-578915671B6C}"/>
            </c:ext>
          </c:extLst>
        </c:ser>
        <c:ser>
          <c:idx val="5"/>
          <c:order val="5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9'!$AJ$510:$AJ$610</c:f>
              <c:numCache>
                <c:formatCode>0.000</c:formatCode>
                <c:ptCount val="101"/>
                <c:pt idx="0">
                  <c:v>0</c:v>
                </c:pt>
                <c:pt idx="1">
                  <c:v>0.4227456640350617</c:v>
                </c:pt>
                <c:pt idx="2">
                  <c:v>0.84549132807012339</c:v>
                </c:pt>
                <c:pt idx="3">
                  <c:v>1.268236992105185</c:v>
                </c:pt>
                <c:pt idx="4">
                  <c:v>1.6909826561402468</c:v>
                </c:pt>
                <c:pt idx="5">
                  <c:v>2.1137283201753085</c:v>
                </c:pt>
                <c:pt idx="6">
                  <c:v>2.5364739842103701</c:v>
                </c:pt>
                <c:pt idx="7">
                  <c:v>2.9592196482454316</c:v>
                </c:pt>
                <c:pt idx="8">
                  <c:v>3.3819653122804931</c:v>
                </c:pt>
                <c:pt idx="9">
                  <c:v>3.8047109763155547</c:v>
                </c:pt>
                <c:pt idx="10">
                  <c:v>4.2274566403506162</c:v>
                </c:pt>
                <c:pt idx="11">
                  <c:v>4.6502023043856777</c:v>
                </c:pt>
                <c:pt idx="12">
                  <c:v>5.0729479684207393</c:v>
                </c:pt>
                <c:pt idx="13">
                  <c:v>5.4956936324558008</c:v>
                </c:pt>
                <c:pt idx="14">
                  <c:v>5.9184392964908623</c:v>
                </c:pt>
                <c:pt idx="15">
                  <c:v>6.3411849605259238</c:v>
                </c:pt>
                <c:pt idx="16">
                  <c:v>6.7639306245609854</c:v>
                </c:pt>
                <c:pt idx="17">
                  <c:v>7.1866762885960469</c:v>
                </c:pt>
                <c:pt idx="18">
                  <c:v>7.6094219526311084</c:v>
                </c:pt>
                <c:pt idx="19">
                  <c:v>8.03216761666617</c:v>
                </c:pt>
                <c:pt idx="20">
                  <c:v>8.4549132807012324</c:v>
                </c:pt>
                <c:pt idx="21">
                  <c:v>8.8776589447362948</c:v>
                </c:pt>
                <c:pt idx="22">
                  <c:v>9.3004046087713572</c:v>
                </c:pt>
                <c:pt idx="23">
                  <c:v>9.7231502728064196</c:v>
                </c:pt>
                <c:pt idx="24">
                  <c:v>10.145895936841482</c:v>
                </c:pt>
                <c:pt idx="25">
                  <c:v>10.568641600876544</c:v>
                </c:pt>
                <c:pt idx="26">
                  <c:v>10.991387264911607</c:v>
                </c:pt>
                <c:pt idx="27">
                  <c:v>11.414132928946669</c:v>
                </c:pt>
                <c:pt idx="28">
                  <c:v>11.836878592981732</c:v>
                </c:pt>
                <c:pt idx="29">
                  <c:v>12.259624257016794</c:v>
                </c:pt>
                <c:pt idx="30">
                  <c:v>12.682369921051857</c:v>
                </c:pt>
                <c:pt idx="31">
                  <c:v>13.105115585086919</c:v>
                </c:pt>
                <c:pt idx="32">
                  <c:v>13.527861249121981</c:v>
                </c:pt>
                <c:pt idx="33">
                  <c:v>13.950606913157044</c:v>
                </c:pt>
                <c:pt idx="34">
                  <c:v>14.373352577192106</c:v>
                </c:pt>
                <c:pt idx="35">
                  <c:v>14.796098241227169</c:v>
                </c:pt>
                <c:pt idx="36">
                  <c:v>15.218843905262231</c:v>
                </c:pt>
                <c:pt idx="37">
                  <c:v>15.641589569297293</c:v>
                </c:pt>
                <c:pt idx="38">
                  <c:v>16.064335233332354</c:v>
                </c:pt>
                <c:pt idx="39">
                  <c:v>16.487080897367417</c:v>
                </c:pt>
                <c:pt idx="40">
                  <c:v>16.909826561402479</c:v>
                </c:pt>
                <c:pt idx="41">
                  <c:v>17.332572225437541</c:v>
                </c:pt>
                <c:pt idx="42">
                  <c:v>17.755317889472604</c:v>
                </c:pt>
                <c:pt idx="43">
                  <c:v>18.178063553507666</c:v>
                </c:pt>
                <c:pt idx="44">
                  <c:v>18.600809217542729</c:v>
                </c:pt>
                <c:pt idx="45">
                  <c:v>19.023554881577791</c:v>
                </c:pt>
                <c:pt idx="46">
                  <c:v>19.446300545612853</c:v>
                </c:pt>
                <c:pt idx="47">
                  <c:v>19.869046209647916</c:v>
                </c:pt>
                <c:pt idx="48">
                  <c:v>20.291791873682978</c:v>
                </c:pt>
                <c:pt idx="49">
                  <c:v>20.714537537718041</c:v>
                </c:pt>
                <c:pt idx="50">
                  <c:v>21.137283201753103</c:v>
                </c:pt>
                <c:pt idx="51">
                  <c:v>21.560028865788166</c:v>
                </c:pt>
                <c:pt idx="52">
                  <c:v>21.982774529823228</c:v>
                </c:pt>
                <c:pt idx="53">
                  <c:v>22.40552019385829</c:v>
                </c:pt>
                <c:pt idx="54">
                  <c:v>22.828265857893353</c:v>
                </c:pt>
                <c:pt idx="55">
                  <c:v>23.251011521928415</c:v>
                </c:pt>
                <c:pt idx="56">
                  <c:v>23.673757185963478</c:v>
                </c:pt>
                <c:pt idx="57">
                  <c:v>24.09650284999854</c:v>
                </c:pt>
                <c:pt idx="58">
                  <c:v>24.519248514033603</c:v>
                </c:pt>
                <c:pt idx="59">
                  <c:v>24.941994178068665</c:v>
                </c:pt>
                <c:pt idx="60">
                  <c:v>25.364739842103727</c:v>
                </c:pt>
                <c:pt idx="61">
                  <c:v>25.78748550613879</c:v>
                </c:pt>
                <c:pt idx="62">
                  <c:v>26.210231170173852</c:v>
                </c:pt>
                <c:pt idx="63">
                  <c:v>26.632976834208915</c:v>
                </c:pt>
                <c:pt idx="64">
                  <c:v>27.055722498243977</c:v>
                </c:pt>
                <c:pt idx="65">
                  <c:v>27.478468162279039</c:v>
                </c:pt>
                <c:pt idx="66">
                  <c:v>27.901213826314102</c:v>
                </c:pt>
                <c:pt idx="67">
                  <c:v>28.323959490349164</c:v>
                </c:pt>
                <c:pt idx="68">
                  <c:v>28.746705154384227</c:v>
                </c:pt>
                <c:pt idx="69">
                  <c:v>29.169450818419289</c:v>
                </c:pt>
                <c:pt idx="70">
                  <c:v>29.592196482454352</c:v>
                </c:pt>
                <c:pt idx="71">
                  <c:v>30.014942146489414</c:v>
                </c:pt>
                <c:pt idx="72">
                  <c:v>30.437687810524476</c:v>
                </c:pt>
                <c:pt idx="73">
                  <c:v>30.860433474559539</c:v>
                </c:pt>
                <c:pt idx="74">
                  <c:v>31.283179138594601</c:v>
                </c:pt>
                <c:pt idx="75">
                  <c:v>31.705924802629664</c:v>
                </c:pt>
                <c:pt idx="76">
                  <c:v>32.128670466664722</c:v>
                </c:pt>
                <c:pt idx="77">
                  <c:v>32.551416130699785</c:v>
                </c:pt>
                <c:pt idx="78">
                  <c:v>32.974161794734847</c:v>
                </c:pt>
                <c:pt idx="79">
                  <c:v>33.39690745876991</c:v>
                </c:pt>
                <c:pt idx="80">
                  <c:v>33.819653122804972</c:v>
                </c:pt>
                <c:pt idx="81">
                  <c:v>34.242398786840035</c:v>
                </c:pt>
                <c:pt idx="82">
                  <c:v>34.665144450875097</c:v>
                </c:pt>
                <c:pt idx="83">
                  <c:v>35.087890114910159</c:v>
                </c:pt>
                <c:pt idx="84">
                  <c:v>35.510635778945222</c:v>
                </c:pt>
                <c:pt idx="85">
                  <c:v>35.933381442980284</c:v>
                </c:pt>
                <c:pt idx="86">
                  <c:v>36.356127107015347</c:v>
                </c:pt>
                <c:pt idx="87">
                  <c:v>36.778872771050409</c:v>
                </c:pt>
                <c:pt idx="88">
                  <c:v>37.201618435085472</c:v>
                </c:pt>
                <c:pt idx="89">
                  <c:v>37.624364099120534</c:v>
                </c:pt>
                <c:pt idx="90">
                  <c:v>38.047109763155596</c:v>
                </c:pt>
                <c:pt idx="91">
                  <c:v>38.469855427190659</c:v>
                </c:pt>
                <c:pt idx="92">
                  <c:v>38.892601091225721</c:v>
                </c:pt>
                <c:pt idx="93">
                  <c:v>39.315346755260784</c:v>
                </c:pt>
                <c:pt idx="94">
                  <c:v>39.738092419295846</c:v>
                </c:pt>
                <c:pt idx="95">
                  <c:v>40.160838083330908</c:v>
                </c:pt>
                <c:pt idx="96">
                  <c:v>40.583583747365971</c:v>
                </c:pt>
                <c:pt idx="97">
                  <c:v>41.006329411401033</c:v>
                </c:pt>
                <c:pt idx="98">
                  <c:v>41.429075075436096</c:v>
                </c:pt>
                <c:pt idx="99">
                  <c:v>41.851820739471158</c:v>
                </c:pt>
                <c:pt idx="100" formatCode="General">
                  <c:v>42.274566403506171</c:v>
                </c:pt>
              </c:numCache>
            </c:numRef>
          </c:xVal>
          <c:yVal>
            <c:numRef>
              <c:f>'Gusset 9'!$AP$510:$AP$610</c:f>
              <c:numCache>
                <c:formatCode>0.000</c:formatCode>
                <c:ptCount val="101"/>
                <c:pt idx="0">
                  <c:v>51.07822633942758</c:v>
                </c:pt>
                <c:pt idx="1">
                  <c:v>51.284852661257325</c:v>
                </c:pt>
                <c:pt idx="2">
                  <c:v>51.49147898308707</c:v>
                </c:pt>
                <c:pt idx="3">
                  <c:v>51.698105304916815</c:v>
                </c:pt>
                <c:pt idx="4">
                  <c:v>51.90473162674656</c:v>
                </c:pt>
                <c:pt idx="5">
                  <c:v>52.111357948576305</c:v>
                </c:pt>
                <c:pt idx="6">
                  <c:v>52.31798427040605</c:v>
                </c:pt>
                <c:pt idx="7">
                  <c:v>52.524610592235796</c:v>
                </c:pt>
                <c:pt idx="8">
                  <c:v>52.731236914065541</c:v>
                </c:pt>
                <c:pt idx="9">
                  <c:v>52.937863235895286</c:v>
                </c:pt>
                <c:pt idx="10">
                  <c:v>53.144489557725031</c:v>
                </c:pt>
                <c:pt idx="11">
                  <c:v>53.351115879554776</c:v>
                </c:pt>
                <c:pt idx="12">
                  <c:v>53.557742201384521</c:v>
                </c:pt>
                <c:pt idx="13">
                  <c:v>53.764368523214266</c:v>
                </c:pt>
                <c:pt idx="14">
                  <c:v>53.970994845044011</c:v>
                </c:pt>
                <c:pt idx="15">
                  <c:v>54.177621166873756</c:v>
                </c:pt>
                <c:pt idx="16">
                  <c:v>54.384247488703501</c:v>
                </c:pt>
                <c:pt idx="17">
                  <c:v>54.590873810533246</c:v>
                </c:pt>
                <c:pt idx="18">
                  <c:v>54.797500132362991</c:v>
                </c:pt>
                <c:pt idx="19">
                  <c:v>55.004126454192736</c:v>
                </c:pt>
                <c:pt idx="20">
                  <c:v>55.210752776022481</c:v>
                </c:pt>
                <c:pt idx="21">
                  <c:v>55.417379097852226</c:v>
                </c:pt>
                <c:pt idx="22">
                  <c:v>55.624005419681971</c:v>
                </c:pt>
                <c:pt idx="23">
                  <c:v>55.830631741511716</c:v>
                </c:pt>
                <c:pt idx="24">
                  <c:v>56.037258063341461</c:v>
                </c:pt>
                <c:pt idx="25">
                  <c:v>56.243884385171206</c:v>
                </c:pt>
                <c:pt idx="26">
                  <c:v>56.450510707000952</c:v>
                </c:pt>
                <c:pt idx="27">
                  <c:v>56.657137028830697</c:v>
                </c:pt>
                <c:pt idx="28">
                  <c:v>56.863763350660442</c:v>
                </c:pt>
                <c:pt idx="29">
                  <c:v>57.070389672490187</c:v>
                </c:pt>
                <c:pt idx="30">
                  <c:v>57.277015994319932</c:v>
                </c:pt>
                <c:pt idx="31">
                  <c:v>57.483642316149677</c:v>
                </c:pt>
                <c:pt idx="32">
                  <c:v>57.690268637979422</c:v>
                </c:pt>
                <c:pt idx="33">
                  <c:v>57.896894959809167</c:v>
                </c:pt>
                <c:pt idx="34">
                  <c:v>58.103521281638912</c:v>
                </c:pt>
                <c:pt idx="35">
                  <c:v>58.310147603468657</c:v>
                </c:pt>
                <c:pt idx="36">
                  <c:v>58.516773925298402</c:v>
                </c:pt>
                <c:pt idx="37">
                  <c:v>58.723400247128147</c:v>
                </c:pt>
                <c:pt idx="38">
                  <c:v>58.930026568957892</c:v>
                </c:pt>
                <c:pt idx="39">
                  <c:v>59.136652890787637</c:v>
                </c:pt>
                <c:pt idx="40">
                  <c:v>59.343279212617382</c:v>
                </c:pt>
                <c:pt idx="41">
                  <c:v>59.549905534447127</c:v>
                </c:pt>
                <c:pt idx="42">
                  <c:v>59.756531856276872</c:v>
                </c:pt>
                <c:pt idx="43">
                  <c:v>59.963158178106617</c:v>
                </c:pt>
                <c:pt idx="44">
                  <c:v>60.169784499936362</c:v>
                </c:pt>
                <c:pt idx="45">
                  <c:v>60.376410821766108</c:v>
                </c:pt>
                <c:pt idx="46">
                  <c:v>60.583037143595853</c:v>
                </c:pt>
                <c:pt idx="47">
                  <c:v>60.789663465425598</c:v>
                </c:pt>
                <c:pt idx="48">
                  <c:v>60.996289787255343</c:v>
                </c:pt>
                <c:pt idx="49">
                  <c:v>61.202916109085088</c:v>
                </c:pt>
                <c:pt idx="50">
                  <c:v>61.409542430914833</c:v>
                </c:pt>
                <c:pt idx="51">
                  <c:v>61.616168752744578</c:v>
                </c:pt>
                <c:pt idx="52">
                  <c:v>61.822795074574323</c:v>
                </c:pt>
                <c:pt idx="53">
                  <c:v>62.029421396404068</c:v>
                </c:pt>
                <c:pt idx="54">
                  <c:v>62.236047718233813</c:v>
                </c:pt>
                <c:pt idx="55">
                  <c:v>62.442674040063558</c:v>
                </c:pt>
                <c:pt idx="56">
                  <c:v>62.649300361893303</c:v>
                </c:pt>
                <c:pt idx="57">
                  <c:v>62.855926683723048</c:v>
                </c:pt>
                <c:pt idx="58">
                  <c:v>63.062553005552793</c:v>
                </c:pt>
                <c:pt idx="59">
                  <c:v>63.269179327382538</c:v>
                </c:pt>
                <c:pt idx="60">
                  <c:v>63.475805649212283</c:v>
                </c:pt>
                <c:pt idx="61">
                  <c:v>63.682431971042028</c:v>
                </c:pt>
                <c:pt idx="62">
                  <c:v>63.889058292871773</c:v>
                </c:pt>
                <c:pt idx="63">
                  <c:v>64.095684614701511</c:v>
                </c:pt>
                <c:pt idx="64">
                  <c:v>64.302310936531256</c:v>
                </c:pt>
                <c:pt idx="65">
                  <c:v>64.508937258361001</c:v>
                </c:pt>
                <c:pt idx="66">
                  <c:v>64.715563580190747</c:v>
                </c:pt>
                <c:pt idx="67">
                  <c:v>64.922189902020492</c:v>
                </c:pt>
                <c:pt idx="68">
                  <c:v>65.128816223850237</c:v>
                </c:pt>
                <c:pt idx="69">
                  <c:v>65.335442545679982</c:v>
                </c:pt>
                <c:pt idx="70">
                  <c:v>65.542068867509727</c:v>
                </c:pt>
                <c:pt idx="71">
                  <c:v>65.748695189339472</c:v>
                </c:pt>
                <c:pt idx="72">
                  <c:v>65.955321511169217</c:v>
                </c:pt>
                <c:pt idx="73">
                  <c:v>66.161947832998962</c:v>
                </c:pt>
                <c:pt idx="74">
                  <c:v>66.368574154828707</c:v>
                </c:pt>
                <c:pt idx="75">
                  <c:v>66.575200476658452</c:v>
                </c:pt>
                <c:pt idx="76">
                  <c:v>66.781826798488197</c:v>
                </c:pt>
                <c:pt idx="77">
                  <c:v>66.988453120317942</c:v>
                </c:pt>
                <c:pt idx="78">
                  <c:v>67.195079442147687</c:v>
                </c:pt>
                <c:pt idx="79">
                  <c:v>67.401705763977432</c:v>
                </c:pt>
                <c:pt idx="80">
                  <c:v>67.608332085807177</c:v>
                </c:pt>
                <c:pt idx="81">
                  <c:v>67.814958407636922</c:v>
                </c:pt>
                <c:pt idx="82">
                  <c:v>68.021584729466667</c:v>
                </c:pt>
                <c:pt idx="83">
                  <c:v>68.228211051296412</c:v>
                </c:pt>
                <c:pt idx="84">
                  <c:v>68.434837373126157</c:v>
                </c:pt>
                <c:pt idx="85">
                  <c:v>68.641463694955902</c:v>
                </c:pt>
                <c:pt idx="86">
                  <c:v>68.848090016785648</c:v>
                </c:pt>
                <c:pt idx="87">
                  <c:v>69.054716338615393</c:v>
                </c:pt>
                <c:pt idx="88">
                  <c:v>69.261342660445138</c:v>
                </c:pt>
                <c:pt idx="89">
                  <c:v>69.467968982274883</c:v>
                </c:pt>
                <c:pt idx="90">
                  <c:v>69.674595304104628</c:v>
                </c:pt>
                <c:pt idx="91">
                  <c:v>69.881221625934373</c:v>
                </c:pt>
                <c:pt idx="92">
                  <c:v>70.087847947764118</c:v>
                </c:pt>
                <c:pt idx="93">
                  <c:v>70.294474269593863</c:v>
                </c:pt>
                <c:pt idx="94">
                  <c:v>70.501100591423608</c:v>
                </c:pt>
                <c:pt idx="95">
                  <c:v>70.707726913253353</c:v>
                </c:pt>
                <c:pt idx="96">
                  <c:v>70.914353235083098</c:v>
                </c:pt>
                <c:pt idx="97">
                  <c:v>71.120979556912843</c:v>
                </c:pt>
                <c:pt idx="98">
                  <c:v>71.327605878742588</c:v>
                </c:pt>
                <c:pt idx="99">
                  <c:v>71.534232200572333</c:v>
                </c:pt>
                <c:pt idx="100" formatCode="General">
                  <c:v>71.740858522401751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ED9-41EB-8179-578915671B6C}"/>
            </c:ext>
          </c:extLst>
        </c:ser>
        <c:ser>
          <c:idx val="6"/>
          <c:order val="6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9'!$AJ$611:$AJ$711</c:f>
              <c:numCache>
                <c:formatCode>General</c:formatCode>
                <c:ptCount val="101"/>
                <c:pt idx="0">
                  <c:v>42.274566403506171</c:v>
                </c:pt>
                <c:pt idx="1">
                  <c:v>42.357517074320732</c:v>
                </c:pt>
                <c:pt idx="2">
                  <c:v>42.440467745135294</c:v>
                </c:pt>
                <c:pt idx="3">
                  <c:v>42.523418415949855</c:v>
                </c:pt>
                <c:pt idx="4">
                  <c:v>42.606369086764417</c:v>
                </c:pt>
                <c:pt idx="5">
                  <c:v>42.689319757578978</c:v>
                </c:pt>
                <c:pt idx="6">
                  <c:v>42.77227042839354</c:v>
                </c:pt>
                <c:pt idx="7">
                  <c:v>42.855221099208102</c:v>
                </c:pt>
                <c:pt idx="8">
                  <c:v>42.938171770022663</c:v>
                </c:pt>
                <c:pt idx="9">
                  <c:v>43.021122440837225</c:v>
                </c:pt>
                <c:pt idx="10">
                  <c:v>43.104073111651786</c:v>
                </c:pt>
                <c:pt idx="11">
                  <c:v>43.187023782466348</c:v>
                </c:pt>
                <c:pt idx="12">
                  <c:v>43.269974453280909</c:v>
                </c:pt>
                <c:pt idx="13">
                  <c:v>43.352925124095471</c:v>
                </c:pt>
                <c:pt idx="14">
                  <c:v>43.435875794910032</c:v>
                </c:pt>
                <c:pt idx="15">
                  <c:v>43.518826465724594</c:v>
                </c:pt>
                <c:pt idx="16">
                  <c:v>43.601777136539155</c:v>
                </c:pt>
                <c:pt idx="17">
                  <c:v>43.684727807353717</c:v>
                </c:pt>
                <c:pt idx="18">
                  <c:v>43.767678478168278</c:v>
                </c:pt>
                <c:pt idx="19">
                  <c:v>43.85062914898284</c:v>
                </c:pt>
                <c:pt idx="20">
                  <c:v>43.933579819797401</c:v>
                </c:pt>
                <c:pt idx="21">
                  <c:v>44.016530490611963</c:v>
                </c:pt>
                <c:pt idx="22">
                  <c:v>44.099481161426525</c:v>
                </c:pt>
                <c:pt idx="23">
                  <c:v>44.182431832241086</c:v>
                </c:pt>
                <c:pt idx="24">
                  <c:v>44.265382503055648</c:v>
                </c:pt>
                <c:pt idx="25">
                  <c:v>44.348333173870209</c:v>
                </c:pt>
                <c:pt idx="26">
                  <c:v>44.431283844684771</c:v>
                </c:pt>
                <c:pt idx="27">
                  <c:v>44.514234515499332</c:v>
                </c:pt>
                <c:pt idx="28">
                  <c:v>44.597185186313894</c:v>
                </c:pt>
                <c:pt idx="29">
                  <c:v>44.680135857128455</c:v>
                </c:pt>
                <c:pt idx="30">
                  <c:v>44.763086527943017</c:v>
                </c:pt>
                <c:pt idx="31">
                  <c:v>44.846037198757578</c:v>
                </c:pt>
                <c:pt idx="32">
                  <c:v>44.92898786957214</c:v>
                </c:pt>
                <c:pt idx="33">
                  <c:v>45.011938540386701</c:v>
                </c:pt>
                <c:pt idx="34">
                  <c:v>45.094889211201263</c:v>
                </c:pt>
                <c:pt idx="35">
                  <c:v>45.177839882015824</c:v>
                </c:pt>
                <c:pt idx="36">
                  <c:v>45.260790552830386</c:v>
                </c:pt>
                <c:pt idx="37">
                  <c:v>45.343741223644948</c:v>
                </c:pt>
                <c:pt idx="38">
                  <c:v>45.426691894459509</c:v>
                </c:pt>
                <c:pt idx="39">
                  <c:v>45.509642565274071</c:v>
                </c:pt>
                <c:pt idx="40">
                  <c:v>45.592593236088632</c:v>
                </c:pt>
                <c:pt idx="41">
                  <c:v>45.675543906903194</c:v>
                </c:pt>
                <c:pt idx="42">
                  <c:v>45.758494577717755</c:v>
                </c:pt>
                <c:pt idx="43">
                  <c:v>45.841445248532317</c:v>
                </c:pt>
                <c:pt idx="44">
                  <c:v>45.924395919346878</c:v>
                </c:pt>
                <c:pt idx="45">
                  <c:v>46.00734659016144</c:v>
                </c:pt>
                <c:pt idx="46">
                  <c:v>46.090297260976001</c:v>
                </c:pt>
                <c:pt idx="47">
                  <c:v>46.173247931790563</c:v>
                </c:pt>
                <c:pt idx="48">
                  <c:v>46.256198602605124</c:v>
                </c:pt>
                <c:pt idx="49">
                  <c:v>46.339149273419686</c:v>
                </c:pt>
                <c:pt idx="50">
                  <c:v>46.422099944234247</c:v>
                </c:pt>
                <c:pt idx="51">
                  <c:v>46.505050615048809</c:v>
                </c:pt>
                <c:pt idx="52">
                  <c:v>46.588001285863371</c:v>
                </c:pt>
                <c:pt idx="53">
                  <c:v>46.670951956677932</c:v>
                </c:pt>
                <c:pt idx="54">
                  <c:v>46.753902627492494</c:v>
                </c:pt>
                <c:pt idx="55">
                  <c:v>46.836853298307055</c:v>
                </c:pt>
                <c:pt idx="56">
                  <c:v>46.919803969121617</c:v>
                </c:pt>
                <c:pt idx="57">
                  <c:v>47.002754639936178</c:v>
                </c:pt>
                <c:pt idx="58">
                  <c:v>47.08570531075074</c:v>
                </c:pt>
                <c:pt idx="59">
                  <c:v>47.168655981565301</c:v>
                </c:pt>
                <c:pt idx="60">
                  <c:v>47.251606652379863</c:v>
                </c:pt>
                <c:pt idx="61">
                  <c:v>47.334557323194424</c:v>
                </c:pt>
                <c:pt idx="62">
                  <c:v>47.417507994008986</c:v>
                </c:pt>
                <c:pt idx="63">
                  <c:v>47.500458664823547</c:v>
                </c:pt>
                <c:pt idx="64">
                  <c:v>47.583409335638109</c:v>
                </c:pt>
                <c:pt idx="65">
                  <c:v>47.66636000645267</c:v>
                </c:pt>
                <c:pt idx="66">
                  <c:v>47.749310677267232</c:v>
                </c:pt>
                <c:pt idx="67">
                  <c:v>47.832261348081794</c:v>
                </c:pt>
                <c:pt idx="68">
                  <c:v>47.915212018896355</c:v>
                </c:pt>
                <c:pt idx="69">
                  <c:v>47.998162689710917</c:v>
                </c:pt>
                <c:pt idx="70">
                  <c:v>48.081113360525478</c:v>
                </c:pt>
                <c:pt idx="71">
                  <c:v>48.16406403134004</c:v>
                </c:pt>
                <c:pt idx="72">
                  <c:v>48.247014702154601</c:v>
                </c:pt>
                <c:pt idx="73">
                  <c:v>48.329965372969163</c:v>
                </c:pt>
                <c:pt idx="74">
                  <c:v>48.412916043783724</c:v>
                </c:pt>
                <c:pt idx="75">
                  <c:v>48.495866714598286</c:v>
                </c:pt>
                <c:pt idx="76">
                  <c:v>48.578817385412847</c:v>
                </c:pt>
                <c:pt idx="77">
                  <c:v>48.661768056227409</c:v>
                </c:pt>
                <c:pt idx="78">
                  <c:v>48.74471872704197</c:v>
                </c:pt>
                <c:pt idx="79">
                  <c:v>48.827669397856532</c:v>
                </c:pt>
                <c:pt idx="80">
                  <c:v>48.910620068671093</c:v>
                </c:pt>
                <c:pt idx="81">
                  <c:v>48.993570739485655</c:v>
                </c:pt>
                <c:pt idx="82">
                  <c:v>49.076521410300217</c:v>
                </c:pt>
                <c:pt idx="83">
                  <c:v>49.159472081114778</c:v>
                </c:pt>
                <c:pt idx="84">
                  <c:v>49.24242275192934</c:v>
                </c:pt>
                <c:pt idx="85">
                  <c:v>49.325373422743901</c:v>
                </c:pt>
                <c:pt idx="86">
                  <c:v>49.408324093558463</c:v>
                </c:pt>
                <c:pt idx="87">
                  <c:v>49.491274764373024</c:v>
                </c:pt>
                <c:pt idx="88">
                  <c:v>49.574225435187586</c:v>
                </c:pt>
                <c:pt idx="89">
                  <c:v>49.657176106002147</c:v>
                </c:pt>
                <c:pt idx="90">
                  <c:v>49.740126776816709</c:v>
                </c:pt>
                <c:pt idx="91">
                  <c:v>49.82307744763127</c:v>
                </c:pt>
                <c:pt idx="92">
                  <c:v>49.906028118445832</c:v>
                </c:pt>
                <c:pt idx="93">
                  <c:v>49.988978789260393</c:v>
                </c:pt>
                <c:pt idx="94">
                  <c:v>50.071929460074955</c:v>
                </c:pt>
                <c:pt idx="95">
                  <c:v>50.154880130889516</c:v>
                </c:pt>
                <c:pt idx="96">
                  <c:v>50.237830801704078</c:v>
                </c:pt>
                <c:pt idx="97">
                  <c:v>50.32078147251864</c:v>
                </c:pt>
                <c:pt idx="98">
                  <c:v>50.403732143333201</c:v>
                </c:pt>
                <c:pt idx="99">
                  <c:v>50.486682814147763</c:v>
                </c:pt>
                <c:pt idx="100">
                  <c:v>50.56963348496258</c:v>
                </c:pt>
              </c:numCache>
            </c:numRef>
          </c:xVal>
          <c:yVal>
            <c:numRef>
              <c:f>'Gusset 9'!$AQ$611:$AQ$711</c:f>
              <c:numCache>
                <c:formatCode>General</c:formatCode>
                <c:ptCount val="101"/>
                <c:pt idx="0">
                  <c:v>71.740858522401751</c:v>
                </c:pt>
                <c:pt idx="1">
                  <c:v>71.685008847278127</c:v>
                </c:pt>
                <c:pt idx="2">
                  <c:v>71.629159172154502</c:v>
                </c:pt>
                <c:pt idx="3">
                  <c:v>71.573309497030877</c:v>
                </c:pt>
                <c:pt idx="4">
                  <c:v>71.517459821907252</c:v>
                </c:pt>
                <c:pt idx="5">
                  <c:v>71.461610146783627</c:v>
                </c:pt>
                <c:pt idx="6">
                  <c:v>71.405760471660003</c:v>
                </c:pt>
                <c:pt idx="7">
                  <c:v>71.349910796536378</c:v>
                </c:pt>
                <c:pt idx="8">
                  <c:v>71.294061121412753</c:v>
                </c:pt>
                <c:pt idx="9">
                  <c:v>71.238211446289128</c:v>
                </c:pt>
                <c:pt idx="10">
                  <c:v>71.182361771165503</c:v>
                </c:pt>
                <c:pt idx="11">
                  <c:v>71.126512096041878</c:v>
                </c:pt>
                <c:pt idx="12">
                  <c:v>71.070662420918254</c:v>
                </c:pt>
                <c:pt idx="13">
                  <c:v>71.014812745794629</c:v>
                </c:pt>
                <c:pt idx="14">
                  <c:v>70.958963070671004</c:v>
                </c:pt>
                <c:pt idx="15">
                  <c:v>70.903113395547379</c:v>
                </c:pt>
                <c:pt idx="16">
                  <c:v>70.847263720423754</c:v>
                </c:pt>
                <c:pt idx="17">
                  <c:v>70.791414045300129</c:v>
                </c:pt>
                <c:pt idx="18">
                  <c:v>70.735564370176505</c:v>
                </c:pt>
                <c:pt idx="19">
                  <c:v>70.67971469505288</c:v>
                </c:pt>
                <c:pt idx="20">
                  <c:v>70.623865019929255</c:v>
                </c:pt>
                <c:pt idx="21">
                  <c:v>70.56801534480563</c:v>
                </c:pt>
                <c:pt idx="22">
                  <c:v>70.512165669682005</c:v>
                </c:pt>
                <c:pt idx="23">
                  <c:v>70.456315994558381</c:v>
                </c:pt>
                <c:pt idx="24">
                  <c:v>70.400466319434756</c:v>
                </c:pt>
                <c:pt idx="25">
                  <c:v>70.344616644311131</c:v>
                </c:pt>
                <c:pt idx="26">
                  <c:v>70.288766969187506</c:v>
                </c:pt>
                <c:pt idx="27">
                  <c:v>70.232917294063881</c:v>
                </c:pt>
                <c:pt idx="28">
                  <c:v>70.177067618940256</c:v>
                </c:pt>
                <c:pt idx="29">
                  <c:v>70.121217943816632</c:v>
                </c:pt>
                <c:pt idx="30">
                  <c:v>70.065368268693007</c:v>
                </c:pt>
                <c:pt idx="31">
                  <c:v>70.009518593569382</c:v>
                </c:pt>
                <c:pt idx="32">
                  <c:v>69.953668918445757</c:v>
                </c:pt>
                <c:pt idx="33">
                  <c:v>69.897819243322132</c:v>
                </c:pt>
                <c:pt idx="34">
                  <c:v>69.841969568198508</c:v>
                </c:pt>
                <c:pt idx="35">
                  <c:v>69.786119893074883</c:v>
                </c:pt>
                <c:pt idx="36">
                  <c:v>69.730270217951258</c:v>
                </c:pt>
                <c:pt idx="37">
                  <c:v>69.674420542827633</c:v>
                </c:pt>
                <c:pt idx="38">
                  <c:v>69.618570867704008</c:v>
                </c:pt>
                <c:pt idx="39">
                  <c:v>69.562721192580383</c:v>
                </c:pt>
                <c:pt idx="40">
                  <c:v>69.506871517456759</c:v>
                </c:pt>
                <c:pt idx="41">
                  <c:v>69.451021842333134</c:v>
                </c:pt>
                <c:pt idx="42">
                  <c:v>69.395172167209509</c:v>
                </c:pt>
                <c:pt idx="43">
                  <c:v>69.339322492085884</c:v>
                </c:pt>
                <c:pt idx="44">
                  <c:v>69.283472816962259</c:v>
                </c:pt>
                <c:pt idx="45">
                  <c:v>69.227623141838635</c:v>
                </c:pt>
                <c:pt idx="46">
                  <c:v>69.17177346671501</c:v>
                </c:pt>
                <c:pt idx="47">
                  <c:v>69.115923791591385</c:v>
                </c:pt>
                <c:pt idx="48">
                  <c:v>69.06007411646776</c:v>
                </c:pt>
                <c:pt idx="49">
                  <c:v>69.004224441344135</c:v>
                </c:pt>
                <c:pt idx="50">
                  <c:v>68.94837476622051</c:v>
                </c:pt>
                <c:pt idx="51">
                  <c:v>68.892525091096886</c:v>
                </c:pt>
                <c:pt idx="52">
                  <c:v>68.836675415973261</c:v>
                </c:pt>
                <c:pt idx="53">
                  <c:v>68.780825740849636</c:v>
                </c:pt>
                <c:pt idx="54">
                  <c:v>68.724976065726011</c:v>
                </c:pt>
                <c:pt idx="55">
                  <c:v>68.669126390602386</c:v>
                </c:pt>
                <c:pt idx="56">
                  <c:v>68.613276715478762</c:v>
                </c:pt>
                <c:pt idx="57">
                  <c:v>68.557427040355137</c:v>
                </c:pt>
                <c:pt idx="58">
                  <c:v>68.501577365231512</c:v>
                </c:pt>
                <c:pt idx="59">
                  <c:v>68.445727690107887</c:v>
                </c:pt>
                <c:pt idx="60">
                  <c:v>68.389878014984262</c:v>
                </c:pt>
                <c:pt idx="61">
                  <c:v>68.334028339860637</c:v>
                </c:pt>
                <c:pt idx="62">
                  <c:v>68.278178664737013</c:v>
                </c:pt>
                <c:pt idx="63">
                  <c:v>68.222328989613388</c:v>
                </c:pt>
                <c:pt idx="64">
                  <c:v>68.166479314489763</c:v>
                </c:pt>
                <c:pt idx="65">
                  <c:v>68.110629639366138</c:v>
                </c:pt>
                <c:pt idx="66">
                  <c:v>68.054779964242513</c:v>
                </c:pt>
                <c:pt idx="67">
                  <c:v>67.998930289118888</c:v>
                </c:pt>
                <c:pt idx="68">
                  <c:v>67.943080613995264</c:v>
                </c:pt>
                <c:pt idx="69">
                  <c:v>67.887230938871639</c:v>
                </c:pt>
                <c:pt idx="70">
                  <c:v>67.831381263748014</c:v>
                </c:pt>
                <c:pt idx="71">
                  <c:v>67.775531588624389</c:v>
                </c:pt>
                <c:pt idx="72">
                  <c:v>67.719681913500764</c:v>
                </c:pt>
                <c:pt idx="73">
                  <c:v>67.66383223837714</c:v>
                </c:pt>
                <c:pt idx="74">
                  <c:v>67.607982563253515</c:v>
                </c:pt>
                <c:pt idx="75">
                  <c:v>67.55213288812989</c:v>
                </c:pt>
                <c:pt idx="76">
                  <c:v>67.496283213006265</c:v>
                </c:pt>
                <c:pt idx="77">
                  <c:v>67.44043353788264</c:v>
                </c:pt>
                <c:pt idx="78">
                  <c:v>67.384583862759015</c:v>
                </c:pt>
                <c:pt idx="79">
                  <c:v>67.328734187635391</c:v>
                </c:pt>
                <c:pt idx="80">
                  <c:v>67.272884512511766</c:v>
                </c:pt>
                <c:pt idx="81">
                  <c:v>67.217034837388141</c:v>
                </c:pt>
                <c:pt idx="82">
                  <c:v>67.161185162264516</c:v>
                </c:pt>
                <c:pt idx="83">
                  <c:v>67.105335487140891</c:v>
                </c:pt>
                <c:pt idx="84">
                  <c:v>67.049485812017267</c:v>
                </c:pt>
                <c:pt idx="85">
                  <c:v>66.993636136893642</c:v>
                </c:pt>
                <c:pt idx="86">
                  <c:v>66.937786461770017</c:v>
                </c:pt>
                <c:pt idx="87">
                  <c:v>66.881936786646392</c:v>
                </c:pt>
                <c:pt idx="88">
                  <c:v>66.826087111522767</c:v>
                </c:pt>
                <c:pt idx="89">
                  <c:v>66.770237436399142</c:v>
                </c:pt>
                <c:pt idx="90">
                  <c:v>66.714387761275518</c:v>
                </c:pt>
                <c:pt idx="91">
                  <c:v>66.658538086151893</c:v>
                </c:pt>
                <c:pt idx="92">
                  <c:v>66.602688411028268</c:v>
                </c:pt>
                <c:pt idx="93">
                  <c:v>66.546838735904643</c:v>
                </c:pt>
                <c:pt idx="94">
                  <c:v>66.490989060781018</c:v>
                </c:pt>
                <c:pt idx="95">
                  <c:v>66.435139385657394</c:v>
                </c:pt>
                <c:pt idx="96">
                  <c:v>66.379289710533769</c:v>
                </c:pt>
                <c:pt idx="97">
                  <c:v>66.323440035410144</c:v>
                </c:pt>
                <c:pt idx="98">
                  <c:v>66.267590360286519</c:v>
                </c:pt>
                <c:pt idx="99">
                  <c:v>66.211740685162894</c:v>
                </c:pt>
                <c:pt idx="100">
                  <c:v>66.155891010039824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ED9-41EB-8179-578915671B6C}"/>
            </c:ext>
          </c:extLst>
        </c:ser>
        <c:ser>
          <c:idx val="7"/>
          <c:order val="7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9'!$AJ$712:$AJ$812</c:f>
              <c:numCache>
                <c:formatCode>General</c:formatCode>
                <c:ptCount val="101"/>
                <c:pt idx="0">
                  <c:v>50.56963348496258</c:v>
                </c:pt>
                <c:pt idx="1">
                  <c:v>50.537204296740143</c:v>
                </c:pt>
                <c:pt idx="2">
                  <c:v>50.504775108517705</c:v>
                </c:pt>
                <c:pt idx="3">
                  <c:v>50.472345920295268</c:v>
                </c:pt>
                <c:pt idx="4">
                  <c:v>50.439916732072831</c:v>
                </c:pt>
                <c:pt idx="5">
                  <c:v>50.407487543850394</c:v>
                </c:pt>
                <c:pt idx="6">
                  <c:v>50.375058355627957</c:v>
                </c:pt>
                <c:pt idx="7">
                  <c:v>50.342629167405519</c:v>
                </c:pt>
                <c:pt idx="8">
                  <c:v>50.310199979183082</c:v>
                </c:pt>
                <c:pt idx="9">
                  <c:v>50.277770790960645</c:v>
                </c:pt>
                <c:pt idx="10">
                  <c:v>50.245341602738208</c:v>
                </c:pt>
                <c:pt idx="11">
                  <c:v>50.21291241451577</c:v>
                </c:pt>
                <c:pt idx="12">
                  <c:v>50.180483226293333</c:v>
                </c:pt>
                <c:pt idx="13">
                  <c:v>50.148054038070896</c:v>
                </c:pt>
                <c:pt idx="14">
                  <c:v>50.115624849848459</c:v>
                </c:pt>
                <c:pt idx="15">
                  <c:v>50.083195661626021</c:v>
                </c:pt>
                <c:pt idx="16">
                  <c:v>50.050766473403584</c:v>
                </c:pt>
                <c:pt idx="17">
                  <c:v>50.018337285181147</c:v>
                </c:pt>
                <c:pt idx="18">
                  <c:v>49.98590809695871</c:v>
                </c:pt>
                <c:pt idx="19">
                  <c:v>49.953478908736273</c:v>
                </c:pt>
                <c:pt idx="20">
                  <c:v>49.921049720513835</c:v>
                </c:pt>
                <c:pt idx="21">
                  <c:v>49.888620532291398</c:v>
                </c:pt>
                <c:pt idx="22">
                  <c:v>49.856191344068961</c:v>
                </c:pt>
                <c:pt idx="23">
                  <c:v>49.823762155846524</c:v>
                </c:pt>
                <c:pt idx="24">
                  <c:v>49.791332967624086</c:v>
                </c:pt>
                <c:pt idx="25">
                  <c:v>49.758903779401649</c:v>
                </c:pt>
                <c:pt idx="26">
                  <c:v>49.726474591179212</c:v>
                </c:pt>
                <c:pt idx="27">
                  <c:v>49.694045402956775</c:v>
                </c:pt>
                <c:pt idx="28">
                  <c:v>49.661616214734337</c:v>
                </c:pt>
                <c:pt idx="29">
                  <c:v>49.6291870265119</c:v>
                </c:pt>
                <c:pt idx="30">
                  <c:v>49.596757838289463</c:v>
                </c:pt>
                <c:pt idx="31">
                  <c:v>49.564328650067026</c:v>
                </c:pt>
                <c:pt idx="32">
                  <c:v>49.531899461844588</c:v>
                </c:pt>
                <c:pt idx="33">
                  <c:v>49.499470273622151</c:v>
                </c:pt>
                <c:pt idx="34">
                  <c:v>49.467041085399714</c:v>
                </c:pt>
                <c:pt idx="35">
                  <c:v>49.434611897177277</c:v>
                </c:pt>
                <c:pt idx="36">
                  <c:v>49.40218270895484</c:v>
                </c:pt>
                <c:pt idx="37">
                  <c:v>49.369753520732402</c:v>
                </c:pt>
                <c:pt idx="38">
                  <c:v>49.337324332509965</c:v>
                </c:pt>
                <c:pt idx="39">
                  <c:v>49.304895144287528</c:v>
                </c:pt>
                <c:pt idx="40">
                  <c:v>49.272465956065091</c:v>
                </c:pt>
                <c:pt idx="41">
                  <c:v>49.240036767842653</c:v>
                </c:pt>
                <c:pt idx="42">
                  <c:v>49.207607579620216</c:v>
                </c:pt>
                <c:pt idx="43">
                  <c:v>49.175178391397779</c:v>
                </c:pt>
                <c:pt idx="44">
                  <c:v>49.142749203175342</c:v>
                </c:pt>
                <c:pt idx="45">
                  <c:v>49.110320014952904</c:v>
                </c:pt>
                <c:pt idx="46">
                  <c:v>49.077890826730467</c:v>
                </c:pt>
                <c:pt idx="47">
                  <c:v>49.04546163850803</c:v>
                </c:pt>
                <c:pt idx="48">
                  <c:v>49.013032450285593</c:v>
                </c:pt>
                <c:pt idx="49">
                  <c:v>48.980603262063156</c:v>
                </c:pt>
                <c:pt idx="50">
                  <c:v>48.948174073840718</c:v>
                </c:pt>
                <c:pt idx="51">
                  <c:v>48.915744885618281</c:v>
                </c:pt>
                <c:pt idx="52">
                  <c:v>48.883315697395844</c:v>
                </c:pt>
                <c:pt idx="53">
                  <c:v>48.850886509173407</c:v>
                </c:pt>
                <c:pt idx="54">
                  <c:v>48.818457320950969</c:v>
                </c:pt>
                <c:pt idx="55">
                  <c:v>48.786028132728532</c:v>
                </c:pt>
                <c:pt idx="56">
                  <c:v>48.753598944506095</c:v>
                </c:pt>
                <c:pt idx="57">
                  <c:v>48.721169756283658</c:v>
                </c:pt>
                <c:pt idx="58">
                  <c:v>48.68874056806122</c:v>
                </c:pt>
                <c:pt idx="59">
                  <c:v>48.656311379838783</c:v>
                </c:pt>
                <c:pt idx="60">
                  <c:v>48.623882191616346</c:v>
                </c:pt>
                <c:pt idx="61">
                  <c:v>48.591453003393909</c:v>
                </c:pt>
                <c:pt idx="62">
                  <c:v>48.559023815171471</c:v>
                </c:pt>
                <c:pt idx="63">
                  <c:v>48.526594626949034</c:v>
                </c:pt>
                <c:pt idx="64">
                  <c:v>48.494165438726597</c:v>
                </c:pt>
                <c:pt idx="65">
                  <c:v>48.46173625050416</c:v>
                </c:pt>
                <c:pt idx="66">
                  <c:v>48.429307062281723</c:v>
                </c:pt>
                <c:pt idx="67">
                  <c:v>48.396877874059285</c:v>
                </c:pt>
                <c:pt idx="68">
                  <c:v>48.364448685836848</c:v>
                </c:pt>
                <c:pt idx="69">
                  <c:v>48.332019497614411</c:v>
                </c:pt>
                <c:pt idx="70">
                  <c:v>48.299590309391974</c:v>
                </c:pt>
                <c:pt idx="71">
                  <c:v>48.267161121169536</c:v>
                </c:pt>
                <c:pt idx="72">
                  <c:v>48.234731932947099</c:v>
                </c:pt>
                <c:pt idx="73">
                  <c:v>48.202302744724662</c:v>
                </c:pt>
                <c:pt idx="74">
                  <c:v>48.169873556502225</c:v>
                </c:pt>
                <c:pt idx="75">
                  <c:v>48.137444368279787</c:v>
                </c:pt>
                <c:pt idx="76">
                  <c:v>48.10501518005735</c:v>
                </c:pt>
                <c:pt idx="77">
                  <c:v>48.072585991834913</c:v>
                </c:pt>
                <c:pt idx="78">
                  <c:v>48.040156803612476</c:v>
                </c:pt>
                <c:pt idx="79">
                  <c:v>48.007727615390039</c:v>
                </c:pt>
                <c:pt idx="80">
                  <c:v>47.975298427167601</c:v>
                </c:pt>
                <c:pt idx="81">
                  <c:v>47.942869238945164</c:v>
                </c:pt>
                <c:pt idx="82">
                  <c:v>47.910440050722727</c:v>
                </c:pt>
                <c:pt idx="83">
                  <c:v>47.87801086250029</c:v>
                </c:pt>
                <c:pt idx="84">
                  <c:v>47.845581674277852</c:v>
                </c:pt>
                <c:pt idx="85">
                  <c:v>47.813152486055415</c:v>
                </c:pt>
                <c:pt idx="86">
                  <c:v>47.780723297832978</c:v>
                </c:pt>
                <c:pt idx="87">
                  <c:v>47.748294109610541</c:v>
                </c:pt>
                <c:pt idx="88">
                  <c:v>47.715864921388103</c:v>
                </c:pt>
                <c:pt idx="89">
                  <c:v>47.683435733165666</c:v>
                </c:pt>
                <c:pt idx="90">
                  <c:v>47.651006544943229</c:v>
                </c:pt>
                <c:pt idx="91">
                  <c:v>47.618577356720792</c:v>
                </c:pt>
                <c:pt idx="92">
                  <c:v>47.586148168498354</c:v>
                </c:pt>
                <c:pt idx="93">
                  <c:v>47.553718980275917</c:v>
                </c:pt>
                <c:pt idx="94">
                  <c:v>47.52128979205348</c:v>
                </c:pt>
                <c:pt idx="95">
                  <c:v>47.488860603831043</c:v>
                </c:pt>
                <c:pt idx="96">
                  <c:v>47.456431415608606</c:v>
                </c:pt>
                <c:pt idx="97">
                  <c:v>47.424002227386168</c:v>
                </c:pt>
                <c:pt idx="98">
                  <c:v>47.391573039163731</c:v>
                </c:pt>
                <c:pt idx="99">
                  <c:v>47.359143850941294</c:v>
                </c:pt>
                <c:pt idx="100" formatCode="0.000">
                  <c:v>47.326714662719034</c:v>
                </c:pt>
              </c:numCache>
            </c:numRef>
          </c:xVal>
          <c:yVal>
            <c:numRef>
              <c:f>'Gusset 9'!$AR$712:$AR$812</c:f>
              <c:numCache>
                <c:formatCode>General</c:formatCode>
                <c:ptCount val="101"/>
                <c:pt idx="0">
                  <c:v>66.155891010039824</c:v>
                </c:pt>
                <c:pt idx="1">
                  <c:v>65.686469364730868</c:v>
                </c:pt>
                <c:pt idx="2">
                  <c:v>65.217047719421913</c:v>
                </c:pt>
                <c:pt idx="3">
                  <c:v>64.747626074112958</c:v>
                </c:pt>
                <c:pt idx="4">
                  <c:v>64.278204428804003</c:v>
                </c:pt>
                <c:pt idx="5">
                  <c:v>63.808782783495047</c:v>
                </c:pt>
                <c:pt idx="6">
                  <c:v>63.339361138186092</c:v>
                </c:pt>
                <c:pt idx="7">
                  <c:v>62.869939492877137</c:v>
                </c:pt>
                <c:pt idx="8">
                  <c:v>62.400517847568182</c:v>
                </c:pt>
                <c:pt idx="9">
                  <c:v>61.931096202259226</c:v>
                </c:pt>
                <c:pt idx="10">
                  <c:v>61.461674556950271</c:v>
                </c:pt>
                <c:pt idx="11">
                  <c:v>60.992252911641316</c:v>
                </c:pt>
                <c:pt idx="12">
                  <c:v>60.522831266332361</c:v>
                </c:pt>
                <c:pt idx="13">
                  <c:v>60.053409621023405</c:v>
                </c:pt>
                <c:pt idx="14">
                  <c:v>59.58398797571445</c:v>
                </c:pt>
                <c:pt idx="15">
                  <c:v>59.114566330405495</c:v>
                </c:pt>
                <c:pt idx="16">
                  <c:v>58.64514468509654</c:v>
                </c:pt>
                <c:pt idx="17">
                  <c:v>58.175723039787584</c:v>
                </c:pt>
                <c:pt idx="18">
                  <c:v>57.706301394478629</c:v>
                </c:pt>
                <c:pt idx="19">
                  <c:v>57.236879749169674</c:v>
                </c:pt>
                <c:pt idx="20">
                  <c:v>56.767458103860719</c:v>
                </c:pt>
                <c:pt idx="21">
                  <c:v>56.298036458551763</c:v>
                </c:pt>
                <c:pt idx="22">
                  <c:v>55.828614813242808</c:v>
                </c:pt>
                <c:pt idx="23">
                  <c:v>55.359193167933853</c:v>
                </c:pt>
                <c:pt idx="24">
                  <c:v>54.889771522624898</c:v>
                </c:pt>
                <c:pt idx="25">
                  <c:v>54.420349877315942</c:v>
                </c:pt>
                <c:pt idx="26">
                  <c:v>53.950928232006987</c:v>
                </c:pt>
                <c:pt idx="27">
                  <c:v>53.481506586698032</c:v>
                </c:pt>
                <c:pt idx="28">
                  <c:v>53.012084941389077</c:v>
                </c:pt>
                <c:pt idx="29">
                  <c:v>52.542663296080121</c:v>
                </c:pt>
                <c:pt idx="30">
                  <c:v>52.073241650771166</c:v>
                </c:pt>
                <c:pt idx="31">
                  <c:v>51.603820005462211</c:v>
                </c:pt>
                <c:pt idx="32">
                  <c:v>51.134398360153256</c:v>
                </c:pt>
                <c:pt idx="33">
                  <c:v>50.6649767148443</c:v>
                </c:pt>
                <c:pt idx="34">
                  <c:v>50.195555069535345</c:v>
                </c:pt>
                <c:pt idx="35">
                  <c:v>49.72613342422639</c:v>
                </c:pt>
                <c:pt idx="36">
                  <c:v>49.256711778917435</c:v>
                </c:pt>
                <c:pt idx="37">
                  <c:v>48.787290133608479</c:v>
                </c:pt>
                <c:pt idx="38">
                  <c:v>48.317868488299524</c:v>
                </c:pt>
                <c:pt idx="39">
                  <c:v>47.848446842990569</c:v>
                </c:pt>
                <c:pt idx="40">
                  <c:v>47.379025197681614</c:v>
                </c:pt>
                <c:pt idx="41">
                  <c:v>46.909603552372658</c:v>
                </c:pt>
                <c:pt idx="42">
                  <c:v>46.440181907063703</c:v>
                </c:pt>
                <c:pt idx="43">
                  <c:v>45.970760261754748</c:v>
                </c:pt>
                <c:pt idx="44">
                  <c:v>45.501338616445793</c:v>
                </c:pt>
                <c:pt idx="45">
                  <c:v>45.031916971136837</c:v>
                </c:pt>
                <c:pt idx="46">
                  <c:v>44.562495325827882</c:v>
                </c:pt>
                <c:pt idx="47">
                  <c:v>44.093073680518927</c:v>
                </c:pt>
                <c:pt idx="48">
                  <c:v>43.623652035209972</c:v>
                </c:pt>
                <c:pt idx="49">
                  <c:v>43.154230389901016</c:v>
                </c:pt>
                <c:pt idx="50">
                  <c:v>42.684808744592061</c:v>
                </c:pt>
                <c:pt idx="51">
                  <c:v>42.215387099283106</c:v>
                </c:pt>
                <c:pt idx="52">
                  <c:v>41.745965453974151</c:v>
                </c:pt>
                <c:pt idx="53">
                  <c:v>41.276543808665195</c:v>
                </c:pt>
                <c:pt idx="54">
                  <c:v>40.80712216335624</c:v>
                </c:pt>
                <c:pt idx="55">
                  <c:v>40.337700518047285</c:v>
                </c:pt>
                <c:pt idx="56">
                  <c:v>39.86827887273833</c:v>
                </c:pt>
                <c:pt idx="57">
                  <c:v>39.398857227429374</c:v>
                </c:pt>
                <c:pt idx="58">
                  <c:v>38.929435582120419</c:v>
                </c:pt>
                <c:pt idx="59">
                  <c:v>38.460013936811464</c:v>
                </c:pt>
                <c:pt idx="60">
                  <c:v>37.990592291502509</c:v>
                </c:pt>
                <c:pt idx="61">
                  <c:v>37.521170646193553</c:v>
                </c:pt>
                <c:pt idx="62">
                  <c:v>37.051749000884598</c:v>
                </c:pt>
                <c:pt idx="63">
                  <c:v>36.582327355575643</c:v>
                </c:pt>
                <c:pt idx="64">
                  <c:v>36.112905710266688</c:v>
                </c:pt>
                <c:pt idx="65">
                  <c:v>35.643484064957732</c:v>
                </c:pt>
                <c:pt idx="66">
                  <c:v>35.174062419648777</c:v>
                </c:pt>
                <c:pt idx="67">
                  <c:v>34.704640774339822</c:v>
                </c:pt>
                <c:pt idx="68">
                  <c:v>34.235219129030867</c:v>
                </c:pt>
                <c:pt idx="69">
                  <c:v>33.765797483721911</c:v>
                </c:pt>
                <c:pt idx="70">
                  <c:v>33.296375838412956</c:v>
                </c:pt>
                <c:pt idx="71">
                  <c:v>32.826954193104001</c:v>
                </c:pt>
                <c:pt idx="72">
                  <c:v>32.357532547795046</c:v>
                </c:pt>
                <c:pt idx="73">
                  <c:v>31.88811090248609</c:v>
                </c:pt>
                <c:pt idx="74">
                  <c:v>31.418689257177135</c:v>
                </c:pt>
                <c:pt idx="75">
                  <c:v>30.94926761186818</c:v>
                </c:pt>
                <c:pt idx="76">
                  <c:v>30.479845966559225</c:v>
                </c:pt>
                <c:pt idx="77">
                  <c:v>30.010424321250269</c:v>
                </c:pt>
                <c:pt idx="78">
                  <c:v>29.541002675941314</c:v>
                </c:pt>
                <c:pt idx="79">
                  <c:v>29.071581030632359</c:v>
                </c:pt>
                <c:pt idx="80">
                  <c:v>28.602159385323404</c:v>
                </c:pt>
                <c:pt idx="81">
                  <c:v>28.132737740014448</c:v>
                </c:pt>
                <c:pt idx="82">
                  <c:v>27.663316094705493</c:v>
                </c:pt>
                <c:pt idx="83">
                  <c:v>27.193894449396538</c:v>
                </c:pt>
                <c:pt idx="84">
                  <c:v>26.724472804087583</c:v>
                </c:pt>
                <c:pt idx="85">
                  <c:v>26.255051158778627</c:v>
                </c:pt>
                <c:pt idx="86">
                  <c:v>25.785629513469672</c:v>
                </c:pt>
                <c:pt idx="87">
                  <c:v>25.316207868160717</c:v>
                </c:pt>
                <c:pt idx="88">
                  <c:v>24.846786222851762</c:v>
                </c:pt>
                <c:pt idx="89">
                  <c:v>24.377364577542807</c:v>
                </c:pt>
                <c:pt idx="90">
                  <c:v>23.907942932233851</c:v>
                </c:pt>
                <c:pt idx="91">
                  <c:v>23.438521286924896</c:v>
                </c:pt>
                <c:pt idx="92">
                  <c:v>22.969099641615941</c:v>
                </c:pt>
                <c:pt idx="93">
                  <c:v>22.499677996306986</c:v>
                </c:pt>
                <c:pt idx="94">
                  <c:v>22.03025635099803</c:v>
                </c:pt>
                <c:pt idx="95">
                  <c:v>21.560834705689075</c:v>
                </c:pt>
                <c:pt idx="96">
                  <c:v>21.09141306038012</c:v>
                </c:pt>
                <c:pt idx="97">
                  <c:v>20.621991415071165</c:v>
                </c:pt>
                <c:pt idx="98">
                  <c:v>20.152569769762209</c:v>
                </c:pt>
                <c:pt idx="99">
                  <c:v>19.683148124453254</c:v>
                </c:pt>
                <c:pt idx="100">
                  <c:v>19.213726479144228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ED9-41EB-8179-578915671B6C}"/>
            </c:ext>
          </c:extLst>
        </c:ser>
        <c:ser>
          <c:idx val="8"/>
          <c:order val="8"/>
          <c:spPr>
            <a:ln>
              <a:noFill/>
            </a:ln>
          </c:spPr>
          <c:marker>
            <c:symbol val="circle"/>
            <c:size val="2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xVal>
            <c:numRef>
              <c:f>'Gusset 9'!$AJ$813:$AJ$913</c:f>
              <c:numCache>
                <c:formatCode>0.000</c:formatCode>
                <c:ptCount val="101"/>
                <c:pt idx="0">
                  <c:v>47.326714662719034</c:v>
                </c:pt>
                <c:pt idx="1">
                  <c:v>47.225124107318557</c:v>
                </c:pt>
                <c:pt idx="2">
                  <c:v>47.123533551918079</c:v>
                </c:pt>
                <c:pt idx="3">
                  <c:v>47.021942996517602</c:v>
                </c:pt>
                <c:pt idx="4">
                  <c:v>46.920352441117124</c:v>
                </c:pt>
                <c:pt idx="5">
                  <c:v>46.818761885716647</c:v>
                </c:pt>
                <c:pt idx="6">
                  <c:v>46.71717133031617</c:v>
                </c:pt>
                <c:pt idx="7">
                  <c:v>46.615580774915692</c:v>
                </c:pt>
                <c:pt idx="8">
                  <c:v>46.513990219515215</c:v>
                </c:pt>
                <c:pt idx="9">
                  <c:v>46.412399664114737</c:v>
                </c:pt>
                <c:pt idx="10">
                  <c:v>46.31080910871426</c:v>
                </c:pt>
                <c:pt idx="11">
                  <c:v>46.209218553313782</c:v>
                </c:pt>
                <c:pt idx="12">
                  <c:v>46.107627997913305</c:v>
                </c:pt>
                <c:pt idx="13">
                  <c:v>46.006037442512827</c:v>
                </c:pt>
                <c:pt idx="14">
                  <c:v>45.90444688711235</c:v>
                </c:pt>
                <c:pt idx="15">
                  <c:v>45.802856331711872</c:v>
                </c:pt>
                <c:pt idx="16">
                  <c:v>45.701265776311395</c:v>
                </c:pt>
                <c:pt idx="17">
                  <c:v>45.599675220910918</c:v>
                </c:pt>
                <c:pt idx="18">
                  <c:v>45.49808466551044</c:v>
                </c:pt>
                <c:pt idx="19">
                  <c:v>45.396494110109963</c:v>
                </c:pt>
                <c:pt idx="20">
                  <c:v>45.294903554709485</c:v>
                </c:pt>
                <c:pt idx="21">
                  <c:v>45.193312999309008</c:v>
                </c:pt>
                <c:pt idx="22">
                  <c:v>45.09172244390853</c:v>
                </c:pt>
                <c:pt idx="23">
                  <c:v>44.990131888508053</c:v>
                </c:pt>
                <c:pt idx="24">
                  <c:v>44.888541333107575</c:v>
                </c:pt>
                <c:pt idx="25">
                  <c:v>44.786950777707098</c:v>
                </c:pt>
                <c:pt idx="26">
                  <c:v>44.68536022230662</c:v>
                </c:pt>
                <c:pt idx="27">
                  <c:v>44.583769666906143</c:v>
                </c:pt>
                <c:pt idx="28">
                  <c:v>44.482179111505666</c:v>
                </c:pt>
                <c:pt idx="29">
                  <c:v>44.380588556105188</c:v>
                </c:pt>
                <c:pt idx="30">
                  <c:v>44.278998000704711</c:v>
                </c:pt>
                <c:pt idx="31">
                  <c:v>44.177407445304233</c:v>
                </c:pt>
                <c:pt idx="32">
                  <c:v>44.075816889903756</c:v>
                </c:pt>
                <c:pt idx="33">
                  <c:v>43.974226334503278</c:v>
                </c:pt>
                <c:pt idx="34">
                  <c:v>43.872635779102801</c:v>
                </c:pt>
                <c:pt idx="35">
                  <c:v>43.771045223702323</c:v>
                </c:pt>
                <c:pt idx="36">
                  <c:v>43.669454668301846</c:v>
                </c:pt>
                <c:pt idx="37">
                  <c:v>43.567864112901368</c:v>
                </c:pt>
                <c:pt idx="38">
                  <c:v>43.466273557500891</c:v>
                </c:pt>
                <c:pt idx="39">
                  <c:v>43.364683002100413</c:v>
                </c:pt>
                <c:pt idx="40">
                  <c:v>43.263092446699936</c:v>
                </c:pt>
                <c:pt idx="41">
                  <c:v>43.161501891299459</c:v>
                </c:pt>
                <c:pt idx="42">
                  <c:v>43.059911335898981</c:v>
                </c:pt>
                <c:pt idx="43">
                  <c:v>42.958320780498504</c:v>
                </c:pt>
                <c:pt idx="44">
                  <c:v>42.856730225098026</c:v>
                </c:pt>
                <c:pt idx="45">
                  <c:v>42.755139669697549</c:v>
                </c:pt>
                <c:pt idx="46">
                  <c:v>42.653549114297071</c:v>
                </c:pt>
                <c:pt idx="47">
                  <c:v>42.551958558896594</c:v>
                </c:pt>
                <c:pt idx="48">
                  <c:v>42.450368003496116</c:v>
                </c:pt>
                <c:pt idx="49">
                  <c:v>42.348777448095639</c:v>
                </c:pt>
                <c:pt idx="50">
                  <c:v>42.247186892695161</c:v>
                </c:pt>
                <c:pt idx="51">
                  <c:v>42.145596337294684</c:v>
                </c:pt>
                <c:pt idx="52">
                  <c:v>42.044005781894207</c:v>
                </c:pt>
                <c:pt idx="53">
                  <c:v>41.942415226493729</c:v>
                </c:pt>
                <c:pt idx="54">
                  <c:v>41.840824671093252</c:v>
                </c:pt>
                <c:pt idx="55">
                  <c:v>41.739234115692774</c:v>
                </c:pt>
                <c:pt idx="56">
                  <c:v>41.637643560292297</c:v>
                </c:pt>
                <c:pt idx="57">
                  <c:v>41.536053004891819</c:v>
                </c:pt>
                <c:pt idx="58">
                  <c:v>41.434462449491342</c:v>
                </c:pt>
                <c:pt idx="59">
                  <c:v>41.332871894090864</c:v>
                </c:pt>
                <c:pt idx="60">
                  <c:v>41.231281338690387</c:v>
                </c:pt>
                <c:pt idx="61">
                  <c:v>41.129690783289909</c:v>
                </c:pt>
                <c:pt idx="62">
                  <c:v>41.028100227889432</c:v>
                </c:pt>
                <c:pt idx="63">
                  <c:v>40.926509672488955</c:v>
                </c:pt>
                <c:pt idx="64">
                  <c:v>40.824919117088477</c:v>
                </c:pt>
                <c:pt idx="65">
                  <c:v>40.723328561688</c:v>
                </c:pt>
                <c:pt idx="66">
                  <c:v>40.621738006287522</c:v>
                </c:pt>
                <c:pt idx="67">
                  <c:v>40.520147450887045</c:v>
                </c:pt>
                <c:pt idx="68">
                  <c:v>40.418556895486567</c:v>
                </c:pt>
                <c:pt idx="69">
                  <c:v>40.31696634008609</c:v>
                </c:pt>
                <c:pt idx="70">
                  <c:v>40.215375784685612</c:v>
                </c:pt>
                <c:pt idx="71">
                  <c:v>40.113785229285135</c:v>
                </c:pt>
                <c:pt idx="72">
                  <c:v>40.012194673884657</c:v>
                </c:pt>
                <c:pt idx="73">
                  <c:v>39.91060411848418</c:v>
                </c:pt>
                <c:pt idx="74">
                  <c:v>39.809013563083703</c:v>
                </c:pt>
                <c:pt idx="75">
                  <c:v>39.707423007683225</c:v>
                </c:pt>
                <c:pt idx="76">
                  <c:v>39.605832452282748</c:v>
                </c:pt>
                <c:pt idx="77">
                  <c:v>39.50424189688227</c:v>
                </c:pt>
                <c:pt idx="78">
                  <c:v>39.402651341481793</c:v>
                </c:pt>
                <c:pt idx="79">
                  <c:v>39.301060786081315</c:v>
                </c:pt>
                <c:pt idx="80">
                  <c:v>39.199470230680838</c:v>
                </c:pt>
                <c:pt idx="81">
                  <c:v>39.09787967528036</c:v>
                </c:pt>
                <c:pt idx="82">
                  <c:v>38.996289119879883</c:v>
                </c:pt>
                <c:pt idx="83">
                  <c:v>38.894698564479405</c:v>
                </c:pt>
                <c:pt idx="84">
                  <c:v>38.793108009078928</c:v>
                </c:pt>
                <c:pt idx="85">
                  <c:v>38.691517453678451</c:v>
                </c:pt>
                <c:pt idx="86">
                  <c:v>38.589926898277973</c:v>
                </c:pt>
                <c:pt idx="87">
                  <c:v>38.488336342877496</c:v>
                </c:pt>
                <c:pt idx="88">
                  <c:v>38.386745787477018</c:v>
                </c:pt>
                <c:pt idx="89">
                  <c:v>38.285155232076541</c:v>
                </c:pt>
                <c:pt idx="90">
                  <c:v>38.183564676676063</c:v>
                </c:pt>
                <c:pt idx="91">
                  <c:v>38.081974121275586</c:v>
                </c:pt>
                <c:pt idx="92">
                  <c:v>37.980383565875108</c:v>
                </c:pt>
                <c:pt idx="93">
                  <c:v>37.878793010474631</c:v>
                </c:pt>
                <c:pt idx="94">
                  <c:v>37.777202455074153</c:v>
                </c:pt>
                <c:pt idx="95">
                  <c:v>37.675611899673676</c:v>
                </c:pt>
                <c:pt idx="96">
                  <c:v>37.574021344273199</c:v>
                </c:pt>
                <c:pt idx="97">
                  <c:v>37.472430788872721</c:v>
                </c:pt>
                <c:pt idx="98">
                  <c:v>37.370840233472244</c:v>
                </c:pt>
                <c:pt idx="99">
                  <c:v>37.269249678071766</c:v>
                </c:pt>
                <c:pt idx="100">
                  <c:v>37.167659122671495</c:v>
                </c:pt>
              </c:numCache>
            </c:numRef>
          </c:xVal>
          <c:yVal>
            <c:numRef>
              <c:f>'Gusset 9'!$AS$813:$AS$913</c:f>
              <c:numCache>
                <c:formatCode>General</c:formatCode>
                <c:ptCount val="101"/>
                <c:pt idx="0">
                  <c:v>19.213726479144228</c:v>
                </c:pt>
                <c:pt idx="1">
                  <c:v>19.062839214352785</c:v>
                </c:pt>
                <c:pt idx="2">
                  <c:v>18.911951949561342</c:v>
                </c:pt>
                <c:pt idx="3">
                  <c:v>18.761064684769899</c:v>
                </c:pt>
                <c:pt idx="4">
                  <c:v>18.610177419978456</c:v>
                </c:pt>
                <c:pt idx="5">
                  <c:v>18.459290155187013</c:v>
                </c:pt>
                <c:pt idx="6">
                  <c:v>18.30840289039557</c:v>
                </c:pt>
                <c:pt idx="7">
                  <c:v>18.157515625604127</c:v>
                </c:pt>
                <c:pt idx="8">
                  <c:v>18.006628360812684</c:v>
                </c:pt>
                <c:pt idx="9">
                  <c:v>17.855741096021241</c:v>
                </c:pt>
                <c:pt idx="10">
                  <c:v>17.704853831229798</c:v>
                </c:pt>
                <c:pt idx="11">
                  <c:v>17.553966566438355</c:v>
                </c:pt>
                <c:pt idx="12">
                  <c:v>17.403079301646912</c:v>
                </c:pt>
                <c:pt idx="13">
                  <c:v>17.252192036855469</c:v>
                </c:pt>
                <c:pt idx="14">
                  <c:v>17.101304772064026</c:v>
                </c:pt>
                <c:pt idx="15">
                  <c:v>16.950417507272583</c:v>
                </c:pt>
                <c:pt idx="16">
                  <c:v>16.79953024248114</c:v>
                </c:pt>
                <c:pt idx="17">
                  <c:v>16.648642977689697</c:v>
                </c:pt>
                <c:pt idx="18">
                  <c:v>16.497755712898254</c:v>
                </c:pt>
                <c:pt idx="19">
                  <c:v>16.346868448106811</c:v>
                </c:pt>
                <c:pt idx="20">
                  <c:v>16.195981183315368</c:v>
                </c:pt>
                <c:pt idx="21">
                  <c:v>16.045093918523925</c:v>
                </c:pt>
                <c:pt idx="22">
                  <c:v>15.894206653732482</c:v>
                </c:pt>
                <c:pt idx="23">
                  <c:v>15.743319388941039</c:v>
                </c:pt>
                <c:pt idx="24">
                  <c:v>15.592432124149596</c:v>
                </c:pt>
                <c:pt idx="25">
                  <c:v>15.441544859358153</c:v>
                </c:pt>
                <c:pt idx="26">
                  <c:v>15.29065759456671</c:v>
                </c:pt>
                <c:pt idx="27">
                  <c:v>15.139770329775267</c:v>
                </c:pt>
                <c:pt idx="28">
                  <c:v>14.988883064983824</c:v>
                </c:pt>
                <c:pt idx="29">
                  <c:v>14.837995800192381</c:v>
                </c:pt>
                <c:pt idx="30">
                  <c:v>14.687108535400938</c:v>
                </c:pt>
                <c:pt idx="31">
                  <c:v>14.536221270609495</c:v>
                </c:pt>
                <c:pt idx="32">
                  <c:v>14.385334005818052</c:v>
                </c:pt>
                <c:pt idx="33">
                  <c:v>14.234446741026609</c:v>
                </c:pt>
                <c:pt idx="34">
                  <c:v>14.083559476235166</c:v>
                </c:pt>
                <c:pt idx="35">
                  <c:v>13.932672211443723</c:v>
                </c:pt>
                <c:pt idx="36">
                  <c:v>13.78178494665228</c:v>
                </c:pt>
                <c:pt idx="37">
                  <c:v>13.630897681860837</c:v>
                </c:pt>
                <c:pt idx="38">
                  <c:v>13.480010417069394</c:v>
                </c:pt>
                <c:pt idx="39">
                  <c:v>13.329123152277951</c:v>
                </c:pt>
                <c:pt idx="40">
                  <c:v>13.178235887486508</c:v>
                </c:pt>
                <c:pt idx="41">
                  <c:v>13.027348622695065</c:v>
                </c:pt>
                <c:pt idx="42">
                  <c:v>12.876461357903622</c:v>
                </c:pt>
                <c:pt idx="43">
                  <c:v>12.725574093112179</c:v>
                </c:pt>
                <c:pt idx="44">
                  <c:v>12.574686828320736</c:v>
                </c:pt>
                <c:pt idx="45">
                  <c:v>12.423799563529293</c:v>
                </c:pt>
                <c:pt idx="46">
                  <c:v>12.27291229873785</c:v>
                </c:pt>
                <c:pt idx="47">
                  <c:v>12.122025033946407</c:v>
                </c:pt>
                <c:pt idx="48">
                  <c:v>11.971137769154964</c:v>
                </c:pt>
                <c:pt idx="49">
                  <c:v>11.820250504363521</c:v>
                </c:pt>
                <c:pt idx="50">
                  <c:v>11.669363239572078</c:v>
                </c:pt>
                <c:pt idx="51">
                  <c:v>11.518475974780635</c:v>
                </c:pt>
                <c:pt idx="52">
                  <c:v>11.367588709989192</c:v>
                </c:pt>
                <c:pt idx="53">
                  <c:v>11.216701445197749</c:v>
                </c:pt>
                <c:pt idx="54">
                  <c:v>11.065814180406306</c:v>
                </c:pt>
                <c:pt idx="55">
                  <c:v>10.914926915614863</c:v>
                </c:pt>
                <c:pt idx="56">
                  <c:v>10.76403965082342</c:v>
                </c:pt>
                <c:pt idx="57">
                  <c:v>10.613152386031977</c:v>
                </c:pt>
                <c:pt idx="58">
                  <c:v>10.462265121240534</c:v>
                </c:pt>
                <c:pt idx="59">
                  <c:v>10.311377856449091</c:v>
                </c:pt>
                <c:pt idx="60">
                  <c:v>10.160490591657648</c:v>
                </c:pt>
                <c:pt idx="61">
                  <c:v>10.009603326866205</c:v>
                </c:pt>
                <c:pt idx="62">
                  <c:v>9.8587160620747625</c:v>
                </c:pt>
                <c:pt idx="63">
                  <c:v>9.7078287972833195</c:v>
                </c:pt>
                <c:pt idx="64">
                  <c:v>9.5569415324918765</c:v>
                </c:pt>
                <c:pt idx="65">
                  <c:v>9.4060542677004335</c:v>
                </c:pt>
                <c:pt idx="66">
                  <c:v>9.2551670029089905</c:v>
                </c:pt>
                <c:pt idx="67">
                  <c:v>9.1042797381175475</c:v>
                </c:pt>
                <c:pt idx="68">
                  <c:v>8.9533924733261046</c:v>
                </c:pt>
                <c:pt idx="69">
                  <c:v>8.8025052085346616</c:v>
                </c:pt>
                <c:pt idx="70">
                  <c:v>8.6516179437432186</c:v>
                </c:pt>
                <c:pt idx="71">
                  <c:v>8.5007306789517756</c:v>
                </c:pt>
                <c:pt idx="72">
                  <c:v>8.3498434141603326</c:v>
                </c:pt>
                <c:pt idx="73">
                  <c:v>8.1989561493688896</c:v>
                </c:pt>
                <c:pt idx="74">
                  <c:v>8.0480688845774466</c:v>
                </c:pt>
                <c:pt idx="75">
                  <c:v>7.8971816197860045</c:v>
                </c:pt>
                <c:pt idx="76">
                  <c:v>7.7462943549945624</c:v>
                </c:pt>
                <c:pt idx="77">
                  <c:v>7.5954070902031203</c:v>
                </c:pt>
                <c:pt idx="78">
                  <c:v>7.4445198254116782</c:v>
                </c:pt>
                <c:pt idx="79">
                  <c:v>7.2936325606202361</c:v>
                </c:pt>
                <c:pt idx="80">
                  <c:v>7.142745295828794</c:v>
                </c:pt>
                <c:pt idx="81">
                  <c:v>6.9918580310373519</c:v>
                </c:pt>
                <c:pt idx="82">
                  <c:v>6.8409707662459098</c:v>
                </c:pt>
                <c:pt idx="83">
                  <c:v>6.6900835014544677</c:v>
                </c:pt>
                <c:pt idx="84">
                  <c:v>6.5391962366630256</c:v>
                </c:pt>
                <c:pt idx="85">
                  <c:v>6.3883089718715835</c:v>
                </c:pt>
                <c:pt idx="86">
                  <c:v>6.2374217070801414</c:v>
                </c:pt>
                <c:pt idx="87">
                  <c:v>6.0865344422886993</c:v>
                </c:pt>
                <c:pt idx="88">
                  <c:v>5.9356471774972572</c:v>
                </c:pt>
                <c:pt idx="89">
                  <c:v>5.7847599127058151</c:v>
                </c:pt>
                <c:pt idx="90">
                  <c:v>5.633872647914373</c:v>
                </c:pt>
                <c:pt idx="91">
                  <c:v>5.4829853831229309</c:v>
                </c:pt>
                <c:pt idx="92">
                  <c:v>5.3320981183314888</c:v>
                </c:pt>
                <c:pt idx="93">
                  <c:v>5.1812108535400467</c:v>
                </c:pt>
                <c:pt idx="94">
                  <c:v>5.0303235887486046</c:v>
                </c:pt>
                <c:pt idx="95">
                  <c:v>4.8794363239571625</c:v>
                </c:pt>
                <c:pt idx="96">
                  <c:v>4.7285490591657204</c:v>
                </c:pt>
                <c:pt idx="97">
                  <c:v>4.5776617943742783</c:v>
                </c:pt>
                <c:pt idx="98">
                  <c:v>4.4267745295828362</c:v>
                </c:pt>
                <c:pt idx="99">
                  <c:v>4.2758872647913941</c:v>
                </c:pt>
                <c:pt idx="100">
                  <c:v>4.125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ED9-41EB-8179-578915671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463092"/>
        <c:axId val="77387189"/>
      </c:scatterChart>
      <c:valAx>
        <c:axId val="7694630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7387189"/>
        <c:crosses val="autoZero"/>
        <c:crossBetween val="midCat"/>
      </c:valAx>
      <c:valAx>
        <c:axId val="773871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200" b="0">
                    <a:solidFill>
                      <a:srgbClr val="000000"/>
                    </a:solidFill>
                    <a:latin typeface="Roboto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>
                <a:solidFill>
                  <a:srgbClr val="000000"/>
                </a:solidFill>
                <a:latin typeface="Roboto"/>
              </a:defRPr>
            </a:pPr>
            <a:endParaRPr lang="en-US"/>
          </a:p>
        </c:txPr>
        <c:crossAx val="769463092"/>
        <c:crosses val="autoZero"/>
        <c:crossBetween val="midCat"/>
      </c:valAx>
    </c:plotArea>
    <c:plotVisOnly val="0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9525</xdr:rowOff>
    </xdr:from>
    <xdr:to>
      <xdr:col>11</xdr:col>
      <xdr:colOff>3810</xdr:colOff>
      <xdr:row>1</xdr:row>
      <xdr:rowOff>41409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5C86DC-88CE-0139-8A66-B81AF507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9525"/>
          <a:ext cx="1933575" cy="6262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8" title="Chart">
          <a:extLst>
            <a:ext uri="{FF2B5EF4-FFF2-40B4-BE49-F238E27FC236}">
              <a16:creationId xmlns:a16="http://schemas.microsoft.com/office/drawing/2014/main" id="{C7C98DAE-6CBA-49FB-9481-F7DB525EF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2CCE0D-4B74-455B-86C5-552BB655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9" title="Chart">
          <a:extLst>
            <a:ext uri="{FF2B5EF4-FFF2-40B4-BE49-F238E27FC236}">
              <a16:creationId xmlns:a16="http://schemas.microsoft.com/office/drawing/2014/main" id="{CFE4E53F-9216-4FF4-8991-DFE17CAA1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731F33-9B2A-4D4F-A47F-A1F24CF57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10" title="Chart">
          <a:extLst>
            <a:ext uri="{FF2B5EF4-FFF2-40B4-BE49-F238E27FC236}">
              <a16:creationId xmlns:a16="http://schemas.microsoft.com/office/drawing/2014/main" id="{AE26A45F-BBD7-4C59-BA60-662779943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B8F0F7-2A69-44CF-9C37-5F4849EB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11" title="Chart">
          <a:extLst>
            <a:ext uri="{FF2B5EF4-FFF2-40B4-BE49-F238E27FC236}">
              <a16:creationId xmlns:a16="http://schemas.microsoft.com/office/drawing/2014/main" id="{E9110266-5187-43D2-B2A3-E5C44E83A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E3F4A0-FCE4-42C8-B2FC-9479AFF8A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12" title="Chart">
          <a:extLst>
            <a:ext uri="{FF2B5EF4-FFF2-40B4-BE49-F238E27FC236}">
              <a16:creationId xmlns:a16="http://schemas.microsoft.com/office/drawing/2014/main" id="{B569B0FB-5D88-42D8-A138-B4056E4F5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A125A9-1D15-4863-A5D3-C8E3613CF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13" title="Chart">
          <a:extLst>
            <a:ext uri="{FF2B5EF4-FFF2-40B4-BE49-F238E27FC236}">
              <a16:creationId xmlns:a16="http://schemas.microsoft.com/office/drawing/2014/main" id="{9A8E55C6-04AE-4857-A067-5AFED6F2C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745B4E-9CF7-4769-AA82-3CBD9C4FF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14" title="Chart">
          <a:extLst>
            <a:ext uri="{FF2B5EF4-FFF2-40B4-BE49-F238E27FC236}">
              <a16:creationId xmlns:a16="http://schemas.microsoft.com/office/drawing/2014/main" id="{49E3EC23-4C27-44D4-B138-42A12B752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D3EC5C-D08F-4CD0-AD92-9F04F8F0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15" title="Chart">
          <a:extLst>
            <a:ext uri="{FF2B5EF4-FFF2-40B4-BE49-F238E27FC236}">
              <a16:creationId xmlns:a16="http://schemas.microsoft.com/office/drawing/2014/main" id="{FE5C8AB5-EF5C-41BA-A32D-E8E771DD0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A351DD-5F42-417E-842D-2B821F07F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16" title="Chart">
          <a:extLst>
            <a:ext uri="{FF2B5EF4-FFF2-40B4-BE49-F238E27FC236}">
              <a16:creationId xmlns:a16="http://schemas.microsoft.com/office/drawing/2014/main" id="{9F422EB2-78B3-48F2-8536-5B72CEBE5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486E6-503A-44D9-89E2-95C851523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0</xdr:row>
      <xdr:rowOff>0</xdr:rowOff>
    </xdr:from>
    <xdr:to>
      <xdr:col>10</xdr:col>
      <xdr:colOff>0</xdr:colOff>
      <xdr:row>1</xdr:row>
      <xdr:rowOff>35694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DAFE23-83AB-4009-BF6D-B2A978595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0"/>
          <a:ext cx="1933575" cy="6262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5994A6-1769-49FB-91E3-87902FBDE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33575" cy="6262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209549</xdr:colOff>
      <xdr:row>13</xdr:row>
      <xdr:rowOff>9525</xdr:rowOff>
    </xdr:from>
    <xdr:ext cx="3857626" cy="3019425"/>
    <xdr:graphicFrame macro="">
      <xdr:nvGraphicFramePr>
        <xdr:cNvPr id="2" name="Chart 2" title="Chart">
          <a:extLst>
            <a:ext uri="{FF2B5EF4-FFF2-40B4-BE49-F238E27FC236}">
              <a16:creationId xmlns:a16="http://schemas.microsoft.com/office/drawing/2014/main" id="{752AB357-2B17-453B-B494-F61DA40D2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609600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2D9A0B-6426-448C-9498-7659DF2E3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0"/>
          <a:ext cx="1933575" cy="6262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609600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678AC9-6D1E-422F-B065-E792D91DF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0"/>
          <a:ext cx="1933575" cy="626244"/>
        </a:xfrm>
        <a:prstGeom prst="rect">
          <a:avLst/>
        </a:prstGeom>
      </xdr:spPr>
    </xdr:pic>
    <xdr:clientData/>
  </xdr:twoCellAnchor>
  <xdr:oneCellAnchor>
    <xdr:from>
      <xdr:col>3</xdr:col>
      <xdr:colOff>209550</xdr:colOff>
      <xdr:row>13</xdr:row>
      <xdr:rowOff>9525</xdr:rowOff>
    </xdr:from>
    <xdr:ext cx="3857626" cy="3019425"/>
    <xdr:graphicFrame macro="">
      <xdr:nvGraphicFramePr>
        <xdr:cNvPr id="6" name="Chart 3" title="Chart">
          <a:extLst>
            <a:ext uri="{FF2B5EF4-FFF2-40B4-BE49-F238E27FC236}">
              <a16:creationId xmlns:a16="http://schemas.microsoft.com/office/drawing/2014/main" id="{E6FFBF7C-9195-4815-A77E-915F44DB9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4" title="Chart">
          <a:extLst>
            <a:ext uri="{FF2B5EF4-FFF2-40B4-BE49-F238E27FC236}">
              <a16:creationId xmlns:a16="http://schemas.microsoft.com/office/drawing/2014/main" id="{B40FDE42-0AC8-4879-A35B-47EE1BB31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007013-4993-4F08-87D1-E2D4083E2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5" title="Chart">
          <a:extLst>
            <a:ext uri="{FF2B5EF4-FFF2-40B4-BE49-F238E27FC236}">
              <a16:creationId xmlns:a16="http://schemas.microsoft.com/office/drawing/2014/main" id="{50756ED4-A5C5-4131-BB14-C9437A70C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4BAB81-AA73-4AF6-B448-919A7D4D0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6" title="Chart">
          <a:extLst>
            <a:ext uri="{FF2B5EF4-FFF2-40B4-BE49-F238E27FC236}">
              <a16:creationId xmlns:a16="http://schemas.microsoft.com/office/drawing/2014/main" id="{FA937505-28D2-4796-87D3-934DE688C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BA0D7C-2F3D-415B-902C-D5A86A9DD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228599</xdr:colOff>
      <xdr:row>13</xdr:row>
      <xdr:rowOff>9525</xdr:rowOff>
    </xdr:from>
    <xdr:ext cx="3857626" cy="3019425"/>
    <xdr:graphicFrame macro="">
      <xdr:nvGraphicFramePr>
        <xdr:cNvPr id="2" name="Chart 7" title="Chart">
          <a:extLst>
            <a:ext uri="{FF2B5EF4-FFF2-40B4-BE49-F238E27FC236}">
              <a16:creationId xmlns:a16="http://schemas.microsoft.com/office/drawing/2014/main" id="{09F2C8DE-B5B0-42E3-91E8-413F25AA1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5</xdr:col>
      <xdr:colOff>619125</xdr:colOff>
      <xdr:row>0</xdr:row>
      <xdr:rowOff>0</xdr:rowOff>
    </xdr:from>
    <xdr:to>
      <xdr:col>8</xdr:col>
      <xdr:colOff>0</xdr:colOff>
      <xdr:row>1</xdr:row>
      <xdr:rowOff>35694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B1D5BA-A48B-48AF-86A3-9240F2168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0"/>
          <a:ext cx="1924050" cy="626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Y279"/>
  <sheetViews>
    <sheetView tabSelected="1" topLeftCell="A16" zoomScale="130" zoomScaleNormal="130" workbookViewId="0">
      <selection activeCell="E36" sqref="E36"/>
    </sheetView>
  </sheetViews>
  <sheetFormatPr defaultColWidth="14.42578125" defaultRowHeight="15.75" customHeight="1"/>
  <cols>
    <col min="1" max="2" width="12.28515625" customWidth="1"/>
    <col min="3" max="3" width="9.5703125" customWidth="1"/>
    <col min="4" max="4" width="8.42578125" customWidth="1"/>
    <col min="5" max="5" width="7.140625" customWidth="1"/>
    <col min="6" max="7" width="12.28515625" customWidth="1"/>
    <col min="8" max="8" width="7.5703125" customWidth="1"/>
    <col min="9" max="9" width="12.28515625" customWidth="1"/>
    <col min="10" max="10" width="7.5703125" customWidth="1"/>
    <col min="11" max="11" width="8.7109375" customWidth="1"/>
    <col min="12" max="25" width="14.42578125" style="166"/>
  </cols>
  <sheetData>
    <row r="1" spans="1:11" ht="46.5" customHeight="1">
      <c r="A1" s="169" t="s">
        <v>0</v>
      </c>
      <c r="B1" s="1"/>
      <c r="C1" s="1"/>
      <c r="D1" s="1"/>
      <c r="E1" s="1"/>
      <c r="F1" s="2"/>
      <c r="G1" s="3"/>
      <c r="H1" s="2"/>
      <c r="I1" s="3"/>
      <c r="J1" s="2"/>
      <c r="K1" s="1"/>
    </row>
    <row r="2" spans="1:11" ht="12.75">
      <c r="A2" s="4"/>
      <c r="B2" s="5"/>
      <c r="C2" s="5"/>
      <c r="D2" s="4"/>
      <c r="E2" s="4"/>
      <c r="F2" s="6"/>
      <c r="G2" s="6"/>
      <c r="H2" s="6"/>
      <c r="I2" s="7"/>
      <c r="J2" s="6"/>
      <c r="K2" s="4"/>
    </row>
    <row r="3" spans="1:11" ht="15">
      <c r="A3" s="324" t="s">
        <v>632</v>
      </c>
      <c r="B3" s="325"/>
      <c r="C3" s="325"/>
      <c r="D3" s="325"/>
      <c r="E3" s="325"/>
      <c r="F3" s="326"/>
      <c r="G3" s="2"/>
      <c r="H3" s="2"/>
      <c r="I3" s="8"/>
      <c r="J3" s="2"/>
      <c r="K3" s="9"/>
    </row>
    <row r="4" spans="1:11" ht="12.75">
      <c r="A4" s="9"/>
      <c r="B4" s="1"/>
      <c r="C4" s="1"/>
      <c r="D4" s="9"/>
      <c r="E4" s="9"/>
      <c r="F4" s="2"/>
      <c r="G4" s="2"/>
      <c r="H4" s="2"/>
      <c r="I4" s="8"/>
      <c r="J4" s="2"/>
      <c r="K4" s="9"/>
    </row>
    <row r="5" spans="1:11" ht="12.75">
      <c r="A5" s="8"/>
      <c r="B5" s="9"/>
      <c r="C5" s="9"/>
      <c r="D5" s="9"/>
      <c r="E5" s="9"/>
      <c r="F5" s="2"/>
      <c r="G5" s="2"/>
      <c r="H5" s="2"/>
      <c r="I5" s="8"/>
      <c r="J5" s="2"/>
      <c r="K5" s="9"/>
    </row>
    <row r="6" spans="1:11" ht="12.75">
      <c r="A6" s="8"/>
      <c r="B6" s="10"/>
      <c r="C6" s="9"/>
      <c r="D6" s="9"/>
      <c r="E6" s="9"/>
      <c r="F6" s="2"/>
      <c r="G6" s="2"/>
      <c r="H6" s="2"/>
      <c r="I6" s="8"/>
      <c r="J6" s="2"/>
      <c r="K6" s="9"/>
    </row>
    <row r="7" spans="1:11" ht="12.75">
      <c r="A7" s="8"/>
      <c r="B7" s="11"/>
      <c r="C7" s="1"/>
      <c r="D7" s="9"/>
      <c r="E7" s="9"/>
      <c r="F7" s="2"/>
      <c r="G7" s="2"/>
      <c r="H7" s="2"/>
      <c r="I7" s="8"/>
      <c r="J7" s="2"/>
      <c r="K7" s="9"/>
    </row>
    <row r="8" spans="1:11" ht="12.75">
      <c r="A8" s="12" t="s">
        <v>1</v>
      </c>
      <c r="B8" s="1"/>
      <c r="C8" s="1"/>
      <c r="D8" s="12"/>
      <c r="E8" s="8"/>
      <c r="F8" s="2"/>
      <c r="G8" s="2"/>
      <c r="H8" s="2"/>
      <c r="I8" s="8"/>
      <c r="J8" s="2"/>
      <c r="K8" s="9"/>
    </row>
    <row r="9" spans="1:11" ht="12.75">
      <c r="A9" s="8"/>
      <c r="B9" s="8" t="s">
        <v>2</v>
      </c>
      <c r="C9" s="13">
        <v>20</v>
      </c>
      <c r="D9" s="8"/>
      <c r="E9" s="8"/>
      <c r="F9" s="171" t="s">
        <v>3</v>
      </c>
      <c r="G9" s="172">
        <v>50</v>
      </c>
      <c r="H9" s="14"/>
      <c r="I9" s="8"/>
      <c r="J9" s="9"/>
      <c r="K9" s="9"/>
    </row>
    <row r="10" spans="1:11" ht="12.75">
      <c r="A10" s="8"/>
      <c r="B10" s="8" t="s">
        <v>4</v>
      </c>
      <c r="C10" s="173">
        <v>0</v>
      </c>
      <c r="D10" s="2"/>
      <c r="E10" s="8"/>
      <c r="F10" s="8" t="s">
        <v>5</v>
      </c>
      <c r="G10" s="174">
        <v>5</v>
      </c>
      <c r="H10" s="8"/>
      <c r="I10" s="8"/>
      <c r="J10" s="9"/>
      <c r="K10" s="9"/>
    </row>
    <row r="11" spans="1:11" ht="12.75">
      <c r="A11" s="8"/>
      <c r="B11" s="8" t="s">
        <v>6</v>
      </c>
      <c r="C11" s="173">
        <v>0.75</v>
      </c>
      <c r="D11" s="2"/>
      <c r="E11" s="8"/>
      <c r="F11" s="8" t="s">
        <v>7</v>
      </c>
      <c r="G11" s="173">
        <v>1</v>
      </c>
      <c r="H11" s="8"/>
      <c r="I11" s="8"/>
      <c r="J11" s="9"/>
      <c r="K11" s="9"/>
    </row>
    <row r="12" spans="1:11" ht="12.75">
      <c r="A12" s="8"/>
      <c r="B12" s="14" t="s">
        <v>8</v>
      </c>
      <c r="C12" s="175" t="s">
        <v>9</v>
      </c>
      <c r="D12" s="15"/>
      <c r="E12" s="8"/>
      <c r="F12" s="8"/>
      <c r="G12" s="16"/>
      <c r="H12" s="8"/>
      <c r="I12" s="8"/>
      <c r="J12" s="9"/>
      <c r="K12" s="9"/>
    </row>
    <row r="13" spans="1:11" ht="12.75">
      <c r="A13" s="8"/>
      <c r="B13" s="17" t="s">
        <v>10</v>
      </c>
      <c r="C13" s="308" t="s">
        <v>35</v>
      </c>
      <c r="D13" s="309"/>
      <c r="E13" s="8"/>
      <c r="F13" s="8"/>
      <c r="G13" s="8"/>
      <c r="H13" s="8"/>
      <c r="I13" s="8"/>
      <c r="J13" s="2"/>
      <c r="K13" s="9"/>
    </row>
    <row r="14" spans="1:11" ht="12.75">
      <c r="A14" s="8"/>
      <c r="B14" s="17" t="s">
        <v>12</v>
      </c>
      <c r="C14" s="308" t="s">
        <v>13</v>
      </c>
      <c r="D14" s="309"/>
      <c r="E14" s="8"/>
      <c r="F14" s="8"/>
      <c r="G14" s="8"/>
      <c r="H14" s="14"/>
      <c r="I14" s="8"/>
      <c r="J14" s="2"/>
      <c r="K14" s="9"/>
    </row>
    <row r="15" spans="1:11" ht="12.75">
      <c r="A15" s="8"/>
      <c r="B15" s="17" t="s">
        <v>14</v>
      </c>
      <c r="C15" s="308" t="s">
        <v>31</v>
      </c>
      <c r="D15" s="309"/>
      <c r="E15" s="8"/>
      <c r="F15" s="8"/>
      <c r="G15" s="8"/>
      <c r="H15" s="15"/>
      <c r="I15" s="8"/>
      <c r="J15" s="2"/>
      <c r="K15" s="9"/>
    </row>
    <row r="16" spans="1:11" ht="12.75">
      <c r="A16" s="8"/>
      <c r="B16" s="17" t="s">
        <v>16</v>
      </c>
      <c r="C16" s="308" t="s">
        <v>524</v>
      </c>
      <c r="D16" s="327"/>
      <c r="E16" s="309"/>
      <c r="F16" s="8"/>
      <c r="G16" s="8"/>
      <c r="H16" s="14"/>
      <c r="I16" s="8"/>
      <c r="J16" s="2"/>
      <c r="K16" s="9"/>
    </row>
    <row r="17" spans="1:11" ht="12.75">
      <c r="A17" s="8"/>
      <c r="B17" s="17" t="s">
        <v>18</v>
      </c>
      <c r="C17" s="308" t="s">
        <v>19</v>
      </c>
      <c r="D17" s="309"/>
      <c r="E17" s="16"/>
      <c r="F17" s="8"/>
      <c r="G17" s="8"/>
      <c r="H17" s="2"/>
      <c r="I17" s="2"/>
      <c r="J17" s="2"/>
      <c r="K17" s="9"/>
    </row>
    <row r="18" spans="1:11" ht="12.75">
      <c r="A18" s="8"/>
      <c r="B18" s="8"/>
      <c r="C18" s="16"/>
      <c r="D18" s="171"/>
      <c r="E18" s="8"/>
      <c r="F18" s="8"/>
      <c r="G18" s="8"/>
      <c r="H18" s="2"/>
      <c r="I18" s="2"/>
      <c r="J18" s="2"/>
      <c r="K18" s="8"/>
    </row>
    <row r="19" spans="1:11" ht="12.75">
      <c r="A19" s="176"/>
      <c r="B19" s="18"/>
      <c r="C19" s="18"/>
      <c r="D19" s="8"/>
      <c r="F19" s="8"/>
      <c r="G19" s="8"/>
      <c r="H19" s="19"/>
      <c r="I19" s="2"/>
      <c r="J19" s="19"/>
      <c r="K19" s="20"/>
    </row>
    <row r="20" spans="1:11" ht="12.75">
      <c r="A20" s="176" t="s">
        <v>20</v>
      </c>
      <c r="B20" s="18"/>
      <c r="C20" s="18"/>
      <c r="D20" s="20"/>
      <c r="E20" s="20"/>
      <c r="F20" s="21"/>
      <c r="G20" s="19"/>
      <c r="H20" s="19"/>
      <c r="I20" s="19"/>
      <c r="J20" s="19"/>
      <c r="K20" s="19"/>
    </row>
    <row r="21" spans="1:11" ht="12.75">
      <c r="A21" s="310" t="s">
        <v>21</v>
      </c>
      <c r="B21" s="294" t="s">
        <v>22</v>
      </c>
      <c r="C21" s="296" t="s">
        <v>23</v>
      </c>
      <c r="D21" s="314" t="s">
        <v>24</v>
      </c>
      <c r="E21" s="315" t="s">
        <v>25</v>
      </c>
      <c r="F21" s="316"/>
      <c r="G21" s="318" t="s">
        <v>26</v>
      </c>
      <c r="H21" s="316"/>
      <c r="I21" s="319" t="s">
        <v>27</v>
      </c>
      <c r="J21" s="320"/>
      <c r="K21" s="300" t="s">
        <v>28</v>
      </c>
    </row>
    <row r="22" spans="1:11" ht="12.75">
      <c r="A22" s="311"/>
      <c r="B22" s="295"/>
      <c r="C22" s="297"/>
      <c r="D22" s="288"/>
      <c r="E22" s="295"/>
      <c r="F22" s="317"/>
      <c r="G22" s="295"/>
      <c r="H22" s="317"/>
      <c r="I22" s="321"/>
      <c r="J22" s="322"/>
      <c r="K22" s="301"/>
    </row>
    <row r="23" spans="1:11" ht="12.75">
      <c r="A23" s="323" t="s">
        <v>29</v>
      </c>
      <c r="B23" s="22">
        <f>IF(A23="","",1)</f>
        <v>1</v>
      </c>
      <c r="C23" s="298">
        <f>22+6.75/12</f>
        <v>22.5625</v>
      </c>
      <c r="D23" s="299">
        <f>27+(10+13/128)/12</f>
        <v>27.841796875</v>
      </c>
      <c r="E23" s="23" t="str">
        <f>IF(A23="","","TOP")</f>
        <v>TOP</v>
      </c>
      <c r="F23" s="24" t="s">
        <v>35</v>
      </c>
      <c r="G23" s="271" t="s">
        <v>31</v>
      </c>
      <c r="H23" s="272"/>
      <c r="I23" s="302" t="s">
        <v>524</v>
      </c>
      <c r="J23" s="303"/>
      <c r="K23" s="25" t="str">
        <f>IF(ISERR(FINDB("Fail",SCHEDULESUMMARY!I8)),"PASS","FAIL")</f>
        <v>PASS</v>
      </c>
    </row>
    <row r="24" spans="1:11" ht="12.75">
      <c r="A24" s="253"/>
      <c r="B24" s="26">
        <f>IF(A23="","",2)</f>
        <v>2</v>
      </c>
      <c r="C24" s="261"/>
      <c r="D24" s="263"/>
      <c r="E24" s="27" t="str">
        <f>IF(A23="","","BTM")</f>
        <v>BTM</v>
      </c>
      <c r="F24" s="28" t="str">
        <f>IF(A23="","",$C$14)</f>
        <v>BasePlate</v>
      </c>
      <c r="G24" s="273"/>
      <c r="H24" s="274"/>
      <c r="I24" s="304"/>
      <c r="J24" s="305"/>
      <c r="K24" s="29" t="str">
        <f>IF(ISERR(FINDB("Fail",SCHEDULESUMMARY!I9)),"PASS","FAIL")</f>
        <v>PASS</v>
      </c>
    </row>
    <row r="25" spans="1:11" ht="12.75">
      <c r="A25" s="285" t="s">
        <v>33</v>
      </c>
      <c r="B25" s="26">
        <f>IF(A25="","",3)</f>
        <v>3</v>
      </c>
      <c r="C25" s="256">
        <f>11+(3+49/128)/12</f>
        <v>11.281901041666666</v>
      </c>
      <c r="D25" s="258">
        <f>8+(7+243/256)/12</f>
        <v>8.6624348958333339</v>
      </c>
      <c r="E25" s="27" t="str">
        <f>IF(A25="","","TOP")</f>
        <v>TOP</v>
      </c>
      <c r="F25" s="28" t="s">
        <v>35</v>
      </c>
      <c r="G25" s="264" t="s">
        <v>31</v>
      </c>
      <c r="H25" s="265"/>
      <c r="I25" s="312" t="s">
        <v>32</v>
      </c>
      <c r="J25" s="313"/>
      <c r="K25" s="29" t="str">
        <f>IF(ISERR(FINDB("Fail",SCHEDULESUMMARY!I10)),"PASS","FAIL")</f>
        <v>PASS</v>
      </c>
    </row>
    <row r="26" spans="1:11" ht="12.75">
      <c r="A26" s="253"/>
      <c r="B26" s="30">
        <f>IF(A25="","",4)</f>
        <v>4</v>
      </c>
      <c r="C26" s="261"/>
      <c r="D26" s="263"/>
      <c r="E26" s="31" t="str">
        <f>IF(A25="","","BTM")</f>
        <v>BTM</v>
      </c>
      <c r="F26" s="32" t="s">
        <v>35</v>
      </c>
      <c r="G26" s="273"/>
      <c r="H26" s="274"/>
      <c r="I26" s="304"/>
      <c r="J26" s="305"/>
      <c r="K26" s="33" t="str">
        <f>IF(ISERR(FINDB("Fail",SCHEDULESUMMARY!I11)),"PASS","FAIL")</f>
        <v>PASS</v>
      </c>
    </row>
    <row r="27" spans="1:11" ht="12.75">
      <c r="A27" s="252" t="s">
        <v>34</v>
      </c>
      <c r="B27" s="34">
        <f>IF(A27="","",5)</f>
        <v>5</v>
      </c>
      <c r="C27" s="260">
        <f>C25</f>
        <v>11.281901041666666</v>
      </c>
      <c r="D27" s="262">
        <f>7+(7+11/256)/12</f>
        <v>7.5869140625</v>
      </c>
      <c r="E27" s="35" t="str">
        <f>IF(A27="","","TOP")</f>
        <v>TOP</v>
      </c>
      <c r="F27" s="36" t="s">
        <v>35</v>
      </c>
      <c r="G27" s="275" t="s">
        <v>31</v>
      </c>
      <c r="H27" s="293"/>
      <c r="I27" s="306" t="s">
        <v>32</v>
      </c>
      <c r="J27" s="307"/>
      <c r="K27" s="37" t="str">
        <f>IF(ISERR(FINDB("Fail",SCHEDULESUMMARY!I12)),"PASS","FAIL")</f>
        <v>PASS</v>
      </c>
    </row>
    <row r="28" spans="1:11" ht="12.75">
      <c r="A28" s="253"/>
      <c r="B28" s="26">
        <f>IF(A27="","",6)</f>
        <v>6</v>
      </c>
      <c r="C28" s="261"/>
      <c r="D28" s="263"/>
      <c r="E28" s="27" t="str">
        <f>IF(A27="","","BTM")</f>
        <v>BTM</v>
      </c>
      <c r="F28" s="28" t="s">
        <v>35</v>
      </c>
      <c r="G28" s="273"/>
      <c r="H28" s="274"/>
      <c r="I28" s="304"/>
      <c r="J28" s="305"/>
      <c r="K28" s="29" t="str">
        <f>IF(ISERR(FINDB("Fail",SCHEDULESUMMARY!I13)),"PASS","FAIL")</f>
        <v>PASS</v>
      </c>
    </row>
    <row r="29" spans="1:11" ht="12.75">
      <c r="A29" s="254" t="s">
        <v>36</v>
      </c>
      <c r="B29" s="26">
        <f>IF(A29="","",7)</f>
        <v>7</v>
      </c>
      <c r="C29" s="256">
        <f>C27</f>
        <v>11.281901041666666</v>
      </c>
      <c r="D29" s="258">
        <f>9+(5+155/256)/12</f>
        <v>9.4671223958333339</v>
      </c>
      <c r="E29" s="27" t="str">
        <f>IF(A29="","","TOP")</f>
        <v>TOP</v>
      </c>
      <c r="F29" s="28" t="s">
        <v>35</v>
      </c>
      <c r="G29" s="264" t="s">
        <v>31</v>
      </c>
      <c r="H29" s="291"/>
      <c r="I29" s="264" t="s">
        <v>32</v>
      </c>
      <c r="J29" s="268"/>
      <c r="K29" s="29" t="str">
        <f>IF(ISERR(FINDB("Fail",SCHEDULESUMMARY!I14)),"PASS","FAIL")</f>
        <v>PASS</v>
      </c>
    </row>
    <row r="30" spans="1:11" ht="13.5" thickBot="1">
      <c r="A30" s="255"/>
      <c r="B30" s="38">
        <f>IF(A29="","",8)</f>
        <v>8</v>
      </c>
      <c r="C30" s="257"/>
      <c r="D30" s="259"/>
      <c r="E30" s="39" t="str">
        <f>IF(A29="","","BTM")</f>
        <v>BTM</v>
      </c>
      <c r="F30" s="40" t="s">
        <v>35</v>
      </c>
      <c r="G30" s="269"/>
      <c r="H30" s="292"/>
      <c r="I30" s="269"/>
      <c r="J30" s="270"/>
      <c r="K30" s="41" t="str">
        <f>IF(ISERR(FINDB("Fail",SCHEDULESUMMARY!I15)),"PASS","FAIL")</f>
        <v>PASS</v>
      </c>
    </row>
    <row r="31" spans="1:11" ht="13.15" customHeight="1">
      <c r="A31" s="252" t="s">
        <v>38</v>
      </c>
      <c r="B31" s="34">
        <f>IF(A31="","",9)</f>
        <v>9</v>
      </c>
      <c r="C31" s="260">
        <f>24+7/12</f>
        <v>24.583333333333332</v>
      </c>
      <c r="D31" s="262">
        <f>36+(6+19/128)/12</f>
        <v>36.512369791666664</v>
      </c>
      <c r="E31" s="35" t="str">
        <f>IF(A31="","","TOP")</f>
        <v>TOP</v>
      </c>
      <c r="F31" s="247" t="s">
        <v>30</v>
      </c>
      <c r="G31" s="275" t="s">
        <v>13</v>
      </c>
      <c r="H31" s="293"/>
      <c r="I31" s="275" t="s">
        <v>524</v>
      </c>
      <c r="J31" s="276"/>
      <c r="K31" s="37" t="str">
        <f>IF(ISERR(FINDB("Fail",SCHEDULESUMMARY!I16)),"PASS","FAIL")</f>
        <v>PASS</v>
      </c>
    </row>
    <row r="32" spans="1:11" ht="13.15" customHeight="1">
      <c r="A32" s="253"/>
      <c r="B32" s="26">
        <f>IF(A31="","",10)</f>
        <v>10</v>
      </c>
      <c r="C32" s="261"/>
      <c r="D32" s="263"/>
      <c r="E32" s="27" t="str">
        <f>IF(A31="","","BTM")</f>
        <v>BTM</v>
      </c>
      <c r="F32" s="248" t="s">
        <v>13</v>
      </c>
      <c r="G32" s="273"/>
      <c r="H32" s="274"/>
      <c r="I32" s="277"/>
      <c r="J32" s="278"/>
      <c r="K32" s="29" t="str">
        <f>IF(ISERR(FINDB("Fail",SCHEDULESUMMARY!I17)),"PASS","FAIL")</f>
        <v>PASS</v>
      </c>
    </row>
    <row r="33" spans="1:11" ht="13.15" customHeight="1">
      <c r="A33" s="285" t="s">
        <v>40</v>
      </c>
      <c r="B33" s="26">
        <f>IF(A33="","",11)</f>
        <v>11</v>
      </c>
      <c r="C33" s="260">
        <f>C31</f>
        <v>24.583333333333332</v>
      </c>
      <c r="D33" s="258">
        <f>7+(9+131/256)/12</f>
        <v>7.792643229166667</v>
      </c>
      <c r="E33" s="27" t="str">
        <f>IF(A33="","","TOP")</f>
        <v>TOP</v>
      </c>
      <c r="F33" s="248" t="s">
        <v>30</v>
      </c>
      <c r="G33" s="264" t="s">
        <v>13</v>
      </c>
      <c r="H33" s="265"/>
      <c r="I33" s="264" t="s">
        <v>537</v>
      </c>
      <c r="J33" s="268"/>
      <c r="K33" s="29" t="str">
        <f>IF(ISERR(FINDB("Fail",SCHEDULESUMMARY!I18)),"PASS","FAIL")</f>
        <v>PASS</v>
      </c>
    </row>
    <row r="34" spans="1:11" ht="13.15" customHeight="1" thickBot="1">
      <c r="A34" s="255"/>
      <c r="B34" s="38">
        <f>IF(A33="","",12)</f>
        <v>12</v>
      </c>
      <c r="C34" s="261"/>
      <c r="D34" s="289"/>
      <c r="E34" s="39" t="str">
        <f>IF(A33="","","BTM")</f>
        <v>BTM</v>
      </c>
      <c r="F34" s="249" t="s">
        <v>30</v>
      </c>
      <c r="G34" s="266"/>
      <c r="H34" s="267"/>
      <c r="I34" s="269"/>
      <c r="J34" s="270"/>
      <c r="K34" s="41" t="str">
        <f>IF(ISERR(FINDB("Fail",SCHEDULESUMMARY!I19)),"PASS","FAIL")</f>
        <v>PASS</v>
      </c>
    </row>
    <row r="35" spans="1:11" ht="13.15" customHeight="1">
      <c r="A35" s="290" t="s">
        <v>41</v>
      </c>
      <c r="B35" s="22">
        <f>IF(A35="","",13)</f>
        <v>13</v>
      </c>
      <c r="C35" s="260">
        <f>9+1/12</f>
        <v>9.0833333333333339</v>
      </c>
      <c r="D35" s="262">
        <f>12+(2+13/256)/12</f>
        <v>12.1708984375</v>
      </c>
      <c r="E35" s="23" t="str">
        <f>IF(A35="","","TOP")</f>
        <v>TOP</v>
      </c>
      <c r="F35" s="250" t="s">
        <v>30</v>
      </c>
      <c r="G35" s="271" t="s">
        <v>13</v>
      </c>
      <c r="H35" s="272"/>
      <c r="I35" s="275" t="s">
        <v>537</v>
      </c>
      <c r="J35" s="276"/>
      <c r="K35" s="25" t="str">
        <f>IF(ISERR(FINDB("Fail",SCHEDULESUMMARY!I20)),"PASS","FAIL")</f>
        <v>PASS</v>
      </c>
    </row>
    <row r="36" spans="1:11" ht="13.15" customHeight="1">
      <c r="A36" s="253"/>
      <c r="B36" s="26">
        <f>IF(A35="","",14)</f>
        <v>14</v>
      </c>
      <c r="C36" s="261"/>
      <c r="D36" s="263"/>
      <c r="E36" s="27" t="str">
        <f>IF(A35="","","BTM")</f>
        <v>BTM</v>
      </c>
      <c r="F36" s="251" t="s">
        <v>13</v>
      </c>
      <c r="G36" s="273"/>
      <c r="H36" s="274"/>
      <c r="I36" s="277"/>
      <c r="J36" s="278"/>
      <c r="K36" s="29" t="str">
        <f>IF(ISERR(FINDB("Fail",SCHEDULESUMMARY!I21)),"PASS","FAIL")</f>
        <v>PASS</v>
      </c>
    </row>
    <row r="37" spans="1:11" ht="13.15" customHeight="1">
      <c r="A37" s="285" t="s">
        <v>42</v>
      </c>
      <c r="B37" s="26">
        <f>IF(A37="","",15)</f>
        <v>15</v>
      </c>
      <c r="C37" s="256">
        <f>C35</f>
        <v>9.0833333333333339</v>
      </c>
      <c r="D37" s="258">
        <f>D33</f>
        <v>7.792643229166667</v>
      </c>
      <c r="E37" s="27" t="str">
        <f>IF(A37="","","TOP")</f>
        <v>TOP</v>
      </c>
      <c r="F37" s="28" t="s">
        <v>30</v>
      </c>
      <c r="G37" s="279" t="s">
        <v>13</v>
      </c>
      <c r="H37" s="280"/>
      <c r="I37" s="264" t="s">
        <v>537</v>
      </c>
      <c r="J37" s="268"/>
      <c r="K37" s="29" t="str">
        <f>IF(ISERR(FINDB("Fail",SCHEDULESUMMARY!I22)),"PASS","FAIL")</f>
        <v>PASS</v>
      </c>
    </row>
    <row r="38" spans="1:11" ht="13.15" customHeight="1" thickBot="1">
      <c r="A38" s="286"/>
      <c r="B38" s="42">
        <f>IF(A37="","",16)</f>
        <v>16</v>
      </c>
      <c r="C38" s="287"/>
      <c r="D38" s="288"/>
      <c r="E38" s="43" t="str">
        <f>IF(A37="","","BTM")</f>
        <v>BTM</v>
      </c>
      <c r="F38" s="44" t="s">
        <v>30</v>
      </c>
      <c r="G38" s="281"/>
      <c r="H38" s="282"/>
      <c r="I38" s="283"/>
      <c r="J38" s="284"/>
      <c r="K38" s="45" t="str">
        <f>IF(ISERR(FINDB("Fail",SCHEDULESUMMARY!I23)),"PASS","FAIL")</f>
        <v>PASS</v>
      </c>
    </row>
    <row r="39" spans="1:11" ht="13.5" thickTop="1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</row>
    <row r="40" spans="1:11" ht="12.7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</row>
    <row r="41" spans="1:11" ht="12.7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1" ht="12.7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</row>
    <row r="43" spans="1:11" ht="12.7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</row>
    <row r="44" spans="1:11" ht="12.7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</row>
    <row r="45" spans="1:11" ht="12.7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</row>
    <row r="46" spans="1:11" ht="12.7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</row>
    <row r="47" spans="1:11" ht="7.5" customHeight="1">
      <c r="A47" s="47"/>
      <c r="B47" s="170"/>
      <c r="C47" s="170"/>
      <c r="D47" s="178"/>
      <c r="E47" s="178"/>
      <c r="F47" s="178"/>
      <c r="G47" s="178"/>
      <c r="H47" s="48"/>
      <c r="I47" s="8"/>
      <c r="J47" s="49"/>
      <c r="K47" s="48"/>
    </row>
    <row r="48" spans="1:11" s="166" customFormat="1" ht="15.75" customHeight="1"/>
    <row r="49" s="166" customFormat="1" ht="15.75" customHeight="1"/>
    <row r="50" s="166" customFormat="1" ht="15.75" customHeight="1"/>
    <row r="51" s="166" customFormat="1" ht="15.75" customHeight="1"/>
    <row r="52" s="166" customFormat="1" ht="15.75" customHeight="1"/>
    <row r="53" s="166" customFormat="1" ht="15.75" customHeight="1"/>
    <row r="54" s="166" customFormat="1" ht="15.75" customHeight="1"/>
    <row r="55" s="166" customFormat="1" ht="15.75" customHeight="1"/>
    <row r="56" s="166" customFormat="1" ht="15.75" customHeight="1"/>
    <row r="57" s="166" customFormat="1" ht="15.75" customHeight="1"/>
    <row r="58" s="166" customFormat="1" ht="15.75" customHeight="1"/>
    <row r="59" s="166" customFormat="1" ht="15.75" customHeight="1"/>
    <row r="60" s="166" customFormat="1" ht="15.75" customHeight="1"/>
    <row r="61" s="166" customFormat="1" ht="15.75" customHeight="1"/>
    <row r="62" s="166" customFormat="1" ht="15.75" customHeight="1"/>
    <row r="63" s="166" customFormat="1" ht="15.75" customHeight="1"/>
    <row r="64" s="166" customFormat="1" ht="15.75" customHeight="1"/>
    <row r="65" s="166" customFormat="1" ht="15.75" customHeight="1"/>
    <row r="66" s="166" customFormat="1" ht="15.75" customHeight="1"/>
    <row r="67" s="166" customFormat="1" ht="15.75" customHeight="1"/>
    <row r="68" s="166" customFormat="1" ht="15.75" customHeight="1"/>
    <row r="69" s="166" customFormat="1" ht="15.75" customHeight="1"/>
    <row r="70" s="166" customFormat="1" ht="15.75" customHeight="1"/>
    <row r="71" s="166" customFormat="1" ht="15.75" customHeight="1"/>
    <row r="72" s="166" customFormat="1" ht="15.75" customHeight="1"/>
    <row r="73" s="166" customFormat="1" ht="15.75" customHeight="1"/>
    <row r="74" s="166" customFormat="1" ht="15.75" customHeight="1"/>
    <row r="75" s="166" customFormat="1" ht="15.75" customHeight="1"/>
    <row r="76" s="166" customFormat="1" ht="15.75" customHeight="1"/>
    <row r="77" s="166" customFormat="1" ht="15.75" customHeight="1"/>
    <row r="78" s="166" customFormat="1" ht="15.75" customHeight="1"/>
    <row r="79" s="166" customFormat="1" ht="15.75" customHeight="1"/>
    <row r="80" s="166" customFormat="1" ht="15.75" customHeight="1"/>
    <row r="81" s="166" customFormat="1" ht="15.75" customHeight="1"/>
    <row r="82" s="166" customFormat="1" ht="15.75" customHeight="1"/>
    <row r="83" s="166" customFormat="1" ht="15.75" customHeight="1"/>
    <row r="84" s="166" customFormat="1" ht="15.75" customHeight="1"/>
    <row r="85" s="166" customFormat="1" ht="15.75" customHeight="1"/>
    <row r="86" s="166" customFormat="1" ht="15.75" customHeight="1"/>
    <row r="87" s="166" customFormat="1" ht="15.75" customHeight="1"/>
    <row r="88" s="166" customFormat="1" ht="15.75" customHeight="1"/>
    <row r="89" s="166" customFormat="1" ht="15.75" customHeight="1"/>
    <row r="90" s="166" customFormat="1" ht="15.75" customHeight="1"/>
    <row r="91" s="166" customFormat="1" ht="15.75" customHeight="1"/>
    <row r="92" s="166" customFormat="1" ht="15.75" customHeight="1"/>
    <row r="93" s="166" customFormat="1" ht="15.75" customHeight="1"/>
    <row r="94" s="166" customFormat="1" ht="15.75" customHeight="1"/>
    <row r="95" s="166" customFormat="1" ht="15.75" customHeight="1"/>
    <row r="96" s="166" customFormat="1" ht="15.75" customHeight="1"/>
    <row r="97" s="166" customFormat="1" ht="15.75" customHeight="1"/>
    <row r="98" s="166" customFormat="1" ht="15.75" customHeight="1"/>
    <row r="99" s="166" customFormat="1" ht="15.75" customHeight="1"/>
    <row r="100" s="166" customFormat="1" ht="15.75" customHeight="1"/>
    <row r="101" s="166" customFormat="1" ht="15.75" customHeight="1"/>
    <row r="102" s="166" customFormat="1" ht="15.75" customHeight="1"/>
    <row r="103" s="166" customFormat="1" ht="15.75" customHeight="1"/>
    <row r="104" s="166" customFormat="1" ht="15.75" customHeight="1"/>
    <row r="105" s="166" customFormat="1" ht="15.75" customHeight="1"/>
    <row r="106" s="166" customFormat="1" ht="15.75" customHeight="1"/>
    <row r="107" s="166" customFormat="1" ht="15.75" customHeight="1"/>
    <row r="108" s="166" customFormat="1" ht="15.75" customHeight="1"/>
    <row r="109" s="166" customFormat="1" ht="15.75" customHeight="1"/>
    <row r="110" s="166" customFormat="1" ht="15.75" customHeight="1"/>
    <row r="111" s="166" customFormat="1" ht="15.75" customHeight="1"/>
    <row r="112" s="166" customFormat="1" ht="15.75" customHeight="1"/>
    <row r="113" s="166" customFormat="1" ht="15.75" customHeight="1"/>
    <row r="114" s="166" customFormat="1" ht="15.75" customHeight="1"/>
    <row r="115" s="166" customFormat="1" ht="15.75" customHeight="1"/>
    <row r="116" s="166" customFormat="1" ht="15.75" customHeight="1"/>
    <row r="117" s="166" customFormat="1" ht="15.75" customHeight="1"/>
    <row r="118" s="166" customFormat="1" ht="15.75" customHeight="1"/>
    <row r="119" s="166" customFormat="1" ht="15.75" customHeight="1"/>
    <row r="120" s="166" customFormat="1" ht="15.75" customHeight="1"/>
    <row r="121" s="166" customFormat="1" ht="15.75" customHeight="1"/>
    <row r="122" s="166" customFormat="1" ht="15.75" customHeight="1"/>
    <row r="123" s="166" customFormat="1" ht="15.75" customHeight="1"/>
    <row r="124" s="166" customFormat="1" ht="15.75" customHeight="1"/>
    <row r="125" s="166" customFormat="1" ht="15.75" customHeight="1"/>
    <row r="126" s="166" customFormat="1" ht="15.75" customHeight="1"/>
    <row r="127" s="166" customFormat="1" ht="15.75" customHeight="1"/>
    <row r="128" s="166" customFormat="1" ht="15.75" customHeight="1"/>
    <row r="129" s="166" customFormat="1" ht="15.75" customHeight="1"/>
    <row r="130" s="166" customFormat="1" ht="15.75" customHeight="1"/>
    <row r="131" s="166" customFormat="1" ht="15.75" customHeight="1"/>
    <row r="132" s="166" customFormat="1" ht="15.75" customHeight="1"/>
    <row r="133" s="166" customFormat="1" ht="15.75" customHeight="1"/>
    <row r="134" s="166" customFormat="1" ht="15.75" customHeight="1"/>
    <row r="135" s="166" customFormat="1" ht="15.75" customHeight="1"/>
    <row r="136" s="166" customFormat="1" ht="15.75" customHeight="1"/>
    <row r="137" s="166" customFormat="1" ht="15.75" customHeight="1"/>
    <row r="138" s="166" customFormat="1" ht="15.75" customHeight="1"/>
    <row r="139" s="166" customFormat="1" ht="15.75" customHeight="1"/>
    <row r="140" s="166" customFormat="1" ht="15.75" customHeight="1"/>
    <row r="141" s="166" customFormat="1" ht="15.75" customHeight="1"/>
    <row r="142" s="166" customFormat="1" ht="15.75" customHeight="1"/>
    <row r="143" s="166" customFormat="1" ht="15.75" customHeight="1"/>
    <row r="144" s="166" customFormat="1" ht="15.75" customHeight="1"/>
    <row r="145" s="166" customFormat="1" ht="15.75" customHeight="1"/>
    <row r="146" s="166" customFormat="1" ht="15.75" customHeight="1"/>
    <row r="147" s="166" customFormat="1" ht="15.75" customHeight="1"/>
    <row r="148" s="166" customFormat="1" ht="15.75" customHeight="1"/>
    <row r="149" s="166" customFormat="1" ht="15.75" customHeight="1"/>
    <row r="150" s="166" customFormat="1" ht="15.75" customHeight="1"/>
    <row r="151" s="166" customFormat="1" ht="15.75" customHeight="1"/>
    <row r="152" s="166" customFormat="1" ht="15.75" customHeight="1"/>
    <row r="153" s="166" customFormat="1" ht="15.75" customHeight="1"/>
    <row r="154" s="166" customFormat="1" ht="15.75" customHeight="1"/>
    <row r="155" s="166" customFormat="1" ht="15.75" customHeight="1"/>
    <row r="156" s="166" customFormat="1" ht="15.75" customHeight="1"/>
    <row r="157" s="166" customFormat="1" ht="15.75" customHeight="1"/>
    <row r="158" s="166" customFormat="1" ht="15.75" customHeight="1"/>
    <row r="159" s="166" customFormat="1" ht="15.75" customHeight="1"/>
    <row r="160" s="166" customFormat="1" ht="15.75" customHeight="1"/>
    <row r="161" s="166" customFormat="1" ht="15.75" customHeight="1"/>
    <row r="162" s="166" customFormat="1" ht="15.75" customHeight="1"/>
    <row r="163" s="166" customFormat="1" ht="15.75" customHeight="1"/>
    <row r="164" s="166" customFormat="1" ht="15.75" customHeight="1"/>
    <row r="165" s="166" customFormat="1" ht="15.75" customHeight="1"/>
    <row r="166" s="166" customFormat="1" ht="15.75" customHeight="1"/>
    <row r="167" s="166" customFormat="1" ht="15.75" customHeight="1"/>
    <row r="168" s="166" customFormat="1" ht="15.75" customHeight="1"/>
    <row r="169" s="166" customFormat="1" ht="15.75" customHeight="1"/>
    <row r="170" s="166" customFormat="1" ht="15.75" customHeight="1"/>
    <row r="171" s="166" customFormat="1" ht="15.75" customHeight="1"/>
    <row r="172" s="166" customFormat="1" ht="15.75" customHeight="1"/>
    <row r="173" s="166" customFormat="1" ht="15.75" customHeight="1"/>
    <row r="174" s="166" customFormat="1" ht="15.75" customHeight="1"/>
    <row r="175" s="166" customFormat="1" ht="15.75" customHeight="1"/>
    <row r="176" s="166" customFormat="1" ht="15.75" customHeight="1"/>
    <row r="177" s="166" customFormat="1" ht="15.75" customHeight="1"/>
    <row r="178" s="166" customFormat="1" ht="15.75" customHeight="1"/>
    <row r="179" s="166" customFormat="1" ht="15.75" customHeight="1"/>
    <row r="180" s="166" customFormat="1" ht="15.75" customHeight="1"/>
    <row r="181" s="166" customFormat="1" ht="15.75" customHeight="1"/>
    <row r="182" s="166" customFormat="1" ht="15.75" customHeight="1"/>
    <row r="183" s="166" customFormat="1" ht="15.75" customHeight="1"/>
    <row r="184" s="166" customFormat="1" ht="15.75" customHeight="1"/>
    <row r="185" s="166" customFormat="1" ht="15.75" customHeight="1"/>
    <row r="186" s="166" customFormat="1" ht="15.75" customHeight="1"/>
    <row r="187" s="166" customFormat="1" ht="15.75" customHeight="1"/>
    <row r="188" s="166" customFormat="1" ht="15.75" customHeight="1"/>
    <row r="189" s="166" customFormat="1" ht="15.75" customHeight="1"/>
    <row r="190" s="166" customFormat="1" ht="15.75" customHeight="1"/>
    <row r="191" s="166" customFormat="1" ht="15.75" customHeight="1"/>
    <row r="192" s="166" customFormat="1" ht="15.75" customHeight="1"/>
    <row r="193" s="166" customFormat="1" ht="15.75" customHeight="1"/>
    <row r="194" s="166" customFormat="1" ht="15.75" customHeight="1"/>
    <row r="195" s="166" customFormat="1" ht="15.75" customHeight="1"/>
    <row r="196" s="166" customFormat="1" ht="15.75" customHeight="1"/>
    <row r="197" s="166" customFormat="1" ht="15.75" customHeight="1"/>
    <row r="198" s="166" customFormat="1" ht="15.75" customHeight="1"/>
    <row r="199" s="166" customFormat="1" ht="15.75" customHeight="1"/>
    <row r="200" s="166" customFormat="1" ht="15.75" customHeight="1"/>
    <row r="201" s="166" customFormat="1" ht="15.75" customHeight="1"/>
    <row r="202" s="166" customFormat="1" ht="15.75" customHeight="1"/>
    <row r="203" s="166" customFormat="1" ht="15.75" customHeight="1"/>
    <row r="204" s="166" customFormat="1" ht="15.75" customHeight="1"/>
    <row r="205" s="166" customFormat="1" ht="15.75" customHeight="1"/>
    <row r="206" s="166" customFormat="1" ht="15.75" customHeight="1"/>
    <row r="207" s="166" customFormat="1" ht="15.75" customHeight="1"/>
    <row r="208" s="166" customFormat="1" ht="15.75" customHeight="1"/>
    <row r="209" s="166" customFormat="1" ht="15.75" customHeight="1"/>
    <row r="210" s="166" customFormat="1" ht="15.75" customHeight="1"/>
    <row r="211" s="166" customFormat="1" ht="15.75" customHeight="1"/>
    <row r="212" s="166" customFormat="1" ht="15.75" customHeight="1"/>
    <row r="213" s="166" customFormat="1" ht="15.75" customHeight="1"/>
    <row r="214" s="166" customFormat="1" ht="15.75" customHeight="1"/>
    <row r="215" s="166" customFormat="1" ht="15.75" customHeight="1"/>
    <row r="216" s="166" customFormat="1" ht="15.75" customHeight="1"/>
    <row r="217" s="166" customFormat="1" ht="15.75" customHeight="1"/>
    <row r="218" s="166" customFormat="1" ht="15.75" customHeight="1"/>
    <row r="219" s="166" customFormat="1" ht="15.75" customHeight="1"/>
    <row r="220" s="166" customFormat="1" ht="15.75" customHeight="1"/>
    <row r="221" s="166" customFormat="1" ht="15.75" customHeight="1"/>
    <row r="222" s="166" customFormat="1" ht="15.75" customHeight="1"/>
    <row r="223" s="166" customFormat="1" ht="15.75" customHeight="1"/>
    <row r="224" s="166" customFormat="1" ht="15.75" customHeight="1"/>
    <row r="225" s="166" customFormat="1" ht="15.75" customHeight="1"/>
    <row r="226" s="166" customFormat="1" ht="15.75" customHeight="1"/>
    <row r="227" s="166" customFormat="1" ht="15.75" customHeight="1"/>
    <row r="228" s="166" customFormat="1" ht="15.75" customHeight="1"/>
    <row r="229" s="166" customFormat="1" ht="15.75" customHeight="1"/>
    <row r="230" s="166" customFormat="1" ht="15.75" customHeight="1"/>
    <row r="231" s="166" customFormat="1" ht="15.75" customHeight="1"/>
    <row r="232" s="166" customFormat="1" ht="15.75" customHeight="1"/>
    <row r="233" s="166" customFormat="1" ht="15.75" customHeight="1"/>
    <row r="234" s="166" customFormat="1" ht="15.75" customHeight="1"/>
    <row r="235" s="166" customFormat="1" ht="15.75" customHeight="1"/>
    <row r="236" s="166" customFormat="1" ht="15.75" customHeight="1"/>
    <row r="237" s="166" customFormat="1" ht="15.75" customHeight="1"/>
    <row r="238" s="166" customFormat="1" ht="15.75" customHeight="1"/>
    <row r="239" s="166" customFormat="1" ht="15.75" customHeight="1"/>
    <row r="240" s="166" customFormat="1" ht="15.75" customHeight="1"/>
    <row r="241" s="166" customFormat="1" ht="15.75" customHeight="1"/>
    <row r="242" s="166" customFormat="1" ht="15.75" customHeight="1"/>
    <row r="243" s="166" customFormat="1" ht="15.75" customHeight="1"/>
    <row r="244" s="166" customFormat="1" ht="15.75" customHeight="1"/>
    <row r="245" s="166" customFormat="1" ht="15.75" customHeight="1"/>
    <row r="246" s="166" customFormat="1" ht="15.75" customHeight="1"/>
    <row r="247" s="166" customFormat="1" ht="15.75" customHeight="1"/>
    <row r="248" s="166" customFormat="1" ht="15.75" customHeight="1"/>
    <row r="249" s="166" customFormat="1" ht="15.75" customHeight="1"/>
    <row r="250" s="166" customFormat="1" ht="15.75" customHeight="1"/>
    <row r="251" s="166" customFormat="1" ht="15.75" customHeight="1"/>
    <row r="252" s="166" customFormat="1" ht="15.75" customHeight="1"/>
    <row r="253" s="166" customFormat="1" ht="15.75" customHeight="1"/>
    <row r="254" s="166" customFormat="1" ht="15.75" customHeight="1"/>
    <row r="255" s="166" customFormat="1" ht="15.75" customHeight="1"/>
    <row r="256" s="166" customFormat="1" ht="15.75" customHeight="1"/>
    <row r="257" s="166" customFormat="1" ht="15.75" customHeight="1"/>
    <row r="258" s="166" customFormat="1" ht="15.75" customHeight="1"/>
    <row r="259" s="166" customFormat="1" ht="15.75" customHeight="1"/>
    <row r="260" s="166" customFormat="1" ht="15.75" customHeight="1"/>
    <row r="261" s="166" customFormat="1" ht="15.75" customHeight="1"/>
    <row r="262" s="166" customFormat="1" ht="15.75" customHeight="1"/>
    <row r="263" s="166" customFormat="1" ht="15.75" customHeight="1"/>
    <row r="264" s="166" customFormat="1" ht="15.75" customHeight="1"/>
    <row r="265" s="166" customFormat="1" ht="15.75" customHeight="1"/>
    <row r="266" s="166" customFormat="1" ht="15.75" customHeight="1"/>
    <row r="267" s="166" customFormat="1" ht="15.75" customHeight="1"/>
    <row r="268" s="166" customFormat="1" ht="15.75" customHeight="1"/>
    <row r="269" s="166" customFormat="1" ht="15.75" customHeight="1"/>
    <row r="270" s="166" customFormat="1" ht="15.75" customHeight="1"/>
    <row r="271" s="166" customFormat="1" ht="15.75" customHeight="1"/>
    <row r="272" s="166" customFormat="1" ht="15.75" customHeight="1"/>
    <row r="273" s="166" customFormat="1" ht="15.75" customHeight="1"/>
    <row r="274" s="166" customFormat="1" ht="15.75" customHeight="1"/>
    <row r="275" s="166" customFormat="1" ht="15.75" customHeight="1"/>
    <row r="276" s="166" customFormat="1" ht="15.75" customHeight="1"/>
    <row r="277" s="166" customFormat="1" ht="15.75" customHeight="1"/>
    <row r="278" s="166" customFormat="1" ht="15.75" customHeight="1"/>
    <row r="279" s="166" customFormat="1" ht="15.75" customHeight="1"/>
  </sheetData>
  <mergeCells count="54">
    <mergeCell ref="A3:F3"/>
    <mergeCell ref="C13:D13"/>
    <mergeCell ref="C14:D14"/>
    <mergeCell ref="C15:D15"/>
    <mergeCell ref="C16:E16"/>
    <mergeCell ref="C17:D17"/>
    <mergeCell ref="A21:A22"/>
    <mergeCell ref="G25:H26"/>
    <mergeCell ref="I25:J26"/>
    <mergeCell ref="D21:D22"/>
    <mergeCell ref="E21:F22"/>
    <mergeCell ref="G21:H22"/>
    <mergeCell ref="I21:J22"/>
    <mergeCell ref="A23:A24"/>
    <mergeCell ref="A25:A26"/>
    <mergeCell ref="K21:K22"/>
    <mergeCell ref="G23:H24"/>
    <mergeCell ref="I23:J24"/>
    <mergeCell ref="C27:C28"/>
    <mergeCell ref="D27:D28"/>
    <mergeCell ref="G27:H28"/>
    <mergeCell ref="I27:J28"/>
    <mergeCell ref="G29:H30"/>
    <mergeCell ref="I29:J30"/>
    <mergeCell ref="G31:H32"/>
    <mergeCell ref="I31:J32"/>
    <mergeCell ref="B21:B22"/>
    <mergeCell ref="C21:C22"/>
    <mergeCell ref="C23:C24"/>
    <mergeCell ref="D23:D24"/>
    <mergeCell ref="C25:C26"/>
    <mergeCell ref="D25:D26"/>
    <mergeCell ref="A37:A38"/>
    <mergeCell ref="C37:C38"/>
    <mergeCell ref="D37:D38"/>
    <mergeCell ref="C33:C34"/>
    <mergeCell ref="D33:D34"/>
    <mergeCell ref="A33:A34"/>
    <mergeCell ref="A35:A36"/>
    <mergeCell ref="C35:C36"/>
    <mergeCell ref="D35:D36"/>
    <mergeCell ref="G33:H34"/>
    <mergeCell ref="I33:J34"/>
    <mergeCell ref="G35:H36"/>
    <mergeCell ref="I35:J36"/>
    <mergeCell ref="G37:H38"/>
    <mergeCell ref="I37:J38"/>
    <mergeCell ref="A27:A28"/>
    <mergeCell ref="A29:A30"/>
    <mergeCell ref="C29:C30"/>
    <mergeCell ref="D29:D30"/>
    <mergeCell ref="C31:C32"/>
    <mergeCell ref="D31:D32"/>
    <mergeCell ref="A31:A32"/>
  </mergeCells>
  <conditionalFormatting sqref="D23:D38">
    <cfRule type="expression" dxfId="51" priority="1">
      <formula>_xludf.isformula(D23)=FALSE</formula>
    </cfRule>
  </conditionalFormatting>
  <conditionalFormatting sqref="F23:J38">
    <cfRule type="expression" dxfId="50" priority="2">
      <formula>_xludf.isformula(F23)=FALSE</formula>
    </cfRule>
  </conditionalFormatting>
  <conditionalFormatting sqref="K23:K38">
    <cfRule type="containsText" dxfId="49" priority="3" operator="containsText" text="FAIL">
      <formula>NOT(ISERROR(SEARCH(("FAIL"),(K23))))</formula>
    </cfRule>
  </conditionalFormatting>
  <dataValidations count="1">
    <dataValidation type="list" allowBlank="1" sqref="C12" xr:uid="{00000000-0002-0000-0000-000001000000}">
      <formula1>"Yes,No"</formula1>
    </dataValidation>
  </dataValidations>
  <printOptions horizontalCentered="1"/>
  <pageMargins left="0.5" right="0.5" top="0.5" bottom="0.75" header="0" footer="0"/>
  <pageSetup scale="86" orientation="portrait" r:id="rId1"/>
  <colBreaks count="1" manualBreakCount="1">
    <brk id="11" max="1048575" man="1"/>
  </colBreaks>
  <ignoredErrors>
    <ignoredError sqref="E24:E36 F24 E37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xr:uid="{00000000-0002-0000-0000-000000000000}">
          <x14:formula1>
            <xm:f>'Gusset 1'!$K$32:$K$34</xm:f>
          </x14:formula1>
          <xm:sqref>C17</xm:sqref>
        </x14:dataValidation>
        <x14:dataValidation type="list" allowBlank="1" xr:uid="{00000000-0002-0000-0000-000002000000}">
          <x14:formula1>
            <xm:f>Shapes!$B$2:$B$276</xm:f>
          </x14:formula1>
          <xm:sqref>C13:C14 F23:F38</xm:sqref>
        </x14:dataValidation>
        <x14:dataValidation type="list" allowBlank="1" xr:uid="{00000000-0002-0000-0000-000003000000}">
          <x14:formula1>
            <xm:f>Shapes!$B$277:$B$392</xm:f>
          </x14:formula1>
          <xm:sqref>C16</xm:sqref>
        </x14:dataValidation>
        <x14:dataValidation type="list" allowBlank="1" xr:uid="{00000000-0002-0000-0000-000004000000}">
          <x14:formula1>
            <xm:f>Shapes!$B$3:$B$313</xm:f>
          </x14:formula1>
          <xm:sqref>C15</xm:sqref>
        </x14:dataValidation>
        <x14:dataValidation type="list" allowBlank="1" xr:uid="{00000000-0002-0000-0000-000005000000}">
          <x14:formula1>
            <xm:f>Shapes!$B$2:$B$492</xm:f>
          </x14:formula1>
          <xm:sqref>G23 I23 G25 I25 G27 I27 G29 I29 G31 I31 G33 I33 G35 I35 G37 I37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98DB4-4EFF-4C54-87DC-F59E08580BC7}">
  <sheetPr>
    <outlinePr summaryBelow="0" summaryRight="0"/>
    <pageSetUpPr fitToPage="1"/>
  </sheetPr>
  <dimension ref="A1:CG1128"/>
  <sheetViews>
    <sheetView topLeftCell="A5" zoomScaleNormal="100" workbookViewId="0">
      <selection activeCell="B10" sqref="B10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MODULEINPUT!A29&amp;" Bottom, Gusset 8"</f>
        <v>BF4 Bottom, Gusset 8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40.001440586323071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0.83914247792717411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8'!$B$8</f>
        <v>0</v>
      </c>
      <c r="M5" s="183"/>
      <c r="N5" s="187" t="s">
        <v>84</v>
      </c>
      <c r="O5" s="195">
        <f>'Gusset 8'!$B$6</f>
        <v>9.4671223958333339</v>
      </c>
      <c r="P5" s="183" t="b">
        <f>IF('Gusset 8'!K10="Yes",TRUE,FALSE)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2.5</v>
      </c>
      <c r="X5" s="187" t="s">
        <v>86</v>
      </c>
      <c r="Y5" s="197">
        <f>AF3-30</f>
        <v>10.001440586323071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0.64280687011925874</v>
      </c>
      <c r="AG5" s="198"/>
      <c r="AH5" s="198"/>
      <c r="AI5" s="130">
        <v>1</v>
      </c>
      <c r="AJ5">
        <f t="shared" ref="AJ5:AK11" si="0">AJ4+(AJ$105-AJ$4)/100</f>
        <v>0.41879876996532717</v>
      </c>
      <c r="AK5">
        <f t="shared" si="0"/>
        <v>0.35143183758155722</v>
      </c>
    </row>
    <row r="6" spans="1:45" ht="15" customHeight="1">
      <c r="A6" s="158" t="s">
        <v>2</v>
      </c>
      <c r="B6" s="159">
        <f>MODULEINPUT!D29</f>
        <v>9.4671223958333339</v>
      </c>
      <c r="C6" s="139"/>
      <c r="D6" s="156"/>
      <c r="E6" s="155" t="s">
        <v>89</v>
      </c>
      <c r="F6" s="359" t="str">
        <f>MODULEINPUT!F30</f>
        <v>W12X45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8'!$B$7</f>
        <v>11.281901041666666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6.05</v>
      </c>
      <c r="X6" s="187"/>
      <c r="Y6" s="183"/>
      <c r="Z6" s="187"/>
      <c r="AA6" s="183">
        <v>1</v>
      </c>
      <c r="AB6" s="198">
        <f>W7</f>
        <v>5.2</v>
      </c>
      <c r="AC6" s="201">
        <f>W6+Y24</f>
        <v>24.571695680407235</v>
      </c>
      <c r="AD6" s="183"/>
      <c r="AE6" s="187" t="s">
        <v>92</v>
      </c>
      <c r="AF6" s="183">
        <f>COS($AF$3*PI()/180)</f>
        <v>0.76602828128436773</v>
      </c>
      <c r="AG6" s="198"/>
      <c r="AH6" s="198"/>
      <c r="AI6" s="130">
        <v>2</v>
      </c>
      <c r="AJ6">
        <f t="shared" si="0"/>
        <v>0.83759753993065433</v>
      </c>
      <c r="AK6">
        <f t="shared" si="0"/>
        <v>0.70286367516311443</v>
      </c>
    </row>
    <row r="7" spans="1:45" ht="15" customHeight="1">
      <c r="A7" s="158" t="s">
        <v>93</v>
      </c>
      <c r="B7" s="160">
        <f>MODULEINPUT!C29</f>
        <v>11.281901041666666</v>
      </c>
      <c r="C7" s="139"/>
      <c r="D7" s="156"/>
      <c r="E7" s="155" t="s">
        <v>14</v>
      </c>
      <c r="F7" s="360" t="str">
        <f>MODULEINPUT!G29</f>
        <v>W10X68</v>
      </c>
      <c r="G7" s="361"/>
      <c r="H7" s="2"/>
      <c r="I7" s="9"/>
      <c r="J7" s="183"/>
      <c r="K7" s="187" t="s">
        <v>94</v>
      </c>
      <c r="L7" s="202">
        <f>'Gusset 8'!$F$11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5.2</v>
      </c>
      <c r="X7" s="187"/>
      <c r="Y7" s="183"/>
      <c r="Z7" s="187"/>
      <c r="AA7" s="183">
        <v>2</v>
      </c>
      <c r="AB7" s="201">
        <f>IF(W21&gt;W22,(AB8-W30),(AB6))</f>
        <v>11.390328523566399</v>
      </c>
      <c r="AC7" s="201">
        <f>IF(W21&gt;W22,(AC8+W29),(AC6))</f>
        <v>29.76626329685601</v>
      </c>
      <c r="AD7" s="183"/>
      <c r="AE7" s="183"/>
      <c r="AF7" s="183"/>
      <c r="AG7" s="198"/>
      <c r="AH7" s="183"/>
      <c r="AI7" s="130">
        <v>3</v>
      </c>
      <c r="AJ7">
        <f t="shared" si="0"/>
        <v>1.2563963098959814</v>
      </c>
      <c r="AK7">
        <f t="shared" si="0"/>
        <v>1.0542955127446716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MODULEINPUT!I29</f>
        <v>HSS5X5X1/2</v>
      </c>
      <c r="G8" s="361"/>
      <c r="H8" s="2"/>
      <c r="I8" s="9"/>
      <c r="J8" s="183"/>
      <c r="K8" s="187" t="s">
        <v>6</v>
      </c>
      <c r="L8" s="194">
        <f>'Gusset 8'!$B$9</f>
        <v>0.875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31.291652473663444</v>
      </c>
      <c r="AC8" s="198">
        <f>IF(W21&gt;W22,AC9,(AC7-X29))</f>
        <v>6.05</v>
      </c>
      <c r="AD8" s="183"/>
      <c r="AE8" s="187" t="s">
        <v>98</v>
      </c>
      <c r="AF8" s="183">
        <f>90-AF3</f>
        <v>49.998559413676929</v>
      </c>
      <c r="AG8" s="198"/>
      <c r="AH8" s="183"/>
      <c r="AI8" s="130">
        <v>4</v>
      </c>
      <c r="AJ8">
        <f t="shared" si="0"/>
        <v>1.6751950798613087</v>
      </c>
      <c r="AK8">
        <f t="shared" si="0"/>
        <v>1.4057273503262289</v>
      </c>
    </row>
    <row r="9" spans="1:45" ht="15" customHeight="1">
      <c r="A9" s="158" t="s">
        <v>6</v>
      </c>
      <c r="B9" s="161">
        <f>7/8</f>
        <v>0.875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11.980018085684733</v>
      </c>
      <c r="X9" s="187"/>
      <c r="Y9" s="183"/>
      <c r="Z9" s="187"/>
      <c r="AA9" s="183">
        <v>4</v>
      </c>
      <c r="AB9" s="201">
        <f>W7+Y25</f>
        <v>31.291652473663444</v>
      </c>
      <c r="AC9" s="198">
        <f>W6</f>
        <v>6.05</v>
      </c>
      <c r="AD9" s="183"/>
      <c r="AE9" s="187" t="s">
        <v>83</v>
      </c>
      <c r="AF9" s="183">
        <f>TAN($AF$8*PI()/180)</f>
        <v>1.191692741464085</v>
      </c>
      <c r="AG9" s="198"/>
      <c r="AH9" s="183"/>
      <c r="AI9" s="130">
        <v>5</v>
      </c>
      <c r="AJ9">
        <f t="shared" si="0"/>
        <v>2.0939938498266359</v>
      </c>
      <c r="AK9">
        <f t="shared" si="0"/>
        <v>1.7571591879077861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8'!$F$10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1.75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0.76602828128436762</v>
      </c>
      <c r="AG10" s="198"/>
      <c r="AH10" s="183"/>
      <c r="AI10" s="130">
        <v>6</v>
      </c>
      <c r="AJ10">
        <f t="shared" si="0"/>
        <v>2.5127926197919632</v>
      </c>
      <c r="AK10">
        <f t="shared" si="0"/>
        <v>2.1085910254893432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15.480018085684733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0.64280687011925886</v>
      </c>
      <c r="AG11" s="198"/>
      <c r="AH11" s="183"/>
      <c r="AI11" s="130">
        <v>7</v>
      </c>
      <c r="AJ11">
        <f t="shared" si="0"/>
        <v>2.9315913897572905</v>
      </c>
      <c r="AK11">
        <f t="shared" si="0"/>
        <v>2.4600228630709005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19</v>
      </c>
      <c r="X13" s="183"/>
      <c r="Y13" s="183"/>
      <c r="Z13" s="187"/>
      <c r="AA13" s="187" t="s">
        <v>108</v>
      </c>
      <c r="AB13" s="183">
        <f>Y31*AF6</f>
        <v>41.879876996532715</v>
      </c>
      <c r="AC13" s="183">
        <f>Y31*AF5</f>
        <v>35.143183758155722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3.3503901597226178</v>
      </c>
      <c r="AK13">
        <f t="shared" si="2"/>
        <v>2.8114547006524577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20.75</v>
      </c>
      <c r="X14" s="183"/>
      <c r="Y14" s="183"/>
      <c r="Z14" s="187"/>
      <c r="AA14" s="183">
        <v>11</v>
      </c>
      <c r="AB14" s="183">
        <f>AB13-W15*COS((AF3-30)*PI()/180)</f>
        <v>34.98625328984815</v>
      </c>
      <c r="AC14" s="183">
        <f>AC13-W15*SIN((AF3-30)*PI()/180)</f>
        <v>33.92747318789791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3.7691889296879451</v>
      </c>
      <c r="AK14">
        <f t="shared" si="3"/>
        <v>3.162886538234015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7</v>
      </c>
      <c r="X15" s="183"/>
      <c r="Y15" s="183"/>
      <c r="Z15" s="187"/>
      <c r="AA15" s="183">
        <v>12</v>
      </c>
      <c r="AB15" s="198">
        <f>AB13-W15*SIN((AF8-30)*PI()/180)</f>
        <v>39.485901380682961</v>
      </c>
      <c r="AC15" s="183">
        <f>AC13-W15*COS((AF8-30)*PI()/180)</f>
        <v>28.565275218907338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4.1879876996532719</v>
      </c>
      <c r="AK15">
        <f t="shared" si="3"/>
        <v>3.5143183758155723</v>
      </c>
    </row>
    <row r="16" spans="1:45" ht="15" customHeight="1">
      <c r="A16" s="135"/>
      <c r="B16" s="136" t="s">
        <v>2</v>
      </c>
      <c r="C16" s="137">
        <f>R24</f>
        <v>9.4671223958333339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8'!$F$6,Shapes!$B$1:$B$392,0),11)</f>
        <v>231</v>
      </c>
      <c r="M16" s="187" t="s">
        <v>114</v>
      </c>
      <c r="N16" s="212">
        <f>VLOOKUP(L16,Shapes!$A:$D,4,FALSE)</f>
        <v>12.1</v>
      </c>
      <c r="O16" s="187"/>
      <c r="P16" s="187" t="s">
        <v>115</v>
      </c>
      <c r="Q16" s="183" t="b">
        <f>IF(L16&lt;&gt;1,IF(L17&lt;&gt;1,IF(L18&lt;&gt;1,FALSE,TRUE),TRUE),TRUE)</f>
        <v>0</v>
      </c>
      <c r="R16" s="183"/>
      <c r="S16" s="183"/>
      <c r="T16" s="211"/>
      <c r="U16" s="184"/>
      <c r="V16" s="187" t="s">
        <v>116</v>
      </c>
      <c r="W16" s="183">
        <f>(W5+W8)/TAN(30*PI()/180)</f>
        <v>6.0621778264910713</v>
      </c>
      <c r="X16" s="183"/>
      <c r="Y16" s="183"/>
      <c r="Z16" s="187"/>
      <c r="AA16" s="183">
        <v>21</v>
      </c>
      <c r="AB16" s="183">
        <f>W7</f>
        <v>5.2</v>
      </c>
      <c r="AC16" s="183">
        <f>W6</f>
        <v>6.05</v>
      </c>
      <c r="AD16" s="183"/>
      <c r="AE16" s="198">
        <v>1</v>
      </c>
      <c r="AF16" s="198">
        <f>W7</f>
        <v>5.2</v>
      </c>
      <c r="AG16" s="213">
        <f>L5+W6</f>
        <v>6.05</v>
      </c>
      <c r="AH16" s="183"/>
      <c r="AI16" s="130">
        <v>11</v>
      </c>
      <c r="AJ16">
        <f t="shared" si="3"/>
        <v>4.6067864696185987</v>
      </c>
      <c r="AK16">
        <f t="shared" si="3"/>
        <v>3.8657502133971295</v>
      </c>
    </row>
    <row r="17" spans="1:37" ht="15" customHeight="1">
      <c r="A17" s="135"/>
      <c r="B17" s="136" t="s">
        <v>93</v>
      </c>
      <c r="C17" s="137">
        <f>O6</f>
        <v>11.281901041666666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8'!$F$7,Shapes!$B$1:$B$392,0),11)</f>
        <v>244</v>
      </c>
      <c r="M17" s="187" t="s">
        <v>114</v>
      </c>
      <c r="N17" s="214">
        <f>VLOOKUP(L17,Shapes!$A:$D,4,FALSE)</f>
        <v>10.4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23.960036171369467</v>
      </c>
      <c r="X17" s="183"/>
      <c r="Y17" s="183"/>
      <c r="Z17" s="187"/>
      <c r="AA17" s="183">
        <v>22</v>
      </c>
      <c r="AB17" s="198">
        <f>AB21</f>
        <v>41.879876996532715</v>
      </c>
      <c r="AC17" s="183">
        <f>AC16</f>
        <v>6.05</v>
      </c>
      <c r="AD17" s="183"/>
      <c r="AE17" s="198">
        <v>2</v>
      </c>
      <c r="AF17" s="198">
        <f>AB21</f>
        <v>41.879876996532715</v>
      </c>
      <c r="AG17" s="213">
        <f>AG16</f>
        <v>6.05</v>
      </c>
      <c r="AH17" s="183" t="str">
        <f>IF(AG17&gt;AC8,"Gusset Plate must be released from the slab.","")</f>
        <v/>
      </c>
      <c r="AI17" s="130">
        <v>12</v>
      </c>
      <c r="AJ17">
        <f t="shared" si="3"/>
        <v>5.0255852395839256</v>
      </c>
      <c r="AK17">
        <f t="shared" si="3"/>
        <v>4.2171820509786864</v>
      </c>
    </row>
    <row r="18" spans="1:37" ht="15" customHeight="1">
      <c r="A18" s="135"/>
      <c r="B18" s="136" t="s">
        <v>118</v>
      </c>
      <c r="C18" s="137">
        <f t="shared" ref="C18:C19" si="4">R25</f>
        <v>14.727786580869799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8'!$F$8,Shapes!$B$1:$B$392,0),11)</f>
        <v>289</v>
      </c>
      <c r="M18" s="183" t="s">
        <v>114</v>
      </c>
      <c r="N18" s="183">
        <f>VLOOKUP(L18,Shapes!$A:$D,4,FALSE)</f>
        <v>5</v>
      </c>
      <c r="O18" s="187" t="s">
        <v>119</v>
      </c>
      <c r="P18" s="212">
        <f>VLOOKUP(L18,Shapes!$A:$D,3,FALSE)</f>
        <v>7.88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7</v>
      </c>
      <c r="X18" s="183"/>
      <c r="Y18" s="183"/>
      <c r="Z18" s="187"/>
      <c r="AA18" s="183">
        <v>23</v>
      </c>
      <c r="AB18" s="198">
        <f>W7</f>
        <v>5.2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5.4443840095492524</v>
      </c>
      <c r="AK18">
        <f t="shared" si="3"/>
        <v>4.5686138885602432</v>
      </c>
    </row>
    <row r="19" spans="1:37" ht="15" customHeight="1">
      <c r="A19" s="135"/>
      <c r="B19" s="136" t="s">
        <v>123</v>
      </c>
      <c r="C19" s="138">
        <f t="shared" si="4"/>
        <v>40.001440586323071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0.875</v>
      </c>
      <c r="M19" s="183">
        <f>L20/(0.9*R19*AD32)</f>
        <v>0.39331352862499108</v>
      </c>
      <c r="N19" s="183" t="s">
        <v>124</v>
      </c>
      <c r="O19" s="187" t="s">
        <v>119</v>
      </c>
      <c r="P19" s="183">
        <f>2*W11*L19</f>
        <v>27.090031649948283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7.897880728184365</v>
      </c>
      <c r="X19" s="183"/>
      <c r="Y19" s="183"/>
      <c r="Z19" s="187"/>
      <c r="AA19" s="183">
        <v>24</v>
      </c>
      <c r="AB19" s="198">
        <f>AB18</f>
        <v>5.2</v>
      </c>
      <c r="AC19" s="183">
        <f>AC21</f>
        <v>41.879876996532715</v>
      </c>
      <c r="AD19" s="183"/>
      <c r="AE19" s="183"/>
      <c r="AF19" s="183"/>
      <c r="AG19" s="183"/>
      <c r="AH19" s="183"/>
      <c r="AI19" s="130">
        <v>14</v>
      </c>
      <c r="AJ19">
        <f t="shared" si="3"/>
        <v>5.8631827795145792</v>
      </c>
      <c r="AK19">
        <f t="shared" si="3"/>
        <v>4.9200457261418</v>
      </c>
    </row>
    <row r="20" spans="1:37" ht="15" customHeight="1">
      <c r="A20" s="135"/>
      <c r="B20" s="136" t="s">
        <v>126</v>
      </c>
      <c r="C20" s="138">
        <f>AF8</f>
        <v>49.998559413676929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512.20000000000005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8.0895215059466512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6.2819815494799061</v>
      </c>
      <c r="AK20">
        <f t="shared" si="3"/>
        <v>5.2714775637233569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27.859272327169659</v>
      </c>
      <c r="X21" s="183"/>
      <c r="Y21" s="183"/>
      <c r="Z21" s="183"/>
      <c r="AA21" s="183" t="s">
        <v>131</v>
      </c>
      <c r="AB21" s="183">
        <f>MAX(AB6:AC13)</f>
        <v>41.879876996532715</v>
      </c>
      <c r="AC21" s="183">
        <f>AB21</f>
        <v>41.879876996532715</v>
      </c>
      <c r="AD21" s="183"/>
      <c r="AE21" s="183"/>
      <c r="AF21" s="183"/>
      <c r="AG21" s="183"/>
      <c r="AH21" s="183"/>
      <c r="AI21" s="130">
        <v>16</v>
      </c>
      <c r="AJ21">
        <f t="shared" si="3"/>
        <v>6.7007803194452329</v>
      </c>
      <c r="AK21">
        <f t="shared" si="3"/>
        <v>5.6229094013049137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19.778201856524202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7.1195790894105597</v>
      </c>
      <c r="AK22">
        <f t="shared" si="3"/>
        <v>5.9743412388864705</v>
      </c>
    </row>
    <row r="23" spans="1:37" ht="15" customHeight="1">
      <c r="A23" s="135"/>
      <c r="B23" s="136" t="s">
        <v>135</v>
      </c>
      <c r="C23" s="141">
        <f>L26</f>
        <v>19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7.5383778593758866</v>
      </c>
      <c r="AK23">
        <f t="shared" si="3"/>
        <v>6.3257730764680273</v>
      </c>
    </row>
    <row r="24" spans="1:37" ht="15" customHeight="1">
      <c r="A24" s="135"/>
      <c r="B24" s="136" t="s">
        <v>139</v>
      </c>
      <c r="C24" s="141">
        <f>Y25</f>
        <v>26.091652473663444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9.4671223958333339</v>
      </c>
      <c r="S24" s="183"/>
      <c r="T24" s="183"/>
      <c r="U24" s="184"/>
      <c r="V24" s="187" t="s">
        <v>141</v>
      </c>
      <c r="W24" s="201">
        <f>W27-W28</f>
        <v>18.521695680407234</v>
      </c>
      <c r="X24" s="201">
        <f>(W22/AF11)-(W20*AF10)-W6</f>
        <v>18.521695680407237</v>
      </c>
      <c r="Y24" s="220">
        <f>IF($W$21&gt;$W$22,W24,X24)</f>
        <v>18.521695680407234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7.9571766293412134</v>
      </c>
      <c r="AK24">
        <f t="shared" si="3"/>
        <v>6.6772049140495842</v>
      </c>
    </row>
    <row r="25" spans="1:37" ht="15" customHeight="1">
      <c r="A25" s="135"/>
      <c r="B25" s="136" t="s">
        <v>143</v>
      </c>
      <c r="C25" s="141">
        <f>Y24</f>
        <v>18.521695680407234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14.727786580869799</v>
      </c>
      <c r="S25" s="183"/>
      <c r="T25" s="183"/>
      <c r="U25" s="184"/>
      <c r="V25" s="187" t="s">
        <v>146</v>
      </c>
      <c r="W25" s="201">
        <f>(W21/AF6)-W7-(W19*AF5)</f>
        <v>26.091652473663444</v>
      </c>
      <c r="X25" s="201">
        <f>X27-X28</f>
        <v>26.091652473663437</v>
      </c>
      <c r="Y25" s="220">
        <f>IF($W$21&gt;$W$22,W25,X25)</f>
        <v>26.091652473663444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8.3759753993065402</v>
      </c>
      <c r="AK25">
        <f t="shared" si="3"/>
        <v>7.028636751631141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19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40.001440586323071</v>
      </c>
      <c r="S26" s="183"/>
      <c r="T26" s="183"/>
      <c r="U26" s="184"/>
      <c r="V26" s="187" t="s">
        <v>151</v>
      </c>
      <c r="W26" s="201">
        <f>W25-(2*W11)*AF5</f>
        <v>6.1903285235664001</v>
      </c>
      <c r="X26" s="201">
        <f>X24-(2*W11*AF10)</f>
        <v>-5.1945676164487686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8.7947741692718679</v>
      </c>
      <c r="AK26">
        <f t="shared" si="3"/>
        <v>7.3800685892126978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23.71626329685601</v>
      </c>
      <c r="X27" s="201">
        <f>2*W11*AF11</f>
        <v>19.901323950097048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9.2135729392371957</v>
      </c>
      <c r="AK27">
        <f t="shared" si="3"/>
        <v>7.7315004267942546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5.194567616448774</v>
      </c>
      <c r="X28" s="201">
        <f>X26*AF9</f>
        <v>-6.1903285235663903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9.6323717092025234</v>
      </c>
      <c r="AK28">
        <f t="shared" si="3"/>
        <v>8.0829322643758115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23.71626329685601</v>
      </c>
      <c r="X29" s="201">
        <f>2*W11*AF10</f>
        <v>23.716263296856006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10.051170479167851</v>
      </c>
      <c r="AK29">
        <f t="shared" si="3"/>
        <v>8.4343641019573692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19.901323950097044</v>
      </c>
      <c r="X30" s="222">
        <f>2*W11*AF11</f>
        <v>19.901323950097048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10.469969249133179</v>
      </c>
      <c r="AK30">
        <f t="shared" si="5"/>
        <v>8.7857959395389269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48.609272327169663</v>
      </c>
      <c r="X31" s="222">
        <f>W22+W14</f>
        <v>40.528201856524205</v>
      </c>
      <c r="Y31" s="224">
        <f>IF(W21&gt;W22,W31,X31)+W16</f>
        <v>54.671450153660736</v>
      </c>
      <c r="Z31" s="183"/>
      <c r="AA31" s="183"/>
      <c r="AB31" s="183" t="s">
        <v>163</v>
      </c>
      <c r="AC31" s="183"/>
      <c r="AD31" s="225">
        <f>((AC7-AC8)^2+(AB7-AB8)^2)^0.5</f>
        <v>30.960036171369467</v>
      </c>
      <c r="AE31" s="183"/>
      <c r="AF31" s="183"/>
      <c r="AG31" s="183"/>
      <c r="AH31" s="183"/>
      <c r="AI31" s="130">
        <v>26</v>
      </c>
      <c r="AJ31">
        <f t="shared" si="5"/>
        <v>10.888768019098507</v>
      </c>
      <c r="AK31">
        <f t="shared" si="5"/>
        <v>9.1372277771204846</v>
      </c>
    </row>
    <row r="32" spans="1:37" ht="15" customHeight="1">
      <c r="A32" s="136" t="s">
        <v>164</v>
      </c>
      <c r="B32" s="141">
        <f t="shared" ref="B32:B36" si="6">K52</f>
        <v>5.2</v>
      </c>
      <c r="C32" s="135"/>
      <c r="D32" s="143"/>
      <c r="E32" s="136" t="s">
        <v>165</v>
      </c>
      <c r="F32" s="144">
        <f>L20</f>
        <v>512.20000000000005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28.939310229205777</v>
      </c>
      <c r="AE32" s="183"/>
      <c r="AF32" s="183"/>
      <c r="AG32" s="183"/>
      <c r="AH32" s="183"/>
      <c r="AI32" s="130">
        <v>27</v>
      </c>
      <c r="AJ32">
        <f t="shared" si="5"/>
        <v>11.307566789063834</v>
      </c>
      <c r="AK32">
        <f t="shared" si="5"/>
        <v>9.4886596147020423</v>
      </c>
    </row>
    <row r="33" spans="1:37" ht="15" customHeight="1">
      <c r="A33" s="136" t="s">
        <v>168</v>
      </c>
      <c r="B33" s="141">
        <f t="shared" si="6"/>
        <v>6.05</v>
      </c>
      <c r="C33" s="135"/>
      <c r="D33" s="136" t="s">
        <v>169</v>
      </c>
      <c r="E33" s="145">
        <f t="shared" ref="E33:F36" si="7">N52</f>
        <v>0.24650139566270332</v>
      </c>
      <c r="F33" s="144">
        <f t="shared" si="7"/>
        <v>127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11.726365559029162</v>
      </c>
      <c r="AK33">
        <f t="shared" si="5"/>
        <v>9.8400914522836</v>
      </c>
    </row>
    <row r="34" spans="1:37" ht="15" customHeight="1">
      <c r="A34" s="136" t="s">
        <v>85</v>
      </c>
      <c r="B34" s="141">
        <f t="shared" si="6"/>
        <v>13.60099335466618</v>
      </c>
      <c r="C34" s="135"/>
      <c r="D34" s="136" t="s">
        <v>172</v>
      </c>
      <c r="E34" s="145">
        <f t="shared" si="7"/>
        <v>0.5541593131114656</v>
      </c>
      <c r="F34" s="144">
        <f t="shared" si="7"/>
        <v>284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11.969655114602888</v>
      </c>
      <c r="AE34" s="183"/>
      <c r="AF34" s="183"/>
      <c r="AG34" s="183"/>
      <c r="AH34" s="183"/>
      <c r="AI34" s="130">
        <v>29</v>
      </c>
      <c r="AJ34">
        <f t="shared" si="5"/>
        <v>12.14516432899449</v>
      </c>
      <c r="AK34">
        <f t="shared" si="5"/>
        <v>10.191523289865158</v>
      </c>
    </row>
    <row r="35" spans="1:37" ht="15" customHeight="1">
      <c r="A35" s="146" t="s">
        <v>91</v>
      </c>
      <c r="B35" s="141">
        <f t="shared" si="6"/>
        <v>9.7267121511269199</v>
      </c>
      <c r="C35" s="135"/>
      <c r="D35" s="136" t="s">
        <v>177</v>
      </c>
      <c r="E35" s="145">
        <f t="shared" si="7"/>
        <v>0.39630547445655556</v>
      </c>
      <c r="F35" s="144">
        <f t="shared" si="7"/>
        <v>203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12.563963098959817</v>
      </c>
      <c r="AK35">
        <f t="shared" si="5"/>
        <v>10.542955127446715</v>
      </c>
    </row>
    <row r="36" spans="1:37" ht="15" customHeight="1">
      <c r="A36" s="136" t="s">
        <v>152</v>
      </c>
      <c r="B36" s="147">
        <f t="shared" si="6"/>
        <v>24.543471584552126</v>
      </c>
      <c r="C36" s="135"/>
      <c r="D36" s="136" t="s">
        <v>180</v>
      </c>
      <c r="E36" s="145">
        <f t="shared" si="7"/>
        <v>0.21186896817290204</v>
      </c>
      <c r="F36" s="144">
        <f t="shared" si="7"/>
        <v>109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12.982761868925145</v>
      </c>
      <c r="AK36">
        <f t="shared" si="5"/>
        <v>10.894386965028273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13.401560638890473</v>
      </c>
      <c r="AK37">
        <f t="shared" si="5"/>
        <v>11.245818802609831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13.820359408855801</v>
      </c>
      <c r="AK38">
        <f t="shared" si="5"/>
        <v>11.597250640191389</v>
      </c>
    </row>
    <row r="39" spans="1:37" ht="15" customHeight="1">
      <c r="A39" s="136" t="s">
        <v>186</v>
      </c>
      <c r="B39" s="148">
        <f>L60</f>
        <v>5</v>
      </c>
      <c r="C39" s="135"/>
      <c r="D39" s="136" t="s">
        <v>187</v>
      </c>
      <c r="E39" s="148">
        <f>Q60</f>
        <v>6</v>
      </c>
      <c r="F39" s="135"/>
      <c r="G39" s="136" t="s">
        <v>188</v>
      </c>
      <c r="H39" s="149" t="str">
        <f>ROUND(K73,0)&amp;"k  "&amp;L74</f>
        <v>303k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14.239158178821128</v>
      </c>
      <c r="AK39">
        <f t="shared" si="5"/>
        <v>11.948682477772946</v>
      </c>
    </row>
    <row r="40" spans="1:37" ht="15" customHeight="1">
      <c r="A40" s="136" t="s">
        <v>189</v>
      </c>
      <c r="B40" s="150">
        <f t="shared" ref="B40:B42" si="8">N60</f>
        <v>0.22361547390861583</v>
      </c>
      <c r="C40" s="135"/>
      <c r="D40" s="136" t="s">
        <v>190</v>
      </c>
      <c r="E40" s="150">
        <f t="shared" ref="E40:E42" si="9">S60</f>
        <v>0.6247535715654986</v>
      </c>
      <c r="F40" s="135"/>
      <c r="G40" s="136" t="s">
        <v>191</v>
      </c>
      <c r="H40" s="149" t="str">
        <f>ROUND(K77,0)&amp;"k  "&amp;L78</f>
        <v>1139k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14.657956948786456</v>
      </c>
      <c r="AK40">
        <f t="shared" si="5"/>
        <v>12.300114315354504</v>
      </c>
    </row>
    <row r="41" spans="1:37" ht="15" customHeight="1">
      <c r="A41" s="136" t="s">
        <v>194</v>
      </c>
      <c r="B41" s="150">
        <f t="shared" si="8"/>
        <v>0.75008025106354625</v>
      </c>
      <c r="C41" s="135"/>
      <c r="D41" s="136" t="s">
        <v>195</v>
      </c>
      <c r="E41" s="150">
        <f t="shared" si="9"/>
        <v>0.22363920952590918</v>
      </c>
      <c r="F41" s="135"/>
      <c r="G41" s="136" t="s">
        <v>196</v>
      </c>
      <c r="H41" s="149" t="str">
        <f>ROUND(MIN(K81:K82),0)&amp;"k  "&amp;L83</f>
        <v>961k  OK</v>
      </c>
      <c r="I41" s="9"/>
      <c r="J41" s="183"/>
      <c r="K41" s="187" t="s">
        <v>197</v>
      </c>
      <c r="L41" s="229">
        <f>L20</f>
        <v>512.20000000000005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15.076755718751784</v>
      </c>
      <c r="AK41">
        <f t="shared" si="5"/>
        <v>12.651546152936062</v>
      </c>
    </row>
    <row r="42" spans="1:37" ht="15" customHeight="1">
      <c r="A42" s="136" t="s">
        <v>200</v>
      </c>
      <c r="B42" s="151">
        <f t="shared" si="8"/>
        <v>0.97369572497216206</v>
      </c>
      <c r="C42" s="135"/>
      <c r="D42" s="136" t="s">
        <v>200</v>
      </c>
      <c r="E42" s="151">
        <f t="shared" si="9"/>
        <v>0.84839278109140781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1.82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15.495554488717111</v>
      </c>
      <c r="AK42">
        <f t="shared" si="5"/>
        <v>13.002977990517619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97.106285148592079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15.914353258682439</v>
      </c>
      <c r="AK43">
        <f t="shared" si="5"/>
        <v>13.354409828099177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16.333152028647767</v>
      </c>
      <c r="AK44">
        <f t="shared" si="5"/>
        <v>13.705841665680735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26.524736941401606</v>
      </c>
      <c r="M45" s="183"/>
      <c r="N45" s="183" t="s">
        <v>204</v>
      </c>
      <c r="O45" s="197">
        <f>PI()^2*29000/(L43)^2</f>
        <v>30.353100699976267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16.751950798613095</v>
      </c>
      <c r="AK45">
        <f t="shared" si="5"/>
        <v>14.057273503262293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238.32944937086049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17.170749568578422</v>
      </c>
      <c r="AK46">
        <f t="shared" si="10"/>
        <v>14.40870534084385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71.498834811258149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17.58954833854375</v>
      </c>
      <c r="AK47">
        <f t="shared" si="10"/>
        <v>14.760137178425408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18.008347108509078</v>
      </c>
      <c r="AK48">
        <f t="shared" si="10"/>
        <v>15.111569016006966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18.427145878474406</v>
      </c>
      <c r="AK49">
        <f t="shared" si="10"/>
        <v>15.463000853588523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18.845944648439733</v>
      </c>
      <c r="AK50">
        <f t="shared" si="10"/>
        <v>15.814432691170081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8'!$F$12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19.264743418405061</v>
      </c>
      <c r="AK51">
        <f t="shared" si="10"/>
        <v>16.165864528751637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5.2</v>
      </c>
      <c r="L52" s="183"/>
      <c r="M52" s="187" t="s">
        <v>169</v>
      </c>
      <c r="N52" s="183">
        <f>K53/K56</f>
        <v>0.24650139566270332</v>
      </c>
      <c r="O52" s="198">
        <f t="shared" ref="O52:O55" si="11">ROUNDUP(N52*$L$20,0)</f>
        <v>127</v>
      </c>
      <c r="P52" s="183"/>
      <c r="Q52" s="187" t="s">
        <v>211</v>
      </c>
      <c r="R52" s="233">
        <f>(Y25-R51)/2+R51</f>
        <v>13.545826236831722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19.683542188370389</v>
      </c>
      <c r="AK52">
        <f t="shared" si="10"/>
        <v>16.517296366333195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6.05</v>
      </c>
      <c r="L53" s="183"/>
      <c r="M53" s="187" t="s">
        <v>172</v>
      </c>
      <c r="N53" s="183">
        <f>K54/K56</f>
        <v>0.5541593131114656</v>
      </c>
      <c r="O53" s="198">
        <f t="shared" si="11"/>
        <v>284</v>
      </c>
      <c r="P53" s="183"/>
      <c r="Q53" s="187" t="s">
        <v>212</v>
      </c>
      <c r="R53" s="233">
        <f>(Y24-R51)/2+R51</f>
        <v>9.760847840203617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20.102340958335716</v>
      </c>
      <c r="AK53">
        <f t="shared" si="10"/>
        <v>16.868728203914753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13.60099335466618</v>
      </c>
      <c r="L54" s="183"/>
      <c r="M54" s="187" t="s">
        <v>177</v>
      </c>
      <c r="N54" s="183">
        <f>K55/K56</f>
        <v>0.39630547445655556</v>
      </c>
      <c r="O54" s="198">
        <f t="shared" si="11"/>
        <v>203</v>
      </c>
      <c r="P54" s="183"/>
      <c r="Q54" s="187" t="s">
        <v>214</v>
      </c>
      <c r="R54" s="233">
        <f>AF8</f>
        <v>49.998559413676929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20.521139728301044</v>
      </c>
      <c r="AK54">
        <f t="shared" si="10"/>
        <v>17.22016004149631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9.7267121511269199</v>
      </c>
      <c r="L55" s="183"/>
      <c r="M55" s="187" t="s">
        <v>180</v>
      </c>
      <c r="N55" s="183">
        <f>K52/K56</f>
        <v>0.21186896817290204</v>
      </c>
      <c r="O55" s="198">
        <f t="shared" si="11"/>
        <v>109</v>
      </c>
      <c r="P55" s="183" t="s">
        <v>217</v>
      </c>
      <c r="Q55" s="187" t="s">
        <v>218</v>
      </c>
      <c r="R55" s="183">
        <f>K53*AF9-K52</f>
        <v>2.0097410858577138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20.939938498266372</v>
      </c>
      <c r="AK55">
        <f t="shared" si="10"/>
        <v>17.571591879077868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24.543471584552126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34.940974105286301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21.3587372682317</v>
      </c>
      <c r="AK56">
        <f t="shared" si="10"/>
        <v>17.923023716659426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3.3460412660897747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21.777536038197027</v>
      </c>
      <c r="AK57">
        <f t="shared" si="10"/>
        <v>18.274455554240983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22.196334808162355</v>
      </c>
      <c r="AK58">
        <f t="shared" si="10"/>
        <v>18.625887391822541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22.615133578127683</v>
      </c>
      <c r="AK59">
        <f t="shared" si="10"/>
        <v>18.977319229404099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5</v>
      </c>
      <c r="M60" s="187" t="s">
        <v>169</v>
      </c>
      <c r="N60" s="183">
        <f>O52/(2*0.75*63*2*K54*L60/16*0.707)</f>
        <v>0.22361547390861583</v>
      </c>
      <c r="O60" s="183"/>
      <c r="P60" s="187" t="s">
        <v>224</v>
      </c>
      <c r="Q60" s="198">
        <f>ROUNDUP((O55/(8.3*K55))+(O54/(5.5*K55)),0)</f>
        <v>6</v>
      </c>
      <c r="R60" s="187" t="s">
        <v>177</v>
      </c>
      <c r="S60" s="183">
        <f>O54/(2*0.75*42*2*K55*Q60/16*0.707)</f>
        <v>0.6247535715654986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23.03393234809301</v>
      </c>
      <c r="AK60">
        <f t="shared" si="10"/>
        <v>19.328751066985657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0.75008025106354625</v>
      </c>
      <c r="O61" s="183"/>
      <c r="P61" s="183"/>
      <c r="Q61" s="183"/>
      <c r="R61" s="187" t="s">
        <v>180</v>
      </c>
      <c r="S61" s="183">
        <f>O55/(2*0.75*63*2*K55*Q60/16*0.707)</f>
        <v>0.22363920952590918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23.452731118058338</v>
      </c>
      <c r="AK61">
        <f t="shared" si="10"/>
        <v>19.680182904567214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0.97369572497216206</v>
      </c>
      <c r="O62" s="183"/>
      <c r="P62" s="183"/>
      <c r="Q62" s="183"/>
      <c r="R62" s="187" t="s">
        <v>225</v>
      </c>
      <c r="S62" s="183">
        <f>SUM(S60:S61)</f>
        <v>0.84839278109140781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23.871529888023666</v>
      </c>
      <c r="AK62">
        <f t="shared" si="12"/>
        <v>20.031614742148772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24.290328657988994</v>
      </c>
      <c r="AK63">
        <f t="shared" si="12"/>
        <v>20.38304657973033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24.709127427954321</v>
      </c>
      <c r="AK64">
        <f t="shared" si="12"/>
        <v>20.734478417311887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25.127926197919649</v>
      </c>
      <c r="AK65">
        <f t="shared" si="12"/>
        <v>21.085910254893445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28.939310229205777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25.546724967884977</v>
      </c>
      <c r="AK66">
        <f t="shared" si="12"/>
        <v>21.437342092475003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25.965523737850305</v>
      </c>
      <c r="AK67">
        <f t="shared" si="12"/>
        <v>21.788773930056561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0.875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26.384322507815632</v>
      </c>
      <c r="AK68">
        <f t="shared" si="12"/>
        <v>22.140205767638118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137.48394693389386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26.80312127778096</v>
      </c>
      <c r="AK69">
        <f t="shared" si="12"/>
        <v>22.491637605219676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27.221920047746288</v>
      </c>
      <c r="AK70">
        <f t="shared" si="12"/>
        <v>22.843069442801234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15.142366736835838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27.640718817711615</v>
      </c>
      <c r="AK71">
        <f t="shared" si="12"/>
        <v>23.194501280382791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13.279855628205029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28.059517587676943</v>
      </c>
      <c r="AK72">
        <f t="shared" si="12"/>
        <v>23.545933117964349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302.64401618615562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28.478316357642271</v>
      </c>
      <c r="AK73">
        <f t="shared" si="12"/>
        <v>23.897364955545907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238.32944937086049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28.897115127607599</v>
      </c>
      <c r="AK74">
        <f t="shared" si="12"/>
        <v>24.248796793127465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29.315913897572926</v>
      </c>
      <c r="AK75">
        <f t="shared" si="12"/>
        <v>24.600228630709022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29.734712667538254</v>
      </c>
      <c r="AK76">
        <f t="shared" si="12"/>
        <v>24.95166046829058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1139.4853402749775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30.153511437503582</v>
      </c>
      <c r="AK77">
        <f t="shared" si="12"/>
        <v>25.303092305872138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512.20000000000005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30.572310207468909</v>
      </c>
      <c r="AK78">
        <f t="shared" si="13"/>
        <v>25.654524143453695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30.991108977434237</v>
      </c>
      <c r="AK79">
        <f t="shared" si="13"/>
        <v>26.005955981035253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31.409907747399565</v>
      </c>
      <c r="AK80">
        <f t="shared" si="13"/>
        <v>26.357387818616811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961.40625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31.828706517364893</v>
      </c>
      <c r="AK81">
        <f t="shared" si="13"/>
        <v>26.708819656198369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1097.9243509822793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32.24750528733022</v>
      </c>
      <c r="AK82">
        <f t="shared" si="13"/>
        <v>27.060251493779926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512.20000000000005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32.666304057295548</v>
      </c>
      <c r="AK83">
        <f t="shared" si="13"/>
        <v>27.411683331361484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33.085102827260876</v>
      </c>
      <c r="AK84">
        <f t="shared" si="13"/>
        <v>27.763115168943042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33.503901597226204</v>
      </c>
      <c r="AK85">
        <f t="shared" si="13"/>
        <v>28.114547006524599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33.922700367191531</v>
      </c>
      <c r="AK86">
        <f t="shared" si="13"/>
        <v>28.465978844106157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34.341499137156859</v>
      </c>
      <c r="AK87">
        <f t="shared" si="13"/>
        <v>28.817410681687715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34.760297907122187</v>
      </c>
      <c r="AK88">
        <f t="shared" si="13"/>
        <v>29.168842519269273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35.179096677087514</v>
      </c>
      <c r="AK89">
        <f t="shared" si="13"/>
        <v>29.52027435685083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35.597895447052842</v>
      </c>
      <c r="AK90">
        <f t="shared" si="13"/>
        <v>29.871706194432388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36.01669421701817</v>
      </c>
      <c r="AK91">
        <f t="shared" si="13"/>
        <v>30.223138032013946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36.435492986983498</v>
      </c>
      <c r="AK92">
        <f t="shared" si="13"/>
        <v>30.574569869595503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36.854291756948825</v>
      </c>
      <c r="AK93">
        <f t="shared" si="13"/>
        <v>30.926001707177061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37.273090526914153</v>
      </c>
      <c r="AK94">
        <f t="shared" si="14"/>
        <v>31.277433544758619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37.691889296879481</v>
      </c>
      <c r="AK95">
        <f t="shared" si="14"/>
        <v>31.628865382340177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38.110688066844808</v>
      </c>
      <c r="AK96">
        <f t="shared" si="14"/>
        <v>31.980297219921734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38.529486836810136</v>
      </c>
      <c r="AK97">
        <f t="shared" si="14"/>
        <v>32.331729057503289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38.948285606775464</v>
      </c>
      <c r="AK98">
        <f t="shared" si="14"/>
        <v>32.683160895084846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39.367084376740792</v>
      </c>
      <c r="AK99">
        <f t="shared" si="14"/>
        <v>33.034592732666404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39.785883146706119</v>
      </c>
      <c r="AK100">
        <f t="shared" si="14"/>
        <v>33.386024570247962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40.204681916671447</v>
      </c>
      <c r="AK101">
        <f t="shared" si="14"/>
        <v>33.737456407829519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40.623480686636775</v>
      </c>
      <c r="AK102">
        <f t="shared" si="14"/>
        <v>34.088888245411077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41.042279456602103</v>
      </c>
      <c r="AK103">
        <f t="shared" si="14"/>
        <v>34.440320082992635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41.46107822656743</v>
      </c>
      <c r="AK104">
        <f t="shared" si="14"/>
        <v>34.791751920574193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41.879876996532715</v>
      </c>
      <c r="AK105" s="177">
        <f t="shared" si="15"/>
        <v>35.143183758155722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11.390328523566399</v>
      </c>
      <c r="AL106" s="153">
        <f>AC7</f>
        <v>29.76626329685601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11.58934176306737</v>
      </c>
      <c r="AL107" s="153">
        <f t="shared" ref="AL107:AL170" si="17">AL106+(AL$206-AL$106)/100</f>
        <v>29.529100663887451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11.788355002568341</v>
      </c>
      <c r="AL108" s="153">
        <f t="shared" si="17"/>
        <v>29.291938030918892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11.987368242069312</v>
      </c>
      <c r="AL109" s="153">
        <f t="shared" si="17"/>
        <v>29.054775397950333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12.186381481570283</v>
      </c>
      <c r="AL110" s="153">
        <f t="shared" si="17"/>
        <v>28.817612764981774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12.385394721071254</v>
      </c>
      <c r="AL111" s="153">
        <f t="shared" si="17"/>
        <v>28.580450132013215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12.584407960572225</v>
      </c>
      <c r="AL112" s="153">
        <f t="shared" si="17"/>
        <v>28.343287499044656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12.783421200073196</v>
      </c>
      <c r="AL113" s="153">
        <f t="shared" si="17"/>
        <v>28.106124866076097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12.982434439574167</v>
      </c>
      <c r="AL114" s="153">
        <f t="shared" si="17"/>
        <v>27.868962233107538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13.181447679075138</v>
      </c>
      <c r="AL115" s="153">
        <f t="shared" si="17"/>
        <v>27.631799600138979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13.380460918576109</v>
      </c>
      <c r="AL116" s="153">
        <f t="shared" si="17"/>
        <v>27.39463696717042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13.57947415807708</v>
      </c>
      <c r="AL117" s="153">
        <f t="shared" si="17"/>
        <v>27.157474334201861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13.778487397578051</v>
      </c>
      <c r="AL118" s="153">
        <f t="shared" si="17"/>
        <v>26.920311701233302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13.977500637079022</v>
      </c>
      <c r="AL119" s="153">
        <f t="shared" si="17"/>
        <v>26.683149068264743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14.176513876579993</v>
      </c>
      <c r="AL120" s="153">
        <f t="shared" si="17"/>
        <v>26.445986435296184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14.375527116080963</v>
      </c>
      <c r="AL121" s="153">
        <f t="shared" si="17"/>
        <v>26.208823802327625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14.574540355581934</v>
      </c>
      <c r="AL122" s="153">
        <f t="shared" si="17"/>
        <v>25.971661169359066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14.773553595082905</v>
      </c>
      <c r="AL123" s="153">
        <f t="shared" si="17"/>
        <v>25.734498536390507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14.972566834583876</v>
      </c>
      <c r="AL124" s="153">
        <f t="shared" si="17"/>
        <v>25.497335903421948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15.171580074084847</v>
      </c>
      <c r="AL125" s="153">
        <f t="shared" si="17"/>
        <v>25.260173270453389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15.370593313585818</v>
      </c>
      <c r="AL126" s="153">
        <f t="shared" si="17"/>
        <v>25.02301063748483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15.569606553086789</v>
      </c>
      <c r="AL127" s="153">
        <f t="shared" si="17"/>
        <v>24.785848004516271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15.76861979258776</v>
      </c>
      <c r="AL128" s="153">
        <f t="shared" si="17"/>
        <v>24.548685371547712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15.967633032088731</v>
      </c>
      <c r="AL129" s="153">
        <f t="shared" si="17"/>
        <v>24.311522738579153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16.166646271589702</v>
      </c>
      <c r="AL130" s="153">
        <f t="shared" si="17"/>
        <v>24.074360105610594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16.365659511090673</v>
      </c>
      <c r="AL131" s="153">
        <f t="shared" si="17"/>
        <v>23.837197472642035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16.564672750591644</v>
      </c>
      <c r="AL132" s="153">
        <f t="shared" si="17"/>
        <v>23.600034839673476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16.763685990092615</v>
      </c>
      <c r="AL133" s="153">
        <f t="shared" si="17"/>
        <v>23.362872206704917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16.962699229593586</v>
      </c>
      <c r="AL134" s="153">
        <f t="shared" si="17"/>
        <v>23.125709573736358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17.161712469094557</v>
      </c>
      <c r="AL135" s="153">
        <f t="shared" si="17"/>
        <v>22.888546940767799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17.360725708595528</v>
      </c>
      <c r="AL136" s="153">
        <f t="shared" si="17"/>
        <v>22.651384307799241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17.559738948096498</v>
      </c>
      <c r="AL137" s="153">
        <f t="shared" si="17"/>
        <v>22.414221674830682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17.758752187597469</v>
      </c>
      <c r="AL138" s="153">
        <f t="shared" si="17"/>
        <v>22.177059041862123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17.95776542709844</v>
      </c>
      <c r="AL139" s="153">
        <f t="shared" si="17"/>
        <v>21.939896408893564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18.156778666599411</v>
      </c>
      <c r="AL140" s="153">
        <f t="shared" si="17"/>
        <v>21.702733775925005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18.355791906100382</v>
      </c>
      <c r="AL141" s="153">
        <f t="shared" si="17"/>
        <v>21.465571142956446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18.554805145601353</v>
      </c>
      <c r="AL142" s="153">
        <f t="shared" si="17"/>
        <v>21.228408509987887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18.753818385102324</v>
      </c>
      <c r="AL143" s="153">
        <f t="shared" si="17"/>
        <v>20.991245877019328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18.952831624603295</v>
      </c>
      <c r="AL144" s="153">
        <f t="shared" si="17"/>
        <v>20.754083244050769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19.151844864104266</v>
      </c>
      <c r="AL145" s="153">
        <f t="shared" si="17"/>
        <v>20.51692061108221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19.350858103605237</v>
      </c>
      <c r="AL146" s="153">
        <f t="shared" si="17"/>
        <v>20.279757978113651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19.549871343106208</v>
      </c>
      <c r="AL147" s="153">
        <f t="shared" si="17"/>
        <v>20.042595345145092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19.748884582607179</v>
      </c>
      <c r="AL148" s="153">
        <f t="shared" si="17"/>
        <v>19.805432712176533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19.94789782210815</v>
      </c>
      <c r="AL149" s="153">
        <f t="shared" si="17"/>
        <v>19.568270079207974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20.146911061609121</v>
      </c>
      <c r="AL150" s="153">
        <f t="shared" si="17"/>
        <v>19.331107446239415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20.345924301110092</v>
      </c>
      <c r="AL151" s="153">
        <f t="shared" si="17"/>
        <v>19.093944813270856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20.544937540611063</v>
      </c>
      <c r="AL152" s="153">
        <f t="shared" si="17"/>
        <v>18.856782180302297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20.743950780112034</v>
      </c>
      <c r="AL153" s="153">
        <f t="shared" si="17"/>
        <v>18.619619547333738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20.942964019613004</v>
      </c>
      <c r="AL154" s="153">
        <f t="shared" si="17"/>
        <v>18.382456914365179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21.141977259113975</v>
      </c>
      <c r="AL155" s="153">
        <f t="shared" si="17"/>
        <v>18.14529428139662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21.340990498614946</v>
      </c>
      <c r="AL156" s="153">
        <f t="shared" si="17"/>
        <v>17.908131648428061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21.540003738115917</v>
      </c>
      <c r="AL157" s="153">
        <f t="shared" si="17"/>
        <v>17.670969015459502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21.739016977616888</v>
      </c>
      <c r="AL158" s="153">
        <f t="shared" si="17"/>
        <v>17.433806382490943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21.938030217117859</v>
      </c>
      <c r="AL159" s="153">
        <f t="shared" si="17"/>
        <v>17.196643749522384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22.13704345661883</v>
      </c>
      <c r="AL160" s="153">
        <f t="shared" si="17"/>
        <v>16.959481116553825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22.336056696119801</v>
      </c>
      <c r="AL161" s="153">
        <f t="shared" si="17"/>
        <v>16.722318483585266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22.535069935620772</v>
      </c>
      <c r="AL162" s="153">
        <f t="shared" si="17"/>
        <v>16.485155850616707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22.734083175121743</v>
      </c>
      <c r="AL163" s="153">
        <f t="shared" si="17"/>
        <v>16.247993217648148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22.933096414622714</v>
      </c>
      <c r="AL164" s="153">
        <f t="shared" si="17"/>
        <v>16.010830584679589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23.132109654123685</v>
      </c>
      <c r="AL165" s="153">
        <f t="shared" si="17"/>
        <v>15.773667951711028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23.331122893624656</v>
      </c>
      <c r="AL166" s="153">
        <f t="shared" si="17"/>
        <v>15.536505318742467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23.530136133125627</v>
      </c>
      <c r="AL167" s="153">
        <f t="shared" si="17"/>
        <v>15.299342685773906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23.729149372626598</v>
      </c>
      <c r="AL168" s="153">
        <f t="shared" si="17"/>
        <v>15.062180052805346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23.928162612127569</v>
      </c>
      <c r="AL169" s="153">
        <f t="shared" si="17"/>
        <v>14.825017419836785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24.12717585162854</v>
      </c>
      <c r="AL170" s="153">
        <f t="shared" si="17"/>
        <v>14.587854786868224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24.32618909112951</v>
      </c>
      <c r="AL171" s="153">
        <f t="shared" ref="AL171:AL205" si="19">AL170+(AL$206-AL$106)/100</f>
        <v>14.350692153899663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24.525202330630481</v>
      </c>
      <c r="AL172" s="153">
        <f t="shared" si="19"/>
        <v>14.113529520931102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24.724215570131452</v>
      </c>
      <c r="AL173" s="153">
        <f t="shared" si="19"/>
        <v>13.876366887962542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24.923228809632423</v>
      </c>
      <c r="AL174" s="153">
        <f t="shared" si="19"/>
        <v>13.639204254993981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25.122242049133394</v>
      </c>
      <c r="AL175" s="153">
        <f t="shared" si="19"/>
        <v>13.40204162202542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25.321255288634365</v>
      </c>
      <c r="AL176" s="153">
        <f t="shared" si="19"/>
        <v>13.164878989056859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25.520268528135336</v>
      </c>
      <c r="AL177" s="153">
        <f t="shared" si="19"/>
        <v>12.927716356088299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25.719281767636307</v>
      </c>
      <c r="AL178" s="153">
        <f t="shared" si="19"/>
        <v>12.690553723119738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25.918295007137278</v>
      </c>
      <c r="AL179" s="153">
        <f t="shared" si="19"/>
        <v>12.453391090151177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26.117308246638249</v>
      </c>
      <c r="AL180" s="153">
        <f t="shared" si="19"/>
        <v>12.216228457182616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26.31632148613922</v>
      </c>
      <c r="AL181" s="153">
        <f t="shared" si="19"/>
        <v>11.979065824214056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26.515334725640191</v>
      </c>
      <c r="AL182" s="153">
        <f t="shared" si="19"/>
        <v>11.741903191245495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26.714347965141162</v>
      </c>
      <c r="AL183" s="153">
        <f t="shared" si="19"/>
        <v>11.504740558276934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26.913361204642133</v>
      </c>
      <c r="AL184" s="153">
        <f t="shared" si="19"/>
        <v>11.267577925308373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27.112374444143104</v>
      </c>
      <c r="AL185" s="153">
        <f t="shared" si="19"/>
        <v>11.030415292339812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27.311387683644075</v>
      </c>
      <c r="AL186" s="153">
        <f t="shared" si="19"/>
        <v>10.793252659371252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27.510400923145045</v>
      </c>
      <c r="AL187" s="153">
        <f t="shared" si="19"/>
        <v>10.556090026402691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27.709414162646016</v>
      </c>
      <c r="AL188" s="153">
        <f t="shared" si="19"/>
        <v>10.31892739343413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27.908427402146987</v>
      </c>
      <c r="AL189" s="153">
        <f t="shared" si="19"/>
        <v>10.081764760465569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28.107440641647958</v>
      </c>
      <c r="AL190" s="153">
        <f t="shared" si="19"/>
        <v>9.8446021274970086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28.306453881148929</v>
      </c>
      <c r="AL191" s="153">
        <f t="shared" si="19"/>
        <v>9.6074394945284478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28.5054671206499</v>
      </c>
      <c r="AL192" s="153">
        <f t="shared" si="19"/>
        <v>9.370276861559887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28.704480360150871</v>
      </c>
      <c r="AL193" s="153">
        <f t="shared" si="19"/>
        <v>9.1331142285913263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28.903493599651842</v>
      </c>
      <c r="AL194" s="153">
        <f t="shared" si="19"/>
        <v>8.8959515956227655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29.102506839152813</v>
      </c>
      <c r="AL195" s="153">
        <f t="shared" si="19"/>
        <v>8.6587889626542047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29.301520078653784</v>
      </c>
      <c r="AL196" s="153">
        <f t="shared" si="19"/>
        <v>8.421626329685644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29.500533318154755</v>
      </c>
      <c r="AL197" s="153">
        <f t="shared" si="19"/>
        <v>8.1844636967170832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29.699546557655726</v>
      </c>
      <c r="AL198" s="153">
        <f t="shared" si="19"/>
        <v>7.9473010637485233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29.898559797156697</v>
      </c>
      <c r="AL199" s="153">
        <f t="shared" si="19"/>
        <v>7.7101384307799634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30.097573036657668</v>
      </c>
      <c r="AL200" s="153">
        <f t="shared" si="19"/>
        <v>7.4729757978114035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30.296586276158639</v>
      </c>
      <c r="AL201" s="153">
        <f t="shared" si="19"/>
        <v>7.2358131648428436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30.49559951565961</v>
      </c>
      <c r="AL202" s="153">
        <f t="shared" si="19"/>
        <v>6.9986505318742838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30.694612755160581</v>
      </c>
      <c r="AL203" s="153">
        <f t="shared" si="19"/>
        <v>6.7614878989057239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30.893625994661551</v>
      </c>
      <c r="AL204" s="153">
        <f t="shared" si="19"/>
        <v>6.524325265937164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31.092639234162522</v>
      </c>
      <c r="AL205" s="153">
        <f t="shared" si="19"/>
        <v>6.2871626329686041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31.291652473663444</v>
      </c>
      <c r="AK206" s="177"/>
      <c r="AL206" s="177">
        <f>AC8</f>
        <v>6.05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5.2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5.2</v>
      </c>
      <c r="AM208">
        <f t="shared" ref="AM208:AM271" si="21">AM207+(AM$307-AM$207)/100</f>
        <v>0.41879876996532717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5.2</v>
      </c>
      <c r="AM209">
        <f t="shared" si="21"/>
        <v>0.83759753993065433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5.2</v>
      </c>
      <c r="AM210">
        <f t="shared" si="21"/>
        <v>1.2563963098959814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5.2</v>
      </c>
      <c r="AM211">
        <f t="shared" si="21"/>
        <v>1.6751950798613087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5.2</v>
      </c>
      <c r="AM212">
        <f t="shared" si="21"/>
        <v>2.0939938498266359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5.2</v>
      </c>
      <c r="AM213">
        <f t="shared" si="21"/>
        <v>2.5127926197919632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5.2</v>
      </c>
      <c r="AM214">
        <f t="shared" si="21"/>
        <v>2.9315913897572905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5.2</v>
      </c>
      <c r="AM215">
        <f t="shared" si="21"/>
        <v>3.3503901597226178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5.2</v>
      </c>
      <c r="AM216">
        <f t="shared" si="21"/>
        <v>3.7691889296879451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5.2</v>
      </c>
      <c r="AM217">
        <f t="shared" si="21"/>
        <v>4.1879876996532719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5.2</v>
      </c>
      <c r="AM218">
        <f t="shared" si="21"/>
        <v>4.6067864696185987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5.2</v>
      </c>
      <c r="AM219">
        <f t="shared" si="21"/>
        <v>5.0255852395839256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5.2</v>
      </c>
      <c r="AM220">
        <f t="shared" si="21"/>
        <v>5.4443840095492524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5.2</v>
      </c>
      <c r="AM221">
        <f t="shared" si="21"/>
        <v>5.8631827795145792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5.2</v>
      </c>
      <c r="AM222">
        <f t="shared" si="21"/>
        <v>6.2819815494799061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5.2</v>
      </c>
      <c r="AM223">
        <f t="shared" si="21"/>
        <v>6.7007803194452329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5.2</v>
      </c>
      <c r="AM224">
        <f t="shared" si="21"/>
        <v>7.1195790894105597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5.2</v>
      </c>
      <c r="AM225">
        <f t="shared" si="21"/>
        <v>7.5383778593758866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5.2</v>
      </c>
      <c r="AM226">
        <f t="shared" si="21"/>
        <v>7.9571766293412134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5.2</v>
      </c>
      <c r="AM227">
        <f t="shared" si="21"/>
        <v>8.3759753993065402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5.2</v>
      </c>
      <c r="AM228">
        <f t="shared" si="21"/>
        <v>8.7947741692718679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5.2</v>
      </c>
      <c r="AM229">
        <f t="shared" si="21"/>
        <v>9.2135729392371957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5.2</v>
      </c>
      <c r="AM230">
        <f t="shared" si="21"/>
        <v>9.6323717092025234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5.2</v>
      </c>
      <c r="AM231">
        <f t="shared" si="21"/>
        <v>10.051170479167851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5.2</v>
      </c>
      <c r="AM232">
        <f t="shared" si="21"/>
        <v>10.469969249133179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5.2</v>
      </c>
      <c r="AM233">
        <f t="shared" si="21"/>
        <v>10.888768019098507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5.2</v>
      </c>
      <c r="AM234">
        <f t="shared" si="21"/>
        <v>11.307566789063834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5.2</v>
      </c>
      <c r="AM235">
        <f t="shared" si="21"/>
        <v>11.726365559029162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5.2</v>
      </c>
      <c r="AM236">
        <f t="shared" si="21"/>
        <v>12.14516432899449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5.2</v>
      </c>
      <c r="AM237">
        <f t="shared" si="21"/>
        <v>12.563963098959817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5.2</v>
      </c>
      <c r="AM238">
        <f t="shared" si="21"/>
        <v>12.982761868925145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5.2</v>
      </c>
      <c r="AM239">
        <f t="shared" si="21"/>
        <v>13.401560638890473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5.2</v>
      </c>
      <c r="AM240">
        <f t="shared" si="21"/>
        <v>13.820359408855801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5.2</v>
      </c>
      <c r="AM241">
        <f t="shared" si="21"/>
        <v>14.239158178821128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5.2</v>
      </c>
      <c r="AM242">
        <f t="shared" si="21"/>
        <v>14.657956948786456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5.2</v>
      </c>
      <c r="AM243">
        <f t="shared" si="21"/>
        <v>15.076755718751784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5.2</v>
      </c>
      <c r="AM244">
        <f t="shared" si="21"/>
        <v>15.495554488717111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5.2</v>
      </c>
      <c r="AM245">
        <f t="shared" si="21"/>
        <v>15.914353258682439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5.2</v>
      </c>
      <c r="AM246">
        <f t="shared" si="21"/>
        <v>16.333152028647767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5.2</v>
      </c>
      <c r="AM247">
        <f t="shared" si="21"/>
        <v>16.751950798613095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5.2</v>
      </c>
      <c r="AM248">
        <f t="shared" si="21"/>
        <v>17.170749568578422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5.2</v>
      </c>
      <c r="AM249">
        <f t="shared" si="21"/>
        <v>17.58954833854375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5.2</v>
      </c>
      <c r="AM250">
        <f t="shared" si="21"/>
        <v>18.008347108509078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5.2</v>
      </c>
      <c r="AM251">
        <f t="shared" si="21"/>
        <v>18.427145878474406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5.2</v>
      </c>
      <c r="AM252">
        <f t="shared" si="21"/>
        <v>18.845944648439733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5.2</v>
      </c>
      <c r="AM253">
        <f t="shared" si="21"/>
        <v>19.264743418405061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5.2</v>
      </c>
      <c r="AM254">
        <f t="shared" si="21"/>
        <v>19.683542188370389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5.2</v>
      </c>
      <c r="AM255">
        <f t="shared" si="21"/>
        <v>20.102340958335716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5.2</v>
      </c>
      <c r="AM256">
        <f t="shared" si="21"/>
        <v>20.521139728301044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5.2</v>
      </c>
      <c r="AM257">
        <f t="shared" si="21"/>
        <v>20.939938498266372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5.2</v>
      </c>
      <c r="AM258">
        <f t="shared" si="21"/>
        <v>21.3587372682317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5.2</v>
      </c>
      <c r="AM259">
        <f t="shared" si="21"/>
        <v>21.777536038197027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5.2</v>
      </c>
      <c r="AM260">
        <f t="shared" si="21"/>
        <v>22.196334808162355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5.2</v>
      </c>
      <c r="AM261">
        <f t="shared" si="21"/>
        <v>22.615133578127683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5.2</v>
      </c>
      <c r="AM262">
        <f t="shared" si="21"/>
        <v>23.03393234809301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5.2</v>
      </c>
      <c r="AM263">
        <f t="shared" si="21"/>
        <v>23.452731118058338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5.2</v>
      </c>
      <c r="AM264">
        <f t="shared" si="21"/>
        <v>23.871529888023666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5.2</v>
      </c>
      <c r="AM265">
        <f t="shared" si="21"/>
        <v>24.290328657988994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5.2</v>
      </c>
      <c r="AM266">
        <f t="shared" si="21"/>
        <v>24.709127427954321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5.2</v>
      </c>
      <c r="AM267">
        <f t="shared" si="21"/>
        <v>25.127926197919649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5.2</v>
      </c>
      <c r="AM268">
        <f t="shared" si="21"/>
        <v>25.546724967884977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5.2</v>
      </c>
      <c r="AM269">
        <f t="shared" si="21"/>
        <v>25.965523737850305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5.2</v>
      </c>
      <c r="AM270">
        <f t="shared" si="21"/>
        <v>26.384322507815632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5.2</v>
      </c>
      <c r="AM271">
        <f t="shared" si="21"/>
        <v>26.80312127778096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5.2</v>
      </c>
      <c r="AM272">
        <f t="shared" ref="AM272:AM306" si="23">AM271+(AM$307-AM$207)/100</f>
        <v>27.221920047746288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5.2</v>
      </c>
      <c r="AM273">
        <f t="shared" si="23"/>
        <v>27.640718817711615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5.2</v>
      </c>
      <c r="AM274">
        <f t="shared" si="23"/>
        <v>28.059517587676943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5.2</v>
      </c>
      <c r="AM275">
        <f t="shared" si="23"/>
        <v>28.478316357642271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5.2</v>
      </c>
      <c r="AM276">
        <f t="shared" si="23"/>
        <v>28.897115127607599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5.2</v>
      </c>
      <c r="AM277">
        <f t="shared" si="23"/>
        <v>29.315913897572926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5.2</v>
      </c>
      <c r="AM278">
        <f t="shared" si="23"/>
        <v>29.734712667538254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5.2</v>
      </c>
      <c r="AM279">
        <f t="shared" si="23"/>
        <v>30.153511437503582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5.2</v>
      </c>
      <c r="AM280">
        <f t="shared" si="23"/>
        <v>30.572310207468909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5.2</v>
      </c>
      <c r="AM281">
        <f t="shared" si="23"/>
        <v>30.991108977434237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5.2</v>
      </c>
      <c r="AM282">
        <f t="shared" si="23"/>
        <v>31.409907747399565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5.2</v>
      </c>
      <c r="AM283">
        <f t="shared" si="23"/>
        <v>31.828706517364893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5.2</v>
      </c>
      <c r="AM284">
        <f t="shared" si="23"/>
        <v>32.24750528733022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5.2</v>
      </c>
      <c r="AM285">
        <f t="shared" si="23"/>
        <v>32.666304057295548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5.2</v>
      </c>
      <c r="AM286">
        <f t="shared" si="23"/>
        <v>33.085102827260876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5.2</v>
      </c>
      <c r="AM287">
        <f t="shared" si="23"/>
        <v>33.503901597226204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5.2</v>
      </c>
      <c r="AM288">
        <f t="shared" si="23"/>
        <v>33.922700367191531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5.2</v>
      </c>
      <c r="AM289">
        <f t="shared" si="23"/>
        <v>34.341499137156859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5.2</v>
      </c>
      <c r="AM290">
        <f t="shared" si="23"/>
        <v>34.760297907122187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5.2</v>
      </c>
      <c r="AM291">
        <f t="shared" si="23"/>
        <v>35.179096677087514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5.2</v>
      </c>
      <c r="AM292">
        <f t="shared" si="23"/>
        <v>35.597895447052842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5.2</v>
      </c>
      <c r="AM293">
        <f t="shared" si="23"/>
        <v>36.01669421701817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5.2</v>
      </c>
      <c r="AM294">
        <f t="shared" si="23"/>
        <v>36.435492986983498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5.2</v>
      </c>
      <c r="AM295">
        <f t="shared" si="23"/>
        <v>36.854291756948825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5.2</v>
      </c>
      <c r="AM296">
        <f t="shared" si="23"/>
        <v>37.273090526914153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5.2</v>
      </c>
      <c r="AM297">
        <f t="shared" si="23"/>
        <v>37.691889296879481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5.2</v>
      </c>
      <c r="AM298">
        <f t="shared" si="23"/>
        <v>38.110688066844808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5.2</v>
      </c>
      <c r="AM299">
        <f t="shared" si="23"/>
        <v>38.529486836810136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5.2</v>
      </c>
      <c r="AM300">
        <f t="shared" si="23"/>
        <v>38.948285606775464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5.2</v>
      </c>
      <c r="AM301">
        <f t="shared" si="23"/>
        <v>39.367084376740792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5.2</v>
      </c>
      <c r="AM302">
        <f t="shared" si="23"/>
        <v>39.785883146706119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5.2</v>
      </c>
      <c r="AM303">
        <f t="shared" si="23"/>
        <v>40.204681916671447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5.2</v>
      </c>
      <c r="AM304">
        <f t="shared" si="23"/>
        <v>40.623480686636775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5.2</v>
      </c>
      <c r="AM305">
        <f t="shared" si="23"/>
        <v>41.042279456602103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5.2</v>
      </c>
      <c r="AM306">
        <f t="shared" si="23"/>
        <v>41.46107822656743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5.2</v>
      </c>
      <c r="AK307" s="177"/>
      <c r="AL307" s="177"/>
      <c r="AM307" s="177">
        <f>AC19</f>
        <v>41.879876996532715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5.2</v>
      </c>
      <c r="AN308">
        <f>AC16</f>
        <v>6.05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5.5667987699653274</v>
      </c>
      <c r="AN309">
        <f t="shared" ref="AN309:AN372" si="25">AN308+(AN$408-AN$308)/100</f>
        <v>6.05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5.9335975399306546</v>
      </c>
      <c r="AN310">
        <f t="shared" si="25"/>
        <v>6.05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6.3003963098959819</v>
      </c>
      <c r="AN311">
        <f t="shared" si="25"/>
        <v>6.05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6.6671950798613091</v>
      </c>
      <c r="AN312">
        <f t="shared" si="25"/>
        <v>6.05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7.0339938498266363</v>
      </c>
      <c r="AN313">
        <f t="shared" si="25"/>
        <v>6.05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7.4007926197919636</v>
      </c>
      <c r="AN314">
        <f t="shared" si="25"/>
        <v>6.05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7.7675913897572908</v>
      </c>
      <c r="AN315">
        <f t="shared" si="25"/>
        <v>6.05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8.1343901597226171</v>
      </c>
      <c r="AN316">
        <f t="shared" si="25"/>
        <v>6.05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8.5011889296879435</v>
      </c>
      <c r="AN317">
        <f t="shared" si="25"/>
        <v>6.05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8.8679876996532698</v>
      </c>
      <c r="AN318">
        <f t="shared" si="25"/>
        <v>6.05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9.2347864696185962</v>
      </c>
      <c r="AN319">
        <f t="shared" si="25"/>
        <v>6.05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9.6015852395839225</v>
      </c>
      <c r="AN320">
        <f t="shared" si="25"/>
        <v>6.05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9.9683840095492489</v>
      </c>
      <c r="AN321">
        <f t="shared" si="25"/>
        <v>6.05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10.335182779514575</v>
      </c>
      <c r="AN322">
        <f t="shared" si="25"/>
        <v>6.05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10.701981549479902</v>
      </c>
      <c r="AN323">
        <f t="shared" si="25"/>
        <v>6.05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11.068780319445228</v>
      </c>
      <c r="AN324">
        <f t="shared" si="25"/>
        <v>6.05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11.435579089410554</v>
      </c>
      <c r="AN325">
        <f t="shared" si="25"/>
        <v>6.05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11.802377859375881</v>
      </c>
      <c r="AN326">
        <f t="shared" si="25"/>
        <v>6.05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12.169176629341207</v>
      </c>
      <c r="AN327">
        <f t="shared" si="25"/>
        <v>6.05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12.535975399306533</v>
      </c>
      <c r="AN328">
        <f t="shared" si="25"/>
        <v>6.05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12.90277416927186</v>
      </c>
      <c r="AN329">
        <f t="shared" si="25"/>
        <v>6.05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13.269572939237186</v>
      </c>
      <c r="AN330">
        <f t="shared" si="25"/>
        <v>6.05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13.636371709202512</v>
      </c>
      <c r="AN331">
        <f t="shared" si="25"/>
        <v>6.05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14.003170479167839</v>
      </c>
      <c r="AN332">
        <f t="shared" si="25"/>
        <v>6.05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14.369969249133165</v>
      </c>
      <c r="AN333">
        <f t="shared" si="25"/>
        <v>6.05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14.736768019098491</v>
      </c>
      <c r="AN334">
        <f t="shared" si="25"/>
        <v>6.05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15.103566789063818</v>
      </c>
      <c r="AN335">
        <f t="shared" si="25"/>
        <v>6.05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15.470365559029144</v>
      </c>
      <c r="AN336">
        <f t="shared" si="25"/>
        <v>6.05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15.83716432899447</v>
      </c>
      <c r="AN337">
        <f t="shared" si="25"/>
        <v>6.05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16.203963098959797</v>
      </c>
      <c r="AN338">
        <f t="shared" si="25"/>
        <v>6.05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16.570761868925125</v>
      </c>
      <c r="AN339">
        <f t="shared" si="25"/>
        <v>6.05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16.937560638890453</v>
      </c>
      <c r="AN340">
        <f t="shared" si="25"/>
        <v>6.05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17.304359408855781</v>
      </c>
      <c r="AN341">
        <f t="shared" si="25"/>
        <v>6.05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17.671158178821109</v>
      </c>
      <c r="AN342">
        <f t="shared" si="25"/>
        <v>6.05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18.037956948786437</v>
      </c>
      <c r="AN343">
        <f t="shared" si="25"/>
        <v>6.05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18.404755718751765</v>
      </c>
      <c r="AN344">
        <f t="shared" si="25"/>
        <v>6.05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18.771554488717094</v>
      </c>
      <c r="AN345">
        <f t="shared" si="25"/>
        <v>6.05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19.138353258682422</v>
      </c>
      <c r="AN346">
        <f t="shared" si="25"/>
        <v>6.05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19.50515202864775</v>
      </c>
      <c r="AN347">
        <f t="shared" si="25"/>
        <v>6.05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19.871950798613078</v>
      </c>
      <c r="AN348">
        <f t="shared" si="25"/>
        <v>6.05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20.238749568578406</v>
      </c>
      <c r="AN349">
        <f t="shared" si="25"/>
        <v>6.05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20.605548338543734</v>
      </c>
      <c r="AN350">
        <f t="shared" si="25"/>
        <v>6.05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20.972347108509062</v>
      </c>
      <c r="AN351">
        <f t="shared" si="25"/>
        <v>6.05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21.33914587847439</v>
      </c>
      <c r="AN352">
        <f t="shared" si="25"/>
        <v>6.05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21.705944648439718</v>
      </c>
      <c r="AN353">
        <f t="shared" si="25"/>
        <v>6.05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22.072743418405047</v>
      </c>
      <c r="AN354">
        <f t="shared" si="25"/>
        <v>6.05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22.439542188370375</v>
      </c>
      <c r="AN355">
        <f t="shared" si="25"/>
        <v>6.05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22.806340958335703</v>
      </c>
      <c r="AN356">
        <f t="shared" si="25"/>
        <v>6.05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23.173139728301031</v>
      </c>
      <c r="AN357">
        <f t="shared" si="25"/>
        <v>6.05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23.539938498266359</v>
      </c>
      <c r="AN358">
        <f t="shared" si="25"/>
        <v>6.05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23.906737268231687</v>
      </c>
      <c r="AN359">
        <f t="shared" si="25"/>
        <v>6.05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24.273536038197015</v>
      </c>
      <c r="AN360">
        <f t="shared" si="25"/>
        <v>6.05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24.640334808162343</v>
      </c>
      <c r="AN361">
        <f t="shared" si="25"/>
        <v>6.05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25.007133578127672</v>
      </c>
      <c r="AN362">
        <f t="shared" si="25"/>
        <v>6.05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25.373932348093</v>
      </c>
      <c r="AN363">
        <f t="shared" si="25"/>
        <v>6.05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25.740731118058328</v>
      </c>
      <c r="AN364">
        <f t="shared" si="25"/>
        <v>6.05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26.107529888023656</v>
      </c>
      <c r="AN365">
        <f t="shared" si="25"/>
        <v>6.05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26.474328657988984</v>
      </c>
      <c r="AN366">
        <f t="shared" si="25"/>
        <v>6.05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26.841127427954312</v>
      </c>
      <c r="AN367">
        <f t="shared" si="25"/>
        <v>6.05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27.20792619791964</v>
      </c>
      <c r="AN368">
        <f t="shared" si="25"/>
        <v>6.05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27.574724967884968</v>
      </c>
      <c r="AN369">
        <f t="shared" si="25"/>
        <v>6.05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27.941523737850297</v>
      </c>
      <c r="AN370">
        <f t="shared" si="25"/>
        <v>6.05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28.308322507815625</v>
      </c>
      <c r="AN371">
        <f t="shared" si="25"/>
        <v>6.05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28.675121277780953</v>
      </c>
      <c r="AN372">
        <f t="shared" si="25"/>
        <v>6.05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29.041920047746281</v>
      </c>
      <c r="AN373">
        <f t="shared" ref="AN373:AN407" si="27">AN372+(AN$408-AN$308)/100</f>
        <v>6.05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29.408718817711609</v>
      </c>
      <c r="AN374">
        <f t="shared" si="27"/>
        <v>6.05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29.775517587676937</v>
      </c>
      <c r="AN375">
        <f t="shared" si="27"/>
        <v>6.05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30.142316357642265</v>
      </c>
      <c r="AN376">
        <f t="shared" si="27"/>
        <v>6.05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30.509115127607593</v>
      </c>
      <c r="AN377">
        <f t="shared" si="27"/>
        <v>6.05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30.875913897572921</v>
      </c>
      <c r="AN378">
        <f t="shared" si="27"/>
        <v>6.05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31.24271266753825</v>
      </c>
      <c r="AN379">
        <f t="shared" si="27"/>
        <v>6.05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31.609511437503578</v>
      </c>
      <c r="AN380">
        <f t="shared" si="27"/>
        <v>6.05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31.976310207468906</v>
      </c>
      <c r="AN381">
        <f t="shared" si="27"/>
        <v>6.05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32.343108977434234</v>
      </c>
      <c r="AN382">
        <f t="shared" si="27"/>
        <v>6.05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32.709907747399562</v>
      </c>
      <c r="AN383">
        <f t="shared" si="27"/>
        <v>6.05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33.07670651736489</v>
      </c>
      <c r="AN384">
        <f t="shared" si="27"/>
        <v>6.05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33.443505287330218</v>
      </c>
      <c r="AN385">
        <f t="shared" si="27"/>
        <v>6.05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33.810304057295546</v>
      </c>
      <c r="AN386">
        <f t="shared" si="27"/>
        <v>6.05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34.177102827260875</v>
      </c>
      <c r="AN387">
        <f t="shared" si="27"/>
        <v>6.05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34.543901597226203</v>
      </c>
      <c r="AN388">
        <f t="shared" si="27"/>
        <v>6.05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34.910700367191531</v>
      </c>
      <c r="AN389">
        <f t="shared" si="27"/>
        <v>6.05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35.277499137156859</v>
      </c>
      <c r="AN390">
        <f t="shared" si="27"/>
        <v>6.05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35.644297907122187</v>
      </c>
      <c r="AN391">
        <f t="shared" si="27"/>
        <v>6.05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36.011096677087515</v>
      </c>
      <c r="AN392">
        <f t="shared" si="27"/>
        <v>6.05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36.377895447052843</v>
      </c>
      <c r="AN393">
        <f t="shared" si="27"/>
        <v>6.05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36.744694217018171</v>
      </c>
      <c r="AN394">
        <f t="shared" si="27"/>
        <v>6.05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37.1114929869835</v>
      </c>
      <c r="AN395">
        <f t="shared" si="27"/>
        <v>6.05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37.478291756948828</v>
      </c>
      <c r="AN396">
        <f t="shared" si="27"/>
        <v>6.05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37.845090526914156</v>
      </c>
      <c r="AN397">
        <f t="shared" si="27"/>
        <v>6.05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38.211889296879484</v>
      </c>
      <c r="AN398">
        <f t="shared" si="27"/>
        <v>6.05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38.578688066844812</v>
      </c>
      <c r="AN399">
        <f t="shared" si="27"/>
        <v>6.05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38.94548683681014</v>
      </c>
      <c r="AN400">
        <f t="shared" si="27"/>
        <v>6.05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39.312285606775468</v>
      </c>
      <c r="AN401">
        <f t="shared" si="27"/>
        <v>6.05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39.679084376740796</v>
      </c>
      <c r="AN402">
        <f t="shared" si="27"/>
        <v>6.05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40.045883146706124</v>
      </c>
      <c r="AN403">
        <f t="shared" si="27"/>
        <v>6.05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40.412681916671453</v>
      </c>
      <c r="AN404">
        <f t="shared" si="27"/>
        <v>6.05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40.779480686636781</v>
      </c>
      <c r="AN405">
        <f t="shared" si="27"/>
        <v>6.05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41.146279456602109</v>
      </c>
      <c r="AN406">
        <f t="shared" si="27"/>
        <v>6.05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41.513078226567437</v>
      </c>
      <c r="AN407">
        <f t="shared" si="27"/>
        <v>6.05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41.879876996532715</v>
      </c>
      <c r="AK408" s="177"/>
      <c r="AL408" s="177"/>
      <c r="AM408" s="177"/>
      <c r="AN408" s="177">
        <f>AC17</f>
        <v>6.05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5.2</v>
      </c>
      <c r="AO409" s="153">
        <f>AC6</f>
        <v>24.571695680407235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5.2619032852356638</v>
      </c>
      <c r="AO410" s="153">
        <f t="shared" ref="AO410:AO473" si="29">AO409+(AO$509-AO$409)/100</f>
        <v>24.623641356571721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5.3238065704713273</v>
      </c>
      <c r="AO411" s="153">
        <f t="shared" si="29"/>
        <v>24.675587032736207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5.3857098557069909</v>
      </c>
      <c r="AO412" s="153">
        <f t="shared" si="29"/>
        <v>24.727532708900693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5.4476131409426545</v>
      </c>
      <c r="AO413" s="153">
        <f t="shared" si="29"/>
        <v>24.779478385065179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5.509516426178318</v>
      </c>
      <c r="AO414" s="153">
        <f t="shared" si="29"/>
        <v>24.831424061229665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5.5714197114139816</v>
      </c>
      <c r="AO415" s="153">
        <f t="shared" si="29"/>
        <v>24.883369737394151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5.6333229966496452</v>
      </c>
      <c r="AO416" s="153">
        <f t="shared" si="29"/>
        <v>24.935315413558637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5.6952262818853088</v>
      </c>
      <c r="AO417" s="153">
        <f t="shared" si="29"/>
        <v>24.987261089723123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5.7571295671209723</v>
      </c>
      <c r="AO418" s="153">
        <f t="shared" si="29"/>
        <v>25.039206765887609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5.8190328523566359</v>
      </c>
      <c r="AO419" s="153">
        <f t="shared" si="29"/>
        <v>25.091152442052095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5.8809361375922995</v>
      </c>
      <c r="AO420" s="153">
        <f t="shared" si="29"/>
        <v>25.143098118216582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5.9428394228279631</v>
      </c>
      <c r="AO421" s="153">
        <f t="shared" si="29"/>
        <v>25.195043794381068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6.0047427080636266</v>
      </c>
      <c r="AO422" s="153">
        <f t="shared" si="29"/>
        <v>25.246989470545554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6.0666459932992902</v>
      </c>
      <c r="AO423" s="153">
        <f t="shared" si="29"/>
        <v>25.29893514671004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6.1285492785349538</v>
      </c>
      <c r="AO424" s="153">
        <f t="shared" si="29"/>
        <v>25.350880822874526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6.1904525637706174</v>
      </c>
      <c r="AO425" s="153">
        <f t="shared" si="29"/>
        <v>25.402826499039012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6.2523558490062809</v>
      </c>
      <c r="AO426" s="153">
        <f t="shared" si="29"/>
        <v>25.454772175203498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6.3142591342419445</v>
      </c>
      <c r="AO427" s="153">
        <f t="shared" si="29"/>
        <v>25.506717851367984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6.3761624194776081</v>
      </c>
      <c r="AO428" s="153">
        <f t="shared" si="29"/>
        <v>25.55866352753247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6.4380657047132717</v>
      </c>
      <c r="AO429" s="153">
        <f t="shared" si="29"/>
        <v>25.610609203696956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6.4999689899489352</v>
      </c>
      <c r="AO430" s="153">
        <f t="shared" si="29"/>
        <v>25.662554879861442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6.5618722751845988</v>
      </c>
      <c r="AO431" s="153">
        <f t="shared" si="29"/>
        <v>25.714500556025929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6.6237755604202624</v>
      </c>
      <c r="AO432" s="153">
        <f t="shared" si="29"/>
        <v>25.766446232190415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6.685678845655926</v>
      </c>
      <c r="AO433" s="153">
        <f t="shared" si="29"/>
        <v>25.818391908354901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6.7475821308915895</v>
      </c>
      <c r="AO434" s="153">
        <f t="shared" si="29"/>
        <v>25.870337584519387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6.8094854161272531</v>
      </c>
      <c r="AO435" s="153">
        <f t="shared" si="29"/>
        <v>25.922283260683873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6.8713887013629167</v>
      </c>
      <c r="AO436" s="153">
        <f t="shared" si="29"/>
        <v>25.974228936848359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6.9332919865985803</v>
      </c>
      <c r="AO437" s="153">
        <f t="shared" si="29"/>
        <v>26.026174613012845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6.9951952718342438</v>
      </c>
      <c r="AO438" s="153">
        <f t="shared" si="29"/>
        <v>26.078120289177331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7.0570985570699074</v>
      </c>
      <c r="AO439" s="153">
        <f t="shared" si="29"/>
        <v>26.130065965341817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7.119001842305571</v>
      </c>
      <c r="AO440" s="153">
        <f t="shared" si="29"/>
        <v>26.182011641506303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7.1809051275412346</v>
      </c>
      <c r="AO441" s="153">
        <f t="shared" si="29"/>
        <v>26.233957317670789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7.2428084127768981</v>
      </c>
      <c r="AO442" s="153">
        <f t="shared" si="29"/>
        <v>26.285902993835276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7.3047116980125617</v>
      </c>
      <c r="AO443" s="153">
        <f t="shared" si="29"/>
        <v>26.337848669999762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7.3666149832482253</v>
      </c>
      <c r="AO444" s="153">
        <f t="shared" si="29"/>
        <v>26.389794346164248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7.4285182684838889</v>
      </c>
      <c r="AO445" s="153">
        <f t="shared" si="29"/>
        <v>26.441740022328734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7.4904215537195524</v>
      </c>
      <c r="AO446" s="153">
        <f t="shared" si="29"/>
        <v>26.49368569849322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7.552324838955216</v>
      </c>
      <c r="AO447" s="153">
        <f t="shared" si="29"/>
        <v>26.545631374657706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7.6142281241908796</v>
      </c>
      <c r="AO448" s="153">
        <f t="shared" si="29"/>
        <v>26.597577050822192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7.6761314094265432</v>
      </c>
      <c r="AO449" s="153">
        <f t="shared" si="29"/>
        <v>26.649522726986678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7.7380346946622067</v>
      </c>
      <c r="AO450" s="153">
        <f t="shared" si="29"/>
        <v>26.701468403151164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7.7999379798978703</v>
      </c>
      <c r="AO451" s="153">
        <f t="shared" si="29"/>
        <v>26.75341407931565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7.8618412651335339</v>
      </c>
      <c r="AO452" s="153">
        <f t="shared" si="29"/>
        <v>26.805359755480136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7.9237445503691974</v>
      </c>
      <c r="AO453" s="153">
        <f t="shared" si="29"/>
        <v>26.857305431644622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7.985647835604861</v>
      </c>
      <c r="AO454" s="153">
        <f t="shared" si="29"/>
        <v>26.909251107809109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8.0475511208405255</v>
      </c>
      <c r="AO455" s="153">
        <f t="shared" si="29"/>
        <v>26.961196783973595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8.1094544060761891</v>
      </c>
      <c r="AO456" s="153">
        <f t="shared" si="29"/>
        <v>27.013142460138081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8.1713576913118526</v>
      </c>
      <c r="AO457" s="153">
        <f t="shared" si="29"/>
        <v>27.065088136302567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8.2332609765475162</v>
      </c>
      <c r="AO458" s="153">
        <f t="shared" si="29"/>
        <v>27.117033812467053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8.2951642617831798</v>
      </c>
      <c r="AO459" s="153">
        <f t="shared" si="29"/>
        <v>27.168979488631539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8.3570675470188434</v>
      </c>
      <c r="AO460" s="153">
        <f t="shared" si="29"/>
        <v>27.220925164796025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8.4189708322545069</v>
      </c>
      <c r="AO461" s="153">
        <f t="shared" si="29"/>
        <v>27.272870840960511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8.4808741174901705</v>
      </c>
      <c r="AO462" s="153">
        <f t="shared" si="29"/>
        <v>27.324816517124997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8.5427774027258341</v>
      </c>
      <c r="AO463" s="153">
        <f t="shared" si="29"/>
        <v>27.376762193289483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8.6046806879614977</v>
      </c>
      <c r="AO464" s="153">
        <f t="shared" si="29"/>
        <v>27.428707869453969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8.6665839731971612</v>
      </c>
      <c r="AO465" s="153">
        <f t="shared" si="29"/>
        <v>27.480653545618456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8.7284872584328248</v>
      </c>
      <c r="AO466" s="153">
        <f t="shared" si="29"/>
        <v>27.532599221782942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8.7903905436684884</v>
      </c>
      <c r="AO467" s="153">
        <f t="shared" si="29"/>
        <v>27.584544897947428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8.852293828904152</v>
      </c>
      <c r="AO468" s="153">
        <f t="shared" si="29"/>
        <v>27.636490574111914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8.9141971141398155</v>
      </c>
      <c r="AO469" s="153">
        <f t="shared" si="29"/>
        <v>27.6884362502764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8.9761003993754791</v>
      </c>
      <c r="AO470" s="153">
        <f t="shared" si="29"/>
        <v>27.740381926440886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9.0380036846111427</v>
      </c>
      <c r="AO471" s="153">
        <f t="shared" si="29"/>
        <v>27.792327602605372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9.0999069698468062</v>
      </c>
      <c r="AO472" s="153">
        <f t="shared" si="29"/>
        <v>27.844273278769858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9.1618102550824698</v>
      </c>
      <c r="AO473" s="153">
        <f t="shared" si="29"/>
        <v>27.896218954934344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9.2237135403181334</v>
      </c>
      <c r="AO474" s="153">
        <f t="shared" ref="AO474:AO508" si="31">AO473+(AO$509-AO$409)/100</f>
        <v>27.94816463109883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9.285616825553797</v>
      </c>
      <c r="AO475" s="153">
        <f t="shared" si="31"/>
        <v>28.000110307263316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9.3475201107894605</v>
      </c>
      <c r="AO476" s="153">
        <f t="shared" si="31"/>
        <v>28.052055983427802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9.4094233960251241</v>
      </c>
      <c r="AO477" s="153">
        <f t="shared" si="31"/>
        <v>28.104001659592289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9.4713266812607877</v>
      </c>
      <c r="AO478" s="153">
        <f t="shared" si="31"/>
        <v>28.155947335756775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9.5332299664964513</v>
      </c>
      <c r="AO479" s="153">
        <f t="shared" si="31"/>
        <v>28.207893011921261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9.5951332517321148</v>
      </c>
      <c r="AO480" s="153">
        <f t="shared" si="31"/>
        <v>28.259838688085747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9.6570365369677784</v>
      </c>
      <c r="AO481" s="153">
        <f t="shared" si="31"/>
        <v>28.311784364250233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9.718939822203442</v>
      </c>
      <c r="AO482" s="153">
        <f t="shared" si="31"/>
        <v>28.363730040414719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9.7808431074391056</v>
      </c>
      <c r="AO483" s="153">
        <f t="shared" si="31"/>
        <v>28.415675716579205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9.8427463926747691</v>
      </c>
      <c r="AO484" s="153">
        <f t="shared" si="31"/>
        <v>28.467621392743691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9.9046496779104327</v>
      </c>
      <c r="AO485" s="153">
        <f t="shared" si="31"/>
        <v>28.519567068908177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9.9665529631460963</v>
      </c>
      <c r="AO486" s="153">
        <f t="shared" si="31"/>
        <v>28.571512745072663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10.02845624838176</v>
      </c>
      <c r="AO487" s="153">
        <f t="shared" si="31"/>
        <v>28.623458421237149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10.090359533617423</v>
      </c>
      <c r="AO488" s="153">
        <f t="shared" si="31"/>
        <v>28.675404097401636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10.152262818853087</v>
      </c>
      <c r="AO489" s="153">
        <f t="shared" si="31"/>
        <v>28.727349773566122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10.214166104088751</v>
      </c>
      <c r="AO490" s="153">
        <f t="shared" si="31"/>
        <v>28.779295449730608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10.276069389324414</v>
      </c>
      <c r="AO491" s="153">
        <f t="shared" si="31"/>
        <v>28.831241125895094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10.337972674560078</v>
      </c>
      <c r="AO492" s="153">
        <f t="shared" si="31"/>
        <v>28.88318680205958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10.399875959795741</v>
      </c>
      <c r="AO493" s="153">
        <f t="shared" si="31"/>
        <v>28.935132478224066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10.461779245031405</v>
      </c>
      <c r="AO494" s="153">
        <f t="shared" si="31"/>
        <v>28.987078154388552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10.523682530267068</v>
      </c>
      <c r="AO495" s="153">
        <f t="shared" si="31"/>
        <v>29.039023830553038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10.585585815502732</v>
      </c>
      <c r="AO496" s="153">
        <f t="shared" si="31"/>
        <v>29.090969506717524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10.647489100738396</v>
      </c>
      <c r="AO497" s="153">
        <f t="shared" si="31"/>
        <v>29.14291518288201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10.709392385974059</v>
      </c>
      <c r="AO498" s="153">
        <f t="shared" si="31"/>
        <v>29.194860859046496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10.771295671209723</v>
      </c>
      <c r="AO499" s="153">
        <f t="shared" si="31"/>
        <v>29.246806535210983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10.833198956445386</v>
      </c>
      <c r="AO500" s="153">
        <f t="shared" si="31"/>
        <v>29.298752211375469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10.89510224168105</v>
      </c>
      <c r="AO501" s="153">
        <f t="shared" si="31"/>
        <v>29.350697887539955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10.957005526916713</v>
      </c>
      <c r="AO502" s="153">
        <f t="shared" si="31"/>
        <v>29.402643563704441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11.018908812152377</v>
      </c>
      <c r="AO503" s="153">
        <f t="shared" si="31"/>
        <v>29.454589239868927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11.080812097388041</v>
      </c>
      <c r="AO504" s="153">
        <f t="shared" si="31"/>
        <v>29.506534916033413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11.142715382623704</v>
      </c>
      <c r="AO505" s="153">
        <f t="shared" si="31"/>
        <v>29.558480592197899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11.204618667859368</v>
      </c>
      <c r="AO506" s="153">
        <f t="shared" si="31"/>
        <v>29.610426268362385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11.266521953095031</v>
      </c>
      <c r="AO507" s="153">
        <f t="shared" si="31"/>
        <v>29.662371944526871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11.328425238330695</v>
      </c>
      <c r="AO508" s="153">
        <f t="shared" si="31"/>
        <v>29.714317620691357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11.390328523566399</v>
      </c>
      <c r="AO509" s="239">
        <f>AC7</f>
        <v>29.76626329685601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11.390328523566399</v>
      </c>
      <c r="AP510" s="153">
        <f>AC7</f>
        <v>29.76626329685601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11.626287771229217</v>
      </c>
      <c r="AK511" s="130"/>
      <c r="AP511" s="153">
        <f t="shared" ref="AP511:AP574" si="33">AP510+(AP$610-AP$510)/100</f>
        <v>29.80787539576643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11.862247018892035</v>
      </c>
      <c r="AP512" s="153">
        <f t="shared" si="33"/>
        <v>29.84948749467685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12.098206266554852</v>
      </c>
      <c r="AP513" s="153">
        <f t="shared" si="33"/>
        <v>29.891099593587271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12.33416551421767</v>
      </c>
      <c r="AP514" s="153">
        <f t="shared" si="33"/>
        <v>29.932711692497691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12.570124761880487</v>
      </c>
      <c r="AP515" s="153">
        <f t="shared" si="33"/>
        <v>29.974323791408111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12.806084009543305</v>
      </c>
      <c r="AP516" s="153">
        <f t="shared" si="33"/>
        <v>30.015935890318531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13.042043257206123</v>
      </c>
      <c r="AP517" s="153">
        <f t="shared" si="33"/>
        <v>30.057547989228951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13.27800250486894</v>
      </c>
      <c r="AP518" s="153">
        <f t="shared" si="33"/>
        <v>30.099160088139371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13.513961752531758</v>
      </c>
      <c r="AP519" s="153">
        <f t="shared" si="33"/>
        <v>30.140772187049791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13.749921000194576</v>
      </c>
      <c r="AP520" s="153">
        <f t="shared" si="33"/>
        <v>30.182384285960211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13.985880247857393</v>
      </c>
      <c r="AP521" s="153">
        <f t="shared" si="33"/>
        <v>30.223996384870631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14.221839495520211</v>
      </c>
      <c r="AP522" s="153">
        <f t="shared" si="33"/>
        <v>30.265608483781051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14.457798743183028</v>
      </c>
      <c r="AP523" s="153">
        <f t="shared" si="33"/>
        <v>30.307220582691471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14.693757990845846</v>
      </c>
      <c r="AP524" s="153">
        <f t="shared" si="33"/>
        <v>30.348832681601891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14.929717238508664</v>
      </c>
      <c r="AP525" s="153">
        <f t="shared" si="33"/>
        <v>30.390444780512311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15.165676486171481</v>
      </c>
      <c r="AP526" s="153">
        <f t="shared" si="33"/>
        <v>30.432056879422731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15.401635733834299</v>
      </c>
      <c r="AP527" s="153">
        <f t="shared" si="33"/>
        <v>30.473668978333151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15.637594981497116</v>
      </c>
      <c r="AP528" s="153">
        <f t="shared" si="33"/>
        <v>30.515281077243571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15.873554229159934</v>
      </c>
      <c r="AP529" s="153">
        <f t="shared" si="33"/>
        <v>30.556893176153991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16.109513476822752</v>
      </c>
      <c r="AP530" s="153">
        <f t="shared" si="33"/>
        <v>30.598505275064412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16.345472724485568</v>
      </c>
      <c r="AP531" s="153">
        <f t="shared" si="33"/>
        <v>30.640117373974832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16.581431972148383</v>
      </c>
      <c r="AP532" s="153">
        <f t="shared" si="33"/>
        <v>30.681729472885252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16.817391219811199</v>
      </c>
      <c r="AP533" s="153">
        <f t="shared" si="33"/>
        <v>30.723341571795672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17.053350467474015</v>
      </c>
      <c r="AP534" s="153">
        <f t="shared" si="33"/>
        <v>30.764953670706092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17.289309715136831</v>
      </c>
      <c r="AP535" s="153">
        <f t="shared" si="33"/>
        <v>30.806565769616512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17.525268962799647</v>
      </c>
      <c r="AP536" s="153">
        <f t="shared" si="33"/>
        <v>30.848177868526932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17.761228210462463</v>
      </c>
      <c r="AP537" s="153">
        <f t="shared" si="33"/>
        <v>30.889789967437352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17.997187458125278</v>
      </c>
      <c r="AP538" s="153">
        <f t="shared" si="33"/>
        <v>30.931402066347772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18.233146705788094</v>
      </c>
      <c r="AP539" s="153">
        <f t="shared" si="33"/>
        <v>30.973014165258192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18.46910595345091</v>
      </c>
      <c r="AP540" s="153">
        <f t="shared" si="33"/>
        <v>31.014626264168612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18.705065201113726</v>
      </c>
      <c r="AP541" s="153">
        <f t="shared" si="33"/>
        <v>31.056238363079032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18.941024448776542</v>
      </c>
      <c r="AP542" s="153">
        <f t="shared" si="33"/>
        <v>31.097850461989452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19.176983696439358</v>
      </c>
      <c r="AP543" s="153">
        <f t="shared" si="33"/>
        <v>31.139462560899872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19.412942944102173</v>
      </c>
      <c r="AP544" s="153">
        <f t="shared" si="33"/>
        <v>31.181074659810292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19.648902191764989</v>
      </c>
      <c r="AP545" s="153">
        <f t="shared" si="33"/>
        <v>31.222686758720712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19.884861439427805</v>
      </c>
      <c r="AP546" s="153">
        <f t="shared" si="33"/>
        <v>31.264298857631132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20.120820687090621</v>
      </c>
      <c r="AP547" s="153">
        <f t="shared" si="33"/>
        <v>31.305910956541553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20.356779934753437</v>
      </c>
      <c r="AP548" s="153">
        <f t="shared" si="33"/>
        <v>31.347523055451973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20.592739182416253</v>
      </c>
      <c r="AP549" s="153">
        <f t="shared" si="33"/>
        <v>31.389135154362393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20.828698430079069</v>
      </c>
      <c r="AP550" s="153">
        <f t="shared" si="33"/>
        <v>31.430747253272813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21.064657677741884</v>
      </c>
      <c r="AP551" s="153">
        <f t="shared" si="33"/>
        <v>31.472359352183233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21.3006169254047</v>
      </c>
      <c r="AP552" s="153">
        <f t="shared" si="33"/>
        <v>31.513971451093653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21.536576173067516</v>
      </c>
      <c r="AP553" s="153">
        <f t="shared" si="33"/>
        <v>31.555583550004073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21.772535420730332</v>
      </c>
      <c r="AP554" s="153">
        <f t="shared" si="33"/>
        <v>31.597195648914493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22.008494668393148</v>
      </c>
      <c r="AP555" s="153">
        <f t="shared" si="33"/>
        <v>31.638807747824913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22.244453916055964</v>
      </c>
      <c r="AP556" s="153">
        <f t="shared" si="33"/>
        <v>31.680419846735333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22.480413163718779</v>
      </c>
      <c r="AP557" s="153">
        <f t="shared" si="33"/>
        <v>31.722031945645753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22.716372411381595</v>
      </c>
      <c r="AP558" s="153">
        <f t="shared" si="33"/>
        <v>31.763644044556173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22.952331659044411</v>
      </c>
      <c r="AP559" s="153">
        <f t="shared" si="33"/>
        <v>31.805256143466593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23.188290906707227</v>
      </c>
      <c r="AP560" s="153">
        <f t="shared" si="33"/>
        <v>31.846868242377013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23.424250154370043</v>
      </c>
      <c r="AP561" s="153">
        <f t="shared" si="33"/>
        <v>31.888480341287433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23.660209402032859</v>
      </c>
      <c r="AP562" s="153">
        <f t="shared" si="33"/>
        <v>31.930092440197853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23.896168649695674</v>
      </c>
      <c r="AP563" s="153">
        <f t="shared" si="33"/>
        <v>31.971704539108273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24.13212789735849</v>
      </c>
      <c r="AP564" s="153">
        <f t="shared" si="33"/>
        <v>32.013316638018694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24.368087145021306</v>
      </c>
      <c r="AP565" s="153">
        <f t="shared" si="33"/>
        <v>32.054928736929114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24.604046392684122</v>
      </c>
      <c r="AP566" s="153">
        <f t="shared" si="33"/>
        <v>32.096540835839534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24.840005640346938</v>
      </c>
      <c r="AP567" s="153">
        <f t="shared" si="33"/>
        <v>32.138152934749954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25.075964888009754</v>
      </c>
      <c r="AP568" s="153">
        <f t="shared" si="33"/>
        <v>32.179765033660374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25.311924135672569</v>
      </c>
      <c r="AP569" s="153">
        <f t="shared" si="33"/>
        <v>32.221377132570794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25.547883383335385</v>
      </c>
      <c r="AP570" s="153">
        <f t="shared" si="33"/>
        <v>32.262989231481214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25.783842630998201</v>
      </c>
      <c r="AP571" s="153">
        <f t="shared" si="33"/>
        <v>32.304601330391634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26.019801878661017</v>
      </c>
      <c r="AP572" s="153">
        <f t="shared" si="33"/>
        <v>32.346213429302054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26.255761126323833</v>
      </c>
      <c r="AP573" s="153">
        <f t="shared" si="33"/>
        <v>32.387825528212474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26.491720373986649</v>
      </c>
      <c r="AP574" s="153">
        <f t="shared" si="33"/>
        <v>32.429437627122894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26.727679621649465</v>
      </c>
      <c r="AP575" s="153">
        <f t="shared" ref="AP575:AP609" si="35">AP574+(AP$610-AP$510)/100</f>
        <v>32.471049726033314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26.96363886931228</v>
      </c>
      <c r="AP576" s="153">
        <f t="shared" si="35"/>
        <v>32.512661824943734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27.199598116975096</v>
      </c>
      <c r="AP577" s="153">
        <f t="shared" si="35"/>
        <v>32.554273923854154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27.435557364637912</v>
      </c>
      <c r="AP578" s="153">
        <f t="shared" si="35"/>
        <v>32.595886022764574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27.671516612300728</v>
      </c>
      <c r="AP579" s="153">
        <f t="shared" si="35"/>
        <v>32.637498121674994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27.907475859963544</v>
      </c>
      <c r="AP580" s="153">
        <f t="shared" si="35"/>
        <v>32.679110220585414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28.14343510762636</v>
      </c>
      <c r="AP581" s="153">
        <f t="shared" si="35"/>
        <v>32.720722319495835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28.379394355289175</v>
      </c>
      <c r="AP582" s="153">
        <f t="shared" si="35"/>
        <v>32.762334418406255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28.615353602951991</v>
      </c>
      <c r="AP583" s="153">
        <f t="shared" si="35"/>
        <v>32.803946517316675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28.851312850614807</v>
      </c>
      <c r="AP584" s="153">
        <f t="shared" si="35"/>
        <v>32.845558616227095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29.087272098277623</v>
      </c>
      <c r="AP585" s="153">
        <f t="shared" si="35"/>
        <v>32.887170715137515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29.323231345940439</v>
      </c>
      <c r="AP586" s="153">
        <f t="shared" si="35"/>
        <v>32.928782814047935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29.559190593603255</v>
      </c>
      <c r="AP587" s="153">
        <f t="shared" si="35"/>
        <v>32.970394912958355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29.79514984126607</v>
      </c>
      <c r="AP588" s="153">
        <f t="shared" si="35"/>
        <v>33.012007011868775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30.031109088928886</v>
      </c>
      <c r="AP589" s="153">
        <f t="shared" si="35"/>
        <v>33.053619110779195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30.267068336591702</v>
      </c>
      <c r="AP590" s="153">
        <f t="shared" si="35"/>
        <v>33.095231209689615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30.503027584254518</v>
      </c>
      <c r="AP591" s="153">
        <f t="shared" si="35"/>
        <v>33.136843308600035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30.738986831917334</v>
      </c>
      <c r="AP592" s="153">
        <f t="shared" si="35"/>
        <v>33.178455407510455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30.97494607958015</v>
      </c>
      <c r="AP593" s="153">
        <f t="shared" si="35"/>
        <v>33.220067506420875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31.210905327242966</v>
      </c>
      <c r="AP594" s="153">
        <f t="shared" si="35"/>
        <v>33.261679605331295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31.446864574905781</v>
      </c>
      <c r="AP595" s="153">
        <f t="shared" si="35"/>
        <v>33.303291704241715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31.682823822568597</v>
      </c>
      <c r="AP596" s="153">
        <f t="shared" si="35"/>
        <v>33.344903803152135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31.918783070231413</v>
      </c>
      <c r="AP597" s="153">
        <f t="shared" si="35"/>
        <v>33.386515902062555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32.154742317894232</v>
      </c>
      <c r="AP598" s="153">
        <f t="shared" si="35"/>
        <v>33.428128000972976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32.390701565557052</v>
      </c>
      <c r="AP599" s="153">
        <f t="shared" si="35"/>
        <v>33.469740099883396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32.626660813219871</v>
      </c>
      <c r="AP600" s="153">
        <f t="shared" si="35"/>
        <v>33.511352198793816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32.862620060882691</v>
      </c>
      <c r="AP601" s="153">
        <f t="shared" si="35"/>
        <v>33.552964297704236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33.09857930854551</v>
      </c>
      <c r="AP602" s="153">
        <f t="shared" si="35"/>
        <v>33.594576396614656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33.334538556208329</v>
      </c>
      <c r="AP603" s="153">
        <f t="shared" si="35"/>
        <v>33.636188495525076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33.570497803871149</v>
      </c>
      <c r="AP604" s="153">
        <f t="shared" si="35"/>
        <v>33.677800594435496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33.806457051533968</v>
      </c>
      <c r="AP605" s="153">
        <f t="shared" si="35"/>
        <v>33.719412693345916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34.042416299196788</v>
      </c>
      <c r="AP606" s="153">
        <f t="shared" si="35"/>
        <v>33.761024792256336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34.278375546859607</v>
      </c>
      <c r="AP607" s="153">
        <f t="shared" si="35"/>
        <v>33.802636891166756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34.514334794522426</v>
      </c>
      <c r="AP608" s="153">
        <f t="shared" si="35"/>
        <v>33.844248990077176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34.750294042185246</v>
      </c>
      <c r="AP609" s="153">
        <f t="shared" si="35"/>
        <v>33.885861088987596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34.98625328984815</v>
      </c>
      <c r="AP610" s="177">
        <f>AC14</f>
        <v>33.92747318789791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34.98625328984815</v>
      </c>
      <c r="AQ611">
        <f>AC14</f>
        <v>33.92747318789791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35.031249770756496</v>
      </c>
      <c r="AQ612">
        <f t="shared" ref="AQ612:AQ675" si="37">AQ611+(AQ$711-AQ$611)/100</f>
        <v>33.873851208208002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35.076246251664841</v>
      </c>
      <c r="AQ613">
        <f t="shared" si="37"/>
        <v>33.820229228518095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35.121242732573187</v>
      </c>
      <c r="AQ614">
        <f t="shared" si="37"/>
        <v>33.766607248828187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35.166239213481532</v>
      </c>
      <c r="AQ615">
        <f t="shared" si="37"/>
        <v>33.712985269138279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35.211235694389877</v>
      </c>
      <c r="AQ616">
        <f t="shared" si="37"/>
        <v>33.659363289448372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35.256232175298223</v>
      </c>
      <c r="AQ617">
        <f t="shared" si="37"/>
        <v>33.605741309758464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35.301228656206568</v>
      </c>
      <c r="AQ618">
        <f t="shared" si="37"/>
        <v>33.552119330068557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35.346225137114914</v>
      </c>
      <c r="AQ619">
        <f t="shared" si="37"/>
        <v>33.498497350378649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35.391221618023259</v>
      </c>
      <c r="AQ620">
        <f t="shared" si="37"/>
        <v>33.444875370688742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35.436218098931604</v>
      </c>
      <c r="AQ621">
        <f t="shared" si="37"/>
        <v>33.391253390998834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35.48121457983995</v>
      </c>
      <c r="AQ622">
        <f t="shared" si="37"/>
        <v>33.337631411308926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35.526211060748295</v>
      </c>
      <c r="AQ623">
        <f t="shared" si="37"/>
        <v>33.284009431619019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35.571207541656641</v>
      </c>
      <c r="AQ624">
        <f t="shared" si="37"/>
        <v>33.230387451929111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35.616204022564986</v>
      </c>
      <c r="AQ625">
        <f t="shared" si="37"/>
        <v>33.176765472239204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35.661200503473331</v>
      </c>
      <c r="AQ626">
        <f t="shared" si="37"/>
        <v>33.123143492549296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35.706196984381677</v>
      </c>
      <c r="AQ627">
        <f t="shared" si="37"/>
        <v>33.069521512859389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35.751193465290022</v>
      </c>
      <c r="AQ628">
        <f t="shared" si="37"/>
        <v>33.015899533169481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35.796189946198368</v>
      </c>
      <c r="AQ629">
        <f t="shared" si="37"/>
        <v>32.962277553479574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35.841186427106713</v>
      </c>
      <c r="AQ630">
        <f t="shared" si="37"/>
        <v>32.908655573789666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35.886182908015059</v>
      </c>
      <c r="AQ631">
        <f t="shared" si="37"/>
        <v>32.855033594099758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35.931179388923404</v>
      </c>
      <c r="AQ632">
        <f t="shared" si="37"/>
        <v>32.801411614409851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35.976175869831749</v>
      </c>
      <c r="AQ633">
        <f t="shared" si="37"/>
        <v>32.747789634719943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36.021172350740095</v>
      </c>
      <c r="AQ634">
        <f t="shared" si="37"/>
        <v>32.694167655030036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36.06616883164844</v>
      </c>
      <c r="AQ635">
        <f t="shared" si="37"/>
        <v>32.640545675340128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36.111165312556786</v>
      </c>
      <c r="AQ636">
        <f t="shared" si="37"/>
        <v>32.586923695650221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36.156161793465131</v>
      </c>
      <c r="AQ637">
        <f t="shared" si="37"/>
        <v>32.533301715960313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36.201158274373476</v>
      </c>
      <c r="AQ638">
        <f t="shared" si="37"/>
        <v>32.479679736270405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36.246154755281822</v>
      </c>
      <c r="AQ639">
        <f t="shared" si="37"/>
        <v>32.426057756580498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36.291151236190167</v>
      </c>
      <c r="AQ640">
        <f t="shared" si="37"/>
        <v>32.37243577689059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36.336147717098513</v>
      </c>
      <c r="AQ641">
        <f t="shared" si="37"/>
        <v>32.318813797200683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36.381144198006858</v>
      </c>
      <c r="AQ642">
        <f t="shared" si="37"/>
        <v>32.265191817510775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36.426140678915203</v>
      </c>
      <c r="AQ643">
        <f t="shared" si="37"/>
        <v>32.211569837820868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36.471137159823549</v>
      </c>
      <c r="AQ644">
        <f t="shared" si="37"/>
        <v>32.15794785813096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36.516133640731894</v>
      </c>
      <c r="AQ645">
        <f t="shared" si="37"/>
        <v>32.104325878441053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36.56113012164024</v>
      </c>
      <c r="AQ646">
        <f t="shared" si="37"/>
        <v>32.050703898751145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36.606126602548585</v>
      </c>
      <c r="AQ647">
        <f t="shared" si="37"/>
        <v>31.997081919061241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36.65112308345693</v>
      </c>
      <c r="AQ648">
        <f t="shared" si="37"/>
        <v>31.943459939371337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36.696119564365276</v>
      </c>
      <c r="AQ649">
        <f t="shared" si="37"/>
        <v>31.889837959681433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36.741116045273621</v>
      </c>
      <c r="AQ650">
        <f t="shared" si="37"/>
        <v>31.836215979991529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36.786112526181967</v>
      </c>
      <c r="AQ651">
        <f t="shared" si="37"/>
        <v>31.782594000301625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36.831109007090312</v>
      </c>
      <c r="AQ652">
        <f t="shared" si="37"/>
        <v>31.728972020611721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36.876105487998657</v>
      </c>
      <c r="AQ653">
        <f t="shared" si="37"/>
        <v>31.675350040921817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36.921101968907003</v>
      </c>
      <c r="AQ654">
        <f t="shared" si="37"/>
        <v>31.621728061231913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36.966098449815348</v>
      </c>
      <c r="AQ655">
        <f t="shared" si="37"/>
        <v>31.568106081542009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37.011094930723694</v>
      </c>
      <c r="AQ656">
        <f t="shared" si="37"/>
        <v>31.514484101852105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37.056091411632039</v>
      </c>
      <c r="AQ657">
        <f t="shared" si="37"/>
        <v>31.460862122162201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37.101087892540384</v>
      </c>
      <c r="AQ658">
        <f t="shared" si="37"/>
        <v>31.407240142472297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37.14608437344873</v>
      </c>
      <c r="AQ659">
        <f t="shared" si="37"/>
        <v>31.353618162782393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37.191080854357075</v>
      </c>
      <c r="AQ660">
        <f t="shared" si="37"/>
        <v>31.299996183092489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37.236077335265421</v>
      </c>
      <c r="AQ661">
        <f t="shared" si="37"/>
        <v>31.246374203402585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37.281073816173766</v>
      </c>
      <c r="AQ662">
        <f t="shared" si="37"/>
        <v>31.192752223712681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37.326070297082111</v>
      </c>
      <c r="AQ663">
        <f t="shared" si="37"/>
        <v>31.139130244022777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37.371066777990457</v>
      </c>
      <c r="AQ664">
        <f t="shared" si="37"/>
        <v>31.085508264332873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37.416063258898802</v>
      </c>
      <c r="AQ665">
        <f t="shared" si="37"/>
        <v>31.031886284642969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37.461059739807148</v>
      </c>
      <c r="AQ666">
        <f t="shared" si="37"/>
        <v>30.978264304953065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37.506056220715493</v>
      </c>
      <c r="AQ667">
        <f t="shared" si="37"/>
        <v>30.924642325263161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37.551052701623838</v>
      </c>
      <c r="AQ668">
        <f t="shared" si="37"/>
        <v>30.871020345573257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37.596049182532184</v>
      </c>
      <c r="AQ669">
        <f t="shared" si="37"/>
        <v>30.817398365883353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37.641045663440529</v>
      </c>
      <c r="AQ670">
        <f t="shared" si="37"/>
        <v>30.763776386193449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37.686042144348875</v>
      </c>
      <c r="AQ671">
        <f t="shared" si="37"/>
        <v>30.710154406503545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37.73103862525722</v>
      </c>
      <c r="AQ672">
        <f t="shared" si="37"/>
        <v>30.656532426813641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37.776035106165565</v>
      </c>
      <c r="AQ673">
        <f t="shared" si="37"/>
        <v>30.602910447123737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37.821031587073911</v>
      </c>
      <c r="AQ674">
        <f t="shared" si="37"/>
        <v>30.549288467433833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37.866028067982256</v>
      </c>
      <c r="AQ675">
        <f t="shared" si="37"/>
        <v>30.495666487743929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37.911024548890602</v>
      </c>
      <c r="AQ676">
        <f t="shared" ref="AQ676:AQ710" si="39">AQ675+(AQ$711-AQ$611)/100</f>
        <v>30.442044508054025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37.956021029798947</v>
      </c>
      <c r="AQ677">
        <f t="shared" si="39"/>
        <v>30.388422528364121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38.001017510707293</v>
      </c>
      <c r="AQ678">
        <f t="shared" si="39"/>
        <v>30.334800548674217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38.046013991615638</v>
      </c>
      <c r="AQ679">
        <f t="shared" si="39"/>
        <v>30.281178568984313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38.091010472523983</v>
      </c>
      <c r="AQ680">
        <f t="shared" si="39"/>
        <v>30.227556589294409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38.136006953432329</v>
      </c>
      <c r="AQ681">
        <f t="shared" si="39"/>
        <v>30.173934609604505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38.181003434340674</v>
      </c>
      <c r="AQ682">
        <f t="shared" si="39"/>
        <v>30.120312629914601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38.22599991524902</v>
      </c>
      <c r="AQ683">
        <f t="shared" si="39"/>
        <v>30.066690650224697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38.270996396157365</v>
      </c>
      <c r="AQ684">
        <f t="shared" si="39"/>
        <v>30.013068670534793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38.31599287706571</v>
      </c>
      <c r="AQ685">
        <f t="shared" si="39"/>
        <v>29.959446690844889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38.360989357974056</v>
      </c>
      <c r="AQ686">
        <f t="shared" si="39"/>
        <v>29.905824711154985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38.405985838882401</v>
      </c>
      <c r="AQ687">
        <f t="shared" si="39"/>
        <v>29.852202731465081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38.450982319790747</v>
      </c>
      <c r="AQ688">
        <f t="shared" si="39"/>
        <v>29.798580751775177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38.495978800699092</v>
      </c>
      <c r="AQ689">
        <f t="shared" si="39"/>
        <v>29.744958772085273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38.540975281607437</v>
      </c>
      <c r="AQ690">
        <f t="shared" si="39"/>
        <v>29.691336792395369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38.585971762515783</v>
      </c>
      <c r="AQ691">
        <f t="shared" si="39"/>
        <v>29.637714812705465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38.630968243424128</v>
      </c>
      <c r="AQ692">
        <f t="shared" si="39"/>
        <v>29.584092833015561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38.675964724332474</v>
      </c>
      <c r="AQ693">
        <f t="shared" si="39"/>
        <v>29.530470853325657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38.720961205240819</v>
      </c>
      <c r="AQ694">
        <f t="shared" si="39"/>
        <v>29.476848873635753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38.765957686149164</v>
      </c>
      <c r="AQ695">
        <f t="shared" si="39"/>
        <v>29.423226893945849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38.81095416705751</v>
      </c>
      <c r="AQ696">
        <f t="shared" si="39"/>
        <v>29.369604914255945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38.855950647965855</v>
      </c>
      <c r="AQ697">
        <f t="shared" si="39"/>
        <v>29.315982934566041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38.900947128874201</v>
      </c>
      <c r="AQ698">
        <f t="shared" si="39"/>
        <v>29.262360954876137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38.945943609782546</v>
      </c>
      <c r="AQ699">
        <f t="shared" si="39"/>
        <v>29.208738975186233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38.990940090690891</v>
      </c>
      <c r="AQ700">
        <f t="shared" si="39"/>
        <v>29.155116995496329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39.035936571599237</v>
      </c>
      <c r="AQ701">
        <f t="shared" si="39"/>
        <v>29.101495015806425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39.080933052507582</v>
      </c>
      <c r="AQ702">
        <f t="shared" si="39"/>
        <v>29.04787303611652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39.125929533415928</v>
      </c>
      <c r="AQ703">
        <f t="shared" si="39"/>
        <v>28.994251056426616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39.170926014324273</v>
      </c>
      <c r="AQ704">
        <f t="shared" si="39"/>
        <v>28.940629076736712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39.215922495232618</v>
      </c>
      <c r="AQ705">
        <f t="shared" si="39"/>
        <v>28.887007097046808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39.260918976140964</v>
      </c>
      <c r="AQ706">
        <f t="shared" si="39"/>
        <v>28.833385117356904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39.305915457049309</v>
      </c>
      <c r="AQ707">
        <f t="shared" si="39"/>
        <v>28.779763137667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39.350911937957655</v>
      </c>
      <c r="AQ708">
        <f t="shared" si="39"/>
        <v>28.726141157977096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39.395908418866</v>
      </c>
      <c r="AQ709">
        <f t="shared" si="39"/>
        <v>28.672519178287192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39.440904899774345</v>
      </c>
      <c r="AQ710">
        <f t="shared" si="39"/>
        <v>28.618897198597288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39.485901380682961</v>
      </c>
      <c r="AQ711" s="177">
        <f>AC15</f>
        <v>28.565275218907338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39.485901380682961</v>
      </c>
      <c r="AR712">
        <f>AC15</f>
        <v>28.565275218907338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39.403958891612767</v>
      </c>
      <c r="AR713">
        <f t="shared" ref="AR713:AR776" si="41">AR712+(AR$812-AR$712)/100</f>
        <v>28.340122466718263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39.322016402542573</v>
      </c>
      <c r="AR714">
        <f t="shared" si="41"/>
        <v>28.114969714529188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39.240073913472379</v>
      </c>
      <c r="AR715">
        <f t="shared" si="41"/>
        <v>27.889816962340113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39.158131424402185</v>
      </c>
      <c r="AR716">
        <f t="shared" si="41"/>
        <v>27.664664210151038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39.076188935331992</v>
      </c>
      <c r="AR717">
        <f t="shared" si="41"/>
        <v>27.439511457961963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38.994246446261798</v>
      </c>
      <c r="AR718">
        <f t="shared" si="41"/>
        <v>27.214358705772888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38.912303957191604</v>
      </c>
      <c r="AR719">
        <f t="shared" si="41"/>
        <v>26.989205953583813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38.83036146812141</v>
      </c>
      <c r="AR720">
        <f t="shared" si="41"/>
        <v>26.764053201394738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38.748418979051216</v>
      </c>
      <c r="AR721">
        <f t="shared" si="41"/>
        <v>26.538900449205663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38.666476489981022</v>
      </c>
      <c r="AR722">
        <f t="shared" si="41"/>
        <v>26.313747697016588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38.584534000910828</v>
      </c>
      <c r="AR723">
        <f t="shared" si="41"/>
        <v>26.088594944827513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38.502591511840635</v>
      </c>
      <c r="AR724">
        <f t="shared" si="41"/>
        <v>25.863442192638438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38.420649022770441</v>
      </c>
      <c r="AR725">
        <f t="shared" si="41"/>
        <v>25.638289440449363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38.338706533700247</v>
      </c>
      <c r="AR726">
        <f t="shared" si="41"/>
        <v>25.413136688260288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38.256764044630053</v>
      </c>
      <c r="AR727">
        <f t="shared" si="41"/>
        <v>25.187983936071213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38.174821555559859</v>
      </c>
      <c r="AR728">
        <f t="shared" si="41"/>
        <v>24.962831183882138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38.092879066489665</v>
      </c>
      <c r="AR729">
        <f t="shared" si="41"/>
        <v>24.737678431693062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38.010936577419471</v>
      </c>
      <c r="AR730">
        <f t="shared" si="41"/>
        <v>24.512525679503987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37.928994088349278</v>
      </c>
      <c r="AR731">
        <f t="shared" si="41"/>
        <v>24.287372927314912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37.847051599279084</v>
      </c>
      <c r="AR732">
        <f t="shared" si="41"/>
        <v>24.062220175125837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37.76510911020889</v>
      </c>
      <c r="AR733">
        <f t="shared" si="41"/>
        <v>23.837067422936762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37.683166621138696</v>
      </c>
      <c r="AR734">
        <f t="shared" si="41"/>
        <v>23.611914670747687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37.601224132068502</v>
      </c>
      <c r="AR735">
        <f t="shared" si="41"/>
        <v>23.386761918558612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37.519281642998308</v>
      </c>
      <c r="AR736">
        <f t="shared" si="41"/>
        <v>23.161609166369537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37.437339153928114</v>
      </c>
      <c r="AR737">
        <f t="shared" si="41"/>
        <v>22.936456414180462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37.355396664857921</v>
      </c>
      <c r="AR738">
        <f t="shared" si="41"/>
        <v>22.711303661991387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37.273454175787727</v>
      </c>
      <c r="AR739">
        <f t="shared" si="41"/>
        <v>22.486150909802312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37.191511686717533</v>
      </c>
      <c r="AR740">
        <f t="shared" si="41"/>
        <v>22.260998157613237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37.109569197647339</v>
      </c>
      <c r="AR741">
        <f t="shared" si="41"/>
        <v>22.035845405424162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37.027626708577145</v>
      </c>
      <c r="AR742">
        <f t="shared" si="41"/>
        <v>21.810692653235087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36.945684219506951</v>
      </c>
      <c r="AR743">
        <f t="shared" si="41"/>
        <v>21.585539901046012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36.863741730436757</v>
      </c>
      <c r="AR744">
        <f t="shared" si="41"/>
        <v>21.360387148856937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36.781799241366564</v>
      </c>
      <c r="AR745">
        <f t="shared" si="41"/>
        <v>21.135234396667862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36.69985675229637</v>
      </c>
      <c r="AR746">
        <f t="shared" si="41"/>
        <v>20.910081644478787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36.617914263226176</v>
      </c>
      <c r="AR747">
        <f t="shared" si="41"/>
        <v>20.684928892289712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36.535971774155982</v>
      </c>
      <c r="AR748">
        <f t="shared" si="41"/>
        <v>20.459776140100637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36.454029285085788</v>
      </c>
      <c r="AR749">
        <f t="shared" si="41"/>
        <v>20.234623387911562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36.372086796015594</v>
      </c>
      <c r="AR750">
        <f t="shared" si="41"/>
        <v>20.009470635722487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36.2901443069454</v>
      </c>
      <c r="AR751">
        <f t="shared" si="41"/>
        <v>19.784317883533411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36.208201817875207</v>
      </c>
      <c r="AR752">
        <f t="shared" si="41"/>
        <v>19.559165131344336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36.126259328805013</v>
      </c>
      <c r="AR753">
        <f t="shared" si="41"/>
        <v>19.334012379155261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36.044316839734819</v>
      </c>
      <c r="AR754">
        <f t="shared" si="41"/>
        <v>19.108859626966186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35.962374350664625</v>
      </c>
      <c r="AR755">
        <f t="shared" si="41"/>
        <v>18.883706874777111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35.880431861594431</v>
      </c>
      <c r="AR756">
        <f t="shared" si="41"/>
        <v>18.658554122588036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35.798489372524237</v>
      </c>
      <c r="AR757">
        <f t="shared" si="41"/>
        <v>18.433401370398961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35.716546883454043</v>
      </c>
      <c r="AR758">
        <f t="shared" si="41"/>
        <v>18.208248618209886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35.63460439438385</v>
      </c>
      <c r="AR759">
        <f t="shared" si="41"/>
        <v>17.983095866020811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35.552661905313656</v>
      </c>
      <c r="AR760">
        <f t="shared" si="41"/>
        <v>17.757943113831736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35.470719416243462</v>
      </c>
      <c r="AR761">
        <f t="shared" si="41"/>
        <v>17.532790361642661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35.388776927173268</v>
      </c>
      <c r="AR762">
        <f t="shared" si="41"/>
        <v>17.307637609453586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35.306834438103074</v>
      </c>
      <c r="AR763">
        <f t="shared" si="41"/>
        <v>17.082484857264511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35.22489194903288</v>
      </c>
      <c r="AR764">
        <f t="shared" si="41"/>
        <v>16.857332105075436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35.142949459962686</v>
      </c>
      <c r="AR765">
        <f t="shared" si="41"/>
        <v>16.632179352886361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35.061006970892493</v>
      </c>
      <c r="AR766">
        <f t="shared" si="41"/>
        <v>16.407026600697286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34.979064481822299</v>
      </c>
      <c r="AR767">
        <f t="shared" si="41"/>
        <v>16.181873848508211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34.897121992752105</v>
      </c>
      <c r="AR768">
        <f t="shared" si="41"/>
        <v>15.956721096319137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34.815179503681911</v>
      </c>
      <c r="AR769">
        <f t="shared" si="41"/>
        <v>15.731568344130064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34.733237014611717</v>
      </c>
      <c r="AR770">
        <f t="shared" si="41"/>
        <v>15.506415591940991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34.651294525541523</v>
      </c>
      <c r="AR771">
        <f t="shared" si="41"/>
        <v>15.281262839751918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34.569352036471329</v>
      </c>
      <c r="AR772">
        <f t="shared" si="41"/>
        <v>15.056110087562844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34.487409547401136</v>
      </c>
      <c r="AR773">
        <f t="shared" si="41"/>
        <v>14.830957335373771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34.405467058330942</v>
      </c>
      <c r="AR774">
        <f t="shared" si="41"/>
        <v>14.605804583184698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34.323524569260748</v>
      </c>
      <c r="AR775">
        <f t="shared" si="41"/>
        <v>14.380651830995625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34.241582080190554</v>
      </c>
      <c r="AR776">
        <f t="shared" si="41"/>
        <v>14.155499078806551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34.15963959112036</v>
      </c>
      <c r="AR777">
        <f t="shared" ref="AR777:AR811" si="43">AR776+(AR$812-AR$712)/100</f>
        <v>13.930346326617478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34.077697102050166</v>
      </c>
      <c r="AR778">
        <f t="shared" si="43"/>
        <v>13.705193574428405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33.995754612979972</v>
      </c>
      <c r="AR779">
        <f t="shared" si="43"/>
        <v>13.480040822239332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33.913812123909779</v>
      </c>
      <c r="AR780">
        <f t="shared" si="43"/>
        <v>13.254888070050258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33.831869634839585</v>
      </c>
      <c r="AR781">
        <f t="shared" si="43"/>
        <v>13.029735317861185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33.749927145769391</v>
      </c>
      <c r="AR782">
        <f t="shared" si="43"/>
        <v>12.804582565672112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33.667984656699197</v>
      </c>
      <c r="AR783">
        <f t="shared" si="43"/>
        <v>12.579429813483038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33.586042167629003</v>
      </c>
      <c r="AR784">
        <f t="shared" si="43"/>
        <v>12.354277061293965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33.504099678558809</v>
      </c>
      <c r="AR785">
        <f t="shared" si="43"/>
        <v>12.129124309104892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33.422157189488615</v>
      </c>
      <c r="AR786">
        <f t="shared" si="43"/>
        <v>11.903971556915819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33.340214700418422</v>
      </c>
      <c r="AR787">
        <f t="shared" si="43"/>
        <v>11.678818804726745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33.258272211348228</v>
      </c>
      <c r="AR788">
        <f t="shared" si="43"/>
        <v>11.453666052537672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33.176329722278034</v>
      </c>
      <c r="AR789">
        <f t="shared" si="43"/>
        <v>11.228513300348599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33.09438723320784</v>
      </c>
      <c r="AR790">
        <f t="shared" si="43"/>
        <v>11.003360548159526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33.012444744137646</v>
      </c>
      <c r="AR791">
        <f t="shared" si="43"/>
        <v>10.778207795970452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32.930502255067452</v>
      </c>
      <c r="AR792">
        <f t="shared" si="43"/>
        <v>10.553055043781379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32.848559765997258</v>
      </c>
      <c r="AR793">
        <f t="shared" si="43"/>
        <v>10.327902291592306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32.766617276927064</v>
      </c>
      <c r="AR794">
        <f t="shared" si="43"/>
        <v>10.102749539403233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32.684674787856871</v>
      </c>
      <c r="AR795">
        <f t="shared" si="43"/>
        <v>9.8775967872141592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32.602732298786677</v>
      </c>
      <c r="AR796">
        <f t="shared" si="43"/>
        <v>9.652444035025086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32.520789809716483</v>
      </c>
      <c r="AR797">
        <f t="shared" si="43"/>
        <v>9.4272912828360127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32.438847320646289</v>
      </c>
      <c r="AR798">
        <f t="shared" si="43"/>
        <v>9.2021385306469394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32.356904831576095</v>
      </c>
      <c r="AR799">
        <f t="shared" si="43"/>
        <v>8.9769857784578662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32.274962342505901</v>
      </c>
      <c r="AR800">
        <f t="shared" si="43"/>
        <v>8.7518330262687929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32.193019853435707</v>
      </c>
      <c r="AR801">
        <f t="shared" si="43"/>
        <v>8.5266802740797196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32.111077364365514</v>
      </c>
      <c r="AR802">
        <f t="shared" si="43"/>
        <v>8.3015275218906464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32.02913487529532</v>
      </c>
      <c r="AR803">
        <f t="shared" si="43"/>
        <v>8.0763747697015731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31.947192386225126</v>
      </c>
      <c r="AR804">
        <f t="shared" si="43"/>
        <v>7.8512220175124998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31.865249897154932</v>
      </c>
      <c r="AR805">
        <f t="shared" si="43"/>
        <v>7.6260692653234265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31.783307408084738</v>
      </c>
      <c r="AR806">
        <f t="shared" si="43"/>
        <v>7.4009165131343533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31.701364919014544</v>
      </c>
      <c r="AR807">
        <f t="shared" si="43"/>
        <v>7.17576376094528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31.61942242994435</v>
      </c>
      <c r="AR808">
        <f t="shared" si="43"/>
        <v>6.9506110087562067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31.537479940874157</v>
      </c>
      <c r="AR809">
        <f t="shared" si="43"/>
        <v>6.7254582565671335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31.455537451803963</v>
      </c>
      <c r="AR810">
        <f t="shared" si="43"/>
        <v>6.5003055043780602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31.373594962733769</v>
      </c>
      <c r="AR811">
        <f t="shared" si="43"/>
        <v>6.2751527521889869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31.291652473663444</v>
      </c>
      <c r="AR812" s="177">
        <f>AC8</f>
        <v>6.05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31.291652473663444</v>
      </c>
      <c r="AS813">
        <f>AC8</f>
        <v>6.05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31.291652473663444</v>
      </c>
      <c r="AS814">
        <f t="shared" ref="AS814:AS877" si="45">AS813+(AS$913-AS$813)/100</f>
        <v>6.05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31.291652473663444</v>
      </c>
      <c r="AS815">
        <f t="shared" si="45"/>
        <v>6.05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31.291652473663444</v>
      </c>
      <c r="AS816">
        <f t="shared" si="45"/>
        <v>6.05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31.291652473663444</v>
      </c>
      <c r="AS817">
        <f t="shared" si="45"/>
        <v>6.05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31.291652473663444</v>
      </c>
      <c r="AS818">
        <f t="shared" si="45"/>
        <v>6.05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31.291652473663444</v>
      </c>
      <c r="AS819">
        <f t="shared" si="45"/>
        <v>6.05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31.291652473663444</v>
      </c>
      <c r="AS820">
        <f t="shared" si="45"/>
        <v>6.05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31.291652473663444</v>
      </c>
      <c r="AS821">
        <f t="shared" si="45"/>
        <v>6.05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31.291652473663444</v>
      </c>
      <c r="AS822">
        <f t="shared" si="45"/>
        <v>6.05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31.291652473663444</v>
      </c>
      <c r="AS823">
        <f t="shared" si="45"/>
        <v>6.05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31.291652473663444</v>
      </c>
      <c r="AS824">
        <f t="shared" si="45"/>
        <v>6.05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31.291652473663444</v>
      </c>
      <c r="AS825">
        <f t="shared" si="45"/>
        <v>6.05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31.291652473663444</v>
      </c>
      <c r="AS826">
        <f t="shared" si="45"/>
        <v>6.05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31.291652473663444</v>
      </c>
      <c r="AS827">
        <f t="shared" si="45"/>
        <v>6.05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31.291652473663444</v>
      </c>
      <c r="AS828">
        <f t="shared" si="45"/>
        <v>6.05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31.291652473663444</v>
      </c>
      <c r="AS829">
        <f t="shared" si="45"/>
        <v>6.05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31.291652473663444</v>
      </c>
      <c r="AS830">
        <f t="shared" si="45"/>
        <v>6.05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31.291652473663444</v>
      </c>
      <c r="AS831">
        <f t="shared" si="45"/>
        <v>6.05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31.291652473663444</v>
      </c>
      <c r="AS832">
        <f t="shared" si="45"/>
        <v>6.05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31.291652473663444</v>
      </c>
      <c r="AS833">
        <f t="shared" si="45"/>
        <v>6.05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31.291652473663444</v>
      </c>
      <c r="AS834">
        <f t="shared" si="45"/>
        <v>6.05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31.291652473663444</v>
      </c>
      <c r="AS835">
        <f t="shared" si="45"/>
        <v>6.05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31.291652473663444</v>
      </c>
      <c r="AS836">
        <f t="shared" si="45"/>
        <v>6.05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31.291652473663444</v>
      </c>
      <c r="AS837">
        <f t="shared" si="45"/>
        <v>6.05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31.291652473663444</v>
      </c>
      <c r="AS838">
        <f t="shared" si="45"/>
        <v>6.05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31.291652473663444</v>
      </c>
      <c r="AS839">
        <f t="shared" si="45"/>
        <v>6.05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31.291652473663444</v>
      </c>
      <c r="AS840">
        <f t="shared" si="45"/>
        <v>6.05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31.291652473663444</v>
      </c>
      <c r="AS841">
        <f t="shared" si="45"/>
        <v>6.05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31.291652473663444</v>
      </c>
      <c r="AS842">
        <f t="shared" si="45"/>
        <v>6.05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31.291652473663444</v>
      </c>
      <c r="AS843">
        <f t="shared" si="45"/>
        <v>6.05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31.291652473663444</v>
      </c>
      <c r="AS844">
        <f t="shared" si="45"/>
        <v>6.05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31.291652473663444</v>
      </c>
      <c r="AS845">
        <f t="shared" si="45"/>
        <v>6.05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31.291652473663444</v>
      </c>
      <c r="AS846">
        <f t="shared" si="45"/>
        <v>6.05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31.291652473663444</v>
      </c>
      <c r="AS847">
        <f t="shared" si="45"/>
        <v>6.05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31.291652473663444</v>
      </c>
      <c r="AS848">
        <f t="shared" si="45"/>
        <v>6.05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31.291652473663444</v>
      </c>
      <c r="AS849">
        <f t="shared" si="45"/>
        <v>6.05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31.291652473663444</v>
      </c>
      <c r="AS850">
        <f t="shared" si="45"/>
        <v>6.05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31.291652473663444</v>
      </c>
      <c r="AS851">
        <f t="shared" si="45"/>
        <v>6.05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31.291652473663444</v>
      </c>
      <c r="AS852">
        <f t="shared" si="45"/>
        <v>6.05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31.291652473663444</v>
      </c>
      <c r="AS853">
        <f t="shared" si="45"/>
        <v>6.05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31.291652473663444</v>
      </c>
      <c r="AS854">
        <f t="shared" si="45"/>
        <v>6.05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31.291652473663444</v>
      </c>
      <c r="AS855">
        <f t="shared" si="45"/>
        <v>6.05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31.291652473663444</v>
      </c>
      <c r="AS856">
        <f t="shared" si="45"/>
        <v>6.05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31.291652473663444</v>
      </c>
      <c r="AS857">
        <f t="shared" si="45"/>
        <v>6.05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31.291652473663444</v>
      </c>
      <c r="AS858">
        <f t="shared" si="45"/>
        <v>6.05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31.291652473663444</v>
      </c>
      <c r="AS859">
        <f t="shared" si="45"/>
        <v>6.05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31.291652473663444</v>
      </c>
      <c r="AS860">
        <f t="shared" si="45"/>
        <v>6.05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31.291652473663444</v>
      </c>
      <c r="AS861">
        <f t="shared" si="45"/>
        <v>6.05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31.291652473663444</v>
      </c>
      <c r="AS862">
        <f t="shared" si="45"/>
        <v>6.05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31.291652473663444</v>
      </c>
      <c r="AS863">
        <f t="shared" si="45"/>
        <v>6.05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31.291652473663444</v>
      </c>
      <c r="AS864">
        <f t="shared" si="45"/>
        <v>6.05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31.291652473663444</v>
      </c>
      <c r="AS865">
        <f t="shared" si="45"/>
        <v>6.05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31.291652473663444</v>
      </c>
      <c r="AS866">
        <f t="shared" si="45"/>
        <v>6.05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31.291652473663444</v>
      </c>
      <c r="AS867">
        <f t="shared" si="45"/>
        <v>6.05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31.291652473663444</v>
      </c>
      <c r="AS868">
        <f t="shared" si="45"/>
        <v>6.05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31.291652473663444</v>
      </c>
      <c r="AS869">
        <f t="shared" si="45"/>
        <v>6.05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31.291652473663444</v>
      </c>
      <c r="AS870">
        <f t="shared" si="45"/>
        <v>6.05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31.291652473663444</v>
      </c>
      <c r="AS871">
        <f t="shared" si="45"/>
        <v>6.05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31.291652473663444</v>
      </c>
      <c r="AS872">
        <f t="shared" si="45"/>
        <v>6.05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31.291652473663444</v>
      </c>
      <c r="AS873">
        <f t="shared" si="45"/>
        <v>6.05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31.291652473663444</v>
      </c>
      <c r="AS874">
        <f t="shared" si="45"/>
        <v>6.05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31.291652473663444</v>
      </c>
      <c r="AS875">
        <f t="shared" si="45"/>
        <v>6.05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31.291652473663444</v>
      </c>
      <c r="AS876">
        <f t="shared" si="45"/>
        <v>6.05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31.291652473663444</v>
      </c>
      <c r="AS877">
        <f t="shared" si="45"/>
        <v>6.05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31.291652473663444</v>
      </c>
      <c r="AS878">
        <f t="shared" ref="AS878:AS912" si="47">AS877+(AS$913-AS$813)/100</f>
        <v>6.05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31.291652473663444</v>
      </c>
      <c r="AS879">
        <f t="shared" si="47"/>
        <v>6.05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31.291652473663444</v>
      </c>
      <c r="AS880">
        <f t="shared" si="47"/>
        <v>6.05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31.291652473663444</v>
      </c>
      <c r="AS881">
        <f t="shared" si="47"/>
        <v>6.05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31.291652473663444</v>
      </c>
      <c r="AS882">
        <f t="shared" si="47"/>
        <v>6.05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31.291652473663444</v>
      </c>
      <c r="AS883">
        <f t="shared" si="47"/>
        <v>6.05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31.291652473663444</v>
      </c>
      <c r="AS884">
        <f t="shared" si="47"/>
        <v>6.05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31.291652473663444</v>
      </c>
      <c r="AS885">
        <f t="shared" si="47"/>
        <v>6.05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31.291652473663444</v>
      </c>
      <c r="AS886">
        <f t="shared" si="47"/>
        <v>6.05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31.291652473663444</v>
      </c>
      <c r="AS887">
        <f t="shared" si="47"/>
        <v>6.05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31.291652473663444</v>
      </c>
      <c r="AS888">
        <f t="shared" si="47"/>
        <v>6.05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31.291652473663444</v>
      </c>
      <c r="AS889">
        <f t="shared" si="47"/>
        <v>6.05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31.291652473663444</v>
      </c>
      <c r="AS890">
        <f t="shared" si="47"/>
        <v>6.05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31.291652473663444</v>
      </c>
      <c r="AS891">
        <f t="shared" si="47"/>
        <v>6.05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31.291652473663444</v>
      </c>
      <c r="AS892">
        <f t="shared" si="47"/>
        <v>6.05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31.291652473663444</v>
      </c>
      <c r="AS893">
        <f t="shared" si="47"/>
        <v>6.05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31.291652473663444</v>
      </c>
      <c r="AS894">
        <f t="shared" si="47"/>
        <v>6.05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31.291652473663444</v>
      </c>
      <c r="AS895">
        <f t="shared" si="47"/>
        <v>6.05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31.291652473663444</v>
      </c>
      <c r="AS896">
        <f t="shared" si="47"/>
        <v>6.05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31.291652473663444</v>
      </c>
      <c r="AS897">
        <f t="shared" si="47"/>
        <v>6.05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31.291652473663444</v>
      </c>
      <c r="AS898">
        <f t="shared" si="47"/>
        <v>6.05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31.291652473663444</v>
      </c>
      <c r="AS899">
        <f t="shared" si="47"/>
        <v>6.05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31.291652473663444</v>
      </c>
      <c r="AS900">
        <f t="shared" si="47"/>
        <v>6.05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31.291652473663444</v>
      </c>
      <c r="AS901">
        <f t="shared" si="47"/>
        <v>6.05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31.291652473663444</v>
      </c>
      <c r="AS902">
        <f t="shared" si="47"/>
        <v>6.05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31.291652473663444</v>
      </c>
      <c r="AS903">
        <f t="shared" si="47"/>
        <v>6.05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31.291652473663444</v>
      </c>
      <c r="AS904">
        <f t="shared" si="47"/>
        <v>6.05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31.291652473663444</v>
      </c>
      <c r="AS905">
        <f t="shared" si="47"/>
        <v>6.05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31.291652473663444</v>
      </c>
      <c r="AS906">
        <f t="shared" si="47"/>
        <v>6.05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31.291652473663444</v>
      </c>
      <c r="AS907">
        <f t="shared" si="47"/>
        <v>6.05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31.291652473663444</v>
      </c>
      <c r="AS908">
        <f t="shared" si="47"/>
        <v>6.05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31.291652473663444</v>
      </c>
      <c r="AS909">
        <f t="shared" si="47"/>
        <v>6.05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31.291652473663444</v>
      </c>
      <c r="AS910">
        <f t="shared" si="47"/>
        <v>6.05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31.291652473663444</v>
      </c>
      <c r="AS911">
        <f t="shared" si="47"/>
        <v>6.05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31.291652473663444</v>
      </c>
      <c r="AS912">
        <f t="shared" si="47"/>
        <v>6.05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31.291652473663444</v>
      </c>
      <c r="AS913" s="177">
        <f>AC9</f>
        <v>6.05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26" priority="1">
      <formula>_xlfn.ISFORMULA(B6)=FALSE</formula>
    </cfRule>
  </conditionalFormatting>
  <conditionalFormatting sqref="B42 E42">
    <cfRule type="cellIs" dxfId="25" priority="3" operator="greaterThan">
      <formula>1</formula>
    </cfRule>
  </conditionalFormatting>
  <conditionalFormatting sqref="H39:H41">
    <cfRule type="containsText" dxfId="24" priority="2" operator="containsText" text="FAILS">
      <formula>NOT(ISERROR(SEARCH(("FAILS"),(H39))))</formula>
    </cfRule>
  </conditionalFormatting>
  <dataValidations count="2">
    <dataValidation type="list" allowBlank="1" sqref="B10" xr:uid="{3272AB6D-ED79-4717-A6E7-1DA4B7CA95DE}">
      <formula1>"Yes,No"</formula1>
    </dataValidation>
    <dataValidation type="list" allowBlank="1" sqref="F9" xr:uid="{DC906A6B-8EE6-49EB-8D9F-622DDE079062}">
      <formula1>$K$32:$K$34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CBD1B2A9-2577-4F0E-905D-42AF5FAF2D86}">
          <x14:formula1>
            <xm:f>Shapes!$B$2:$B$313</xm:f>
          </x14:formula1>
          <xm:sqref>F7</xm:sqref>
        </x14:dataValidation>
        <x14:dataValidation type="list" allowBlank="1" xr:uid="{DFFEAA9A-372F-4000-AB8A-4852520BC93D}">
          <x14:formula1>
            <xm:f>Shapes!$B$277:$B$392</xm:f>
          </x14:formula1>
          <xm:sqref>F8</xm:sqref>
        </x14:dataValidation>
        <x14:dataValidation type="list" allowBlank="1" xr:uid="{DA6AB01B-3AF9-4A00-98FB-5E34827FEBAE}">
          <x14:formula1>
            <xm:f>Shapes!$B$2:$B$276</xm:f>
          </x14:formula1>
          <xm:sqref>F6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0EA01-9E82-483B-9146-9AC31B83F497}">
  <sheetPr>
    <outlinePr summaryBelow="0" summaryRight="0"/>
    <pageSetUpPr fitToPage="1"/>
  </sheetPr>
  <dimension ref="A1:CG1128"/>
  <sheetViews>
    <sheetView topLeftCell="A5" zoomScaleNormal="100" workbookViewId="0">
      <selection activeCell="B9" sqref="B9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MODULEINPUT!A31&amp;" Top, Gusset 9"</f>
        <v>BF5 Top, Gusset 9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56.048098302903661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1.4852489406779659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9'!$B$8</f>
        <v>0</v>
      </c>
      <c r="M5" s="183"/>
      <c r="N5" s="187" t="s">
        <v>84</v>
      </c>
      <c r="O5" s="195">
        <f>'Gusset 9'!$B$6</f>
        <v>36.512369791666664</v>
      </c>
      <c r="P5" s="183" t="b">
        <f>IF('Gusset 9'!K10="Yes",TRUE,FALSE)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4</v>
      </c>
      <c r="X5" s="187" t="s">
        <v>86</v>
      </c>
      <c r="Y5" s="197">
        <f>AF3-30</f>
        <v>26.048098302903661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0.8295067081456412</v>
      </c>
      <c r="AG5" s="198"/>
      <c r="AH5" s="198"/>
      <c r="AI5" s="130">
        <v>1</v>
      </c>
      <c r="AJ5">
        <f t="shared" ref="AJ5:AK11" si="0">AJ4+(AJ$105-AJ$4)/100</f>
        <v>0.51258823689250588</v>
      </c>
      <c r="AK5">
        <f t="shared" si="0"/>
        <v>0.76132113584858074</v>
      </c>
    </row>
    <row r="6" spans="1:45" ht="15" customHeight="1">
      <c r="A6" s="158" t="s">
        <v>2</v>
      </c>
      <c r="B6" s="159">
        <f>MODULEINPUT!D31</f>
        <v>36.512369791666664</v>
      </c>
      <c r="C6" s="139"/>
      <c r="D6" s="156"/>
      <c r="E6" s="155" t="s">
        <v>89</v>
      </c>
      <c r="F6" s="359" t="str">
        <f>MODULEINPUT!F31</f>
        <v>W8X40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9'!$B$7</f>
        <v>24.583333333333332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4.125</v>
      </c>
      <c r="X6" s="187"/>
      <c r="Y6" s="183"/>
      <c r="Z6" s="187"/>
      <c r="AA6" s="183">
        <v>1</v>
      </c>
      <c r="AB6" s="198">
        <f>W7</f>
        <v>0</v>
      </c>
      <c r="AC6" s="201">
        <f>W6+Y24</f>
        <v>51.07822633942758</v>
      </c>
      <c r="AD6" s="183"/>
      <c r="AE6" s="187" t="s">
        <v>92</v>
      </c>
      <c r="AF6" s="183">
        <f>COS($AF$3*PI()/180)</f>
        <v>0.55849675123619302</v>
      </c>
      <c r="AG6" s="198"/>
      <c r="AH6" s="198"/>
      <c r="AI6" s="130">
        <v>2</v>
      </c>
      <c r="AJ6">
        <f t="shared" si="0"/>
        <v>1.0251764737850118</v>
      </c>
      <c r="AK6">
        <f t="shared" si="0"/>
        <v>1.5226422716971615</v>
      </c>
    </row>
    <row r="7" spans="1:45" ht="15" customHeight="1">
      <c r="A7" s="158" t="s">
        <v>93</v>
      </c>
      <c r="B7" s="160">
        <f>MODULEINPUT!C31</f>
        <v>24.583333333333332</v>
      </c>
      <c r="C7" s="139"/>
      <c r="D7" s="156"/>
      <c r="E7" s="155" t="s">
        <v>14</v>
      </c>
      <c r="F7" s="360" t="str">
        <f>MODULEINPUT!G31</f>
        <v>BasePlate</v>
      </c>
      <c r="G7" s="361"/>
      <c r="H7" s="2"/>
      <c r="I7" s="9"/>
      <c r="J7" s="183"/>
      <c r="K7" s="187" t="s">
        <v>94</v>
      </c>
      <c r="L7" s="202">
        <f>'Gusset 9'!$F$11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0</v>
      </c>
      <c r="X7" s="187"/>
      <c r="Y7" s="183"/>
      <c r="Z7" s="187"/>
      <c r="AA7" s="183">
        <v>2</v>
      </c>
      <c r="AB7" s="201">
        <f>IF(W21&gt;W22,(AB8-W30),(AB6))</f>
        <v>0</v>
      </c>
      <c r="AC7" s="201">
        <f>IF(W21&gt;W22,(AC8+W29),(AC6))</f>
        <v>51.07822633942758</v>
      </c>
      <c r="AD7" s="183"/>
      <c r="AE7" s="183"/>
      <c r="AF7" s="183"/>
      <c r="AG7" s="198"/>
      <c r="AH7" s="183"/>
      <c r="AI7" s="130">
        <v>3</v>
      </c>
      <c r="AJ7">
        <f t="shared" si="0"/>
        <v>1.5377647106775176</v>
      </c>
      <c r="AK7">
        <f t="shared" si="0"/>
        <v>2.283963407545742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MODULEINPUT!I31</f>
        <v>HSS8X8X5/8</v>
      </c>
      <c r="G8" s="361"/>
      <c r="H8" s="2"/>
      <c r="I8" s="9"/>
      <c r="J8" s="183"/>
      <c r="K8" s="187" t="s">
        <v>6</v>
      </c>
      <c r="L8" s="194">
        <f>'Gusset 9'!$B$9</f>
        <v>0.875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47.326714662719034</v>
      </c>
      <c r="AC8" s="198">
        <f>IF(W21&gt;W22,AC9,(AC7-X29))</f>
        <v>19.213726479144228</v>
      </c>
      <c r="AD8" s="183"/>
      <c r="AE8" s="187" t="s">
        <v>98</v>
      </c>
      <c r="AF8" s="183">
        <f>90-AF3</f>
        <v>33.951901697096339</v>
      </c>
      <c r="AG8" s="198"/>
      <c r="AH8" s="183"/>
      <c r="AI8" s="130">
        <v>4</v>
      </c>
      <c r="AJ8">
        <f t="shared" si="0"/>
        <v>2.0503529475700235</v>
      </c>
      <c r="AK8">
        <f t="shared" si="0"/>
        <v>3.045284543394323</v>
      </c>
    </row>
    <row r="9" spans="1:45" ht="15" customHeight="1">
      <c r="A9" s="158" t="s">
        <v>6</v>
      </c>
      <c r="B9" s="161">
        <f>7/8</f>
        <v>0.875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23.52702346947725</v>
      </c>
      <c r="X9" s="187"/>
      <c r="Y9" s="183"/>
      <c r="Z9" s="187"/>
      <c r="AA9" s="183">
        <v>4</v>
      </c>
      <c r="AB9" s="201">
        <f>W7+Y25</f>
        <v>37.167659122671495</v>
      </c>
      <c r="AC9" s="198">
        <f>W6</f>
        <v>4.125</v>
      </c>
      <c r="AD9" s="183"/>
      <c r="AE9" s="187" t="s">
        <v>83</v>
      </c>
      <c r="AF9" s="183">
        <f>TAN($AF$8*PI()/180)</f>
        <v>0.67328780557388168</v>
      </c>
      <c r="AG9" s="198"/>
      <c r="AH9" s="183"/>
      <c r="AI9" s="130">
        <v>5</v>
      </c>
      <c r="AJ9">
        <f t="shared" si="0"/>
        <v>2.5629411844625292</v>
      </c>
      <c r="AK9">
        <f t="shared" si="0"/>
        <v>3.8066056792429039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9'!$F$10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1.75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0.55849675123619302</v>
      </c>
      <c r="AG10" s="198"/>
      <c r="AH10" s="183"/>
      <c r="AI10" s="130">
        <v>6</v>
      </c>
      <c r="AJ10">
        <f t="shared" si="0"/>
        <v>3.0755294213550348</v>
      </c>
      <c r="AK10">
        <f t="shared" si="0"/>
        <v>4.5679268150914849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28.52702346947725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0.82950670814564109</v>
      </c>
      <c r="AG11" s="198"/>
      <c r="AH11" s="183"/>
      <c r="AI11" s="130">
        <v>7</v>
      </c>
      <c r="AJ11">
        <f t="shared" si="0"/>
        <v>3.5881176582475405</v>
      </c>
      <c r="AK11">
        <f t="shared" si="0"/>
        <v>5.3292479509400659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39</v>
      </c>
      <c r="X13" s="183"/>
      <c r="Y13" s="183"/>
      <c r="Z13" s="187"/>
      <c r="AA13" s="187" t="s">
        <v>108</v>
      </c>
      <c r="AB13" s="183">
        <f>Y31*AF6</f>
        <v>51.25882368925059</v>
      </c>
      <c r="AC13" s="183">
        <f>Y31*AF5</f>
        <v>76.132113584858075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4.1007058951400461</v>
      </c>
      <c r="AK13">
        <f t="shared" si="2"/>
        <v>6.0905690867886468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40.75</v>
      </c>
      <c r="X14" s="183"/>
      <c r="Y14" s="183"/>
      <c r="Z14" s="187"/>
      <c r="AA14" s="183">
        <v>11</v>
      </c>
      <c r="AB14" s="183">
        <f>AB13-W15*COS((AF3-30)*PI()/180)</f>
        <v>42.274566403506171</v>
      </c>
      <c r="AC14" s="183">
        <f>AC13-W15*SIN((AF3-30)*PI()/180)</f>
        <v>71.740858522401751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4.6132941320325518</v>
      </c>
      <c r="AK14">
        <f t="shared" si="3"/>
        <v>6.8518902226372278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10</v>
      </c>
      <c r="X15" s="183"/>
      <c r="Y15" s="183"/>
      <c r="Z15" s="187"/>
      <c r="AA15" s="183">
        <v>12</v>
      </c>
      <c r="AB15" s="198">
        <f>AB13-W15*SIN((AF8-30)*PI()/180)</f>
        <v>50.56963348496258</v>
      </c>
      <c r="AC15" s="183">
        <f>AC13-W15*COS((AF8-30)*PI()/180)</f>
        <v>66.155891010039824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5.1258823689250574</v>
      </c>
      <c r="AK15">
        <f t="shared" si="3"/>
        <v>7.6132113584858088</v>
      </c>
    </row>
    <row r="16" spans="1:45" ht="15" customHeight="1">
      <c r="A16" s="135"/>
      <c r="B16" s="136" t="s">
        <v>2</v>
      </c>
      <c r="C16" s="137">
        <f>R24</f>
        <v>36.512369791666664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9'!$F$6,Shapes!$B$1:$B$392,0),11)</f>
        <v>260</v>
      </c>
      <c r="M16" s="187" t="s">
        <v>114</v>
      </c>
      <c r="N16" s="212">
        <f>VLOOKUP(L16,Shapes!$A:$D,4,FALSE)</f>
        <v>8.25</v>
      </c>
      <c r="O16" s="187"/>
      <c r="P16" s="187" t="s">
        <v>115</v>
      </c>
      <c r="Q16" s="183" t="b">
        <f>IF(L16&lt;&gt;1,IF(L17&lt;&gt;1,IF(L18&lt;&gt;1,FALSE,TRUE),TRUE),TRUE)</f>
        <v>1</v>
      </c>
      <c r="R16" s="183"/>
      <c r="S16" s="183"/>
      <c r="T16" s="211"/>
      <c r="U16" s="184"/>
      <c r="V16" s="187" t="s">
        <v>116</v>
      </c>
      <c r="W16" s="183">
        <f>(W5+W8)/TAN(30*PI()/180)</f>
        <v>8.6602540378443873</v>
      </c>
      <c r="X16" s="183"/>
      <c r="Y16" s="183"/>
      <c r="Z16" s="187"/>
      <c r="AA16" s="183">
        <v>21</v>
      </c>
      <c r="AB16" s="183">
        <f>W7</f>
        <v>0</v>
      </c>
      <c r="AC16" s="183">
        <f>W6</f>
        <v>4.125</v>
      </c>
      <c r="AD16" s="183"/>
      <c r="AE16" s="198">
        <v>1</v>
      </c>
      <c r="AF16" s="198">
        <f>W7</f>
        <v>0</v>
      </c>
      <c r="AG16" s="213">
        <f>L5+W6</f>
        <v>4.125</v>
      </c>
      <c r="AH16" s="183"/>
      <c r="AI16" s="130">
        <v>11</v>
      </c>
      <c r="AJ16">
        <f t="shared" si="3"/>
        <v>5.6384706058175631</v>
      </c>
      <c r="AK16">
        <f t="shared" si="3"/>
        <v>8.3745324943343888</v>
      </c>
    </row>
    <row r="17" spans="1:37" ht="15" customHeight="1">
      <c r="A17" s="135"/>
      <c r="B17" s="136" t="s">
        <v>93</v>
      </c>
      <c r="C17" s="137">
        <f>O6</f>
        <v>24.583333333333332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9'!$F$7,Shapes!$B$1:$B$392,0),11)</f>
        <v>1</v>
      </c>
      <c r="M17" s="187" t="s">
        <v>114</v>
      </c>
      <c r="N17" s="214">
        <f>VLOOKUP(L17,Shapes!$A:$D,4,FALSE)</f>
        <v>0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47.0540469389545</v>
      </c>
      <c r="X17" s="183"/>
      <c r="Y17" s="183"/>
      <c r="Z17" s="187"/>
      <c r="AA17" s="183">
        <v>22</v>
      </c>
      <c r="AB17" s="198">
        <f>AB21</f>
        <v>76.132113584858075</v>
      </c>
      <c r="AC17" s="183">
        <f>AC16</f>
        <v>4.125</v>
      </c>
      <c r="AD17" s="183"/>
      <c r="AE17" s="198">
        <v>2</v>
      </c>
      <c r="AF17" s="198">
        <f>AB21</f>
        <v>76.132113584858075</v>
      </c>
      <c r="AG17" s="213">
        <f>AG16</f>
        <v>4.125</v>
      </c>
      <c r="AH17" s="183" t="str">
        <f>IF(AG17&gt;AC8,"Gusset Plate must be released from the slab.","")</f>
        <v/>
      </c>
      <c r="AI17" s="130">
        <v>12</v>
      </c>
      <c r="AJ17">
        <f t="shared" si="3"/>
        <v>6.1510588427100688</v>
      </c>
      <c r="AK17">
        <f t="shared" si="3"/>
        <v>9.1358536301829698</v>
      </c>
    </row>
    <row r="18" spans="1:37" ht="15" customHeight="1">
      <c r="A18" s="135"/>
      <c r="B18" s="136" t="s">
        <v>118</v>
      </c>
      <c r="C18" s="137">
        <f t="shared" ref="C18:C19" si="4">R25</f>
        <v>44.016967473704838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9'!$F$8,Shapes!$B$1:$B$392,0),11)</f>
        <v>281</v>
      </c>
      <c r="M18" s="183" t="s">
        <v>114</v>
      </c>
      <c r="N18" s="183">
        <f>VLOOKUP(L18,Shapes!$A:$D,4,FALSE)</f>
        <v>8</v>
      </c>
      <c r="O18" s="187" t="s">
        <v>119</v>
      </c>
      <c r="P18" s="212">
        <f>VLOOKUP(L18,Shapes!$A:$D,3,FALSE)</f>
        <v>16.399999999999999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10</v>
      </c>
      <c r="X18" s="183"/>
      <c r="Y18" s="183"/>
      <c r="Z18" s="187"/>
      <c r="AA18" s="183">
        <v>23</v>
      </c>
      <c r="AB18" s="198">
        <f>W7</f>
        <v>0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6.6636470796025744</v>
      </c>
      <c r="AK18">
        <f t="shared" si="3"/>
        <v>9.8971747660315508</v>
      </c>
    </row>
    <row r="19" spans="1:37" ht="15" customHeight="1">
      <c r="A19" s="135"/>
      <c r="B19" s="136" t="s">
        <v>123</v>
      </c>
      <c r="C19" s="138">
        <f t="shared" si="4"/>
        <v>56.048098302903661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0.875</v>
      </c>
      <c r="M19" s="183">
        <f>L20/(0.9*R19*AD32)</f>
        <v>0.43044629071667828</v>
      </c>
      <c r="N19" s="183" t="s">
        <v>124</v>
      </c>
      <c r="O19" s="187" t="s">
        <v>119</v>
      </c>
      <c r="P19" s="183">
        <f>2*W11*L19</f>
        <v>49.922291071585185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7.3858979320284401</v>
      </c>
      <c r="X19" s="183"/>
      <c r="Y19" s="183"/>
      <c r="Z19" s="187"/>
      <c r="AA19" s="183">
        <v>24</v>
      </c>
      <c r="AB19" s="198">
        <f>AB18</f>
        <v>0</v>
      </c>
      <c r="AC19" s="183">
        <f>AC21</f>
        <v>76.132113584858075</v>
      </c>
      <c r="AD19" s="183"/>
      <c r="AE19" s="183"/>
      <c r="AF19" s="183"/>
      <c r="AG19" s="183"/>
      <c r="AH19" s="183"/>
      <c r="AI19" s="130">
        <v>14</v>
      </c>
      <c r="AJ19">
        <f t="shared" si="3"/>
        <v>7.1762353164950801</v>
      </c>
      <c r="AK19">
        <f t="shared" si="3"/>
        <v>10.658495901880132</v>
      </c>
    </row>
    <row r="20" spans="1:37" ht="15" customHeight="1">
      <c r="A20" s="135"/>
      <c r="B20" s="136" t="s">
        <v>126</v>
      </c>
      <c r="C20" s="138">
        <f>AF8</f>
        <v>33.951901697096339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1066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0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7.6888235533875857</v>
      </c>
      <c r="AK20">
        <f t="shared" si="3"/>
        <v>11.419817037728713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24.179732042167057</v>
      </c>
      <c r="X21" s="183"/>
      <c r="Y21" s="183"/>
      <c r="Z21" s="183"/>
      <c r="AA21" s="183" t="s">
        <v>131</v>
      </c>
      <c r="AB21" s="183">
        <f>MAX(AB6:AC13)</f>
        <v>76.132113584858075</v>
      </c>
      <c r="AC21" s="183">
        <f>AB21</f>
        <v>76.132113584858075</v>
      </c>
      <c r="AD21" s="183"/>
      <c r="AE21" s="183"/>
      <c r="AF21" s="183"/>
      <c r="AG21" s="183"/>
      <c r="AH21" s="183"/>
      <c r="AI21" s="130">
        <v>16</v>
      </c>
      <c r="AJ21">
        <f t="shared" si="3"/>
        <v>8.2014117902800923</v>
      </c>
      <c r="AK21">
        <f t="shared" si="3"/>
        <v>12.181138173577294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42.369731388736554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8.7140000271725988</v>
      </c>
      <c r="AK22">
        <f t="shared" si="3"/>
        <v>12.942459309425875</v>
      </c>
    </row>
    <row r="23" spans="1:37" ht="15" customHeight="1">
      <c r="A23" s="135"/>
      <c r="B23" s="136" t="s">
        <v>135</v>
      </c>
      <c r="C23" s="141">
        <f>L26</f>
        <v>39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9.2265882640651053</v>
      </c>
      <c r="AK23">
        <f t="shared" si="3"/>
        <v>13.703780445274456</v>
      </c>
    </row>
    <row r="24" spans="1:37" ht="15" customHeight="1">
      <c r="A24" s="135"/>
      <c r="B24" s="136" t="s">
        <v>139</v>
      </c>
      <c r="C24" s="141">
        <f>Y25</f>
        <v>37.167659122671495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36.512369791666664</v>
      </c>
      <c r="S24" s="183"/>
      <c r="T24" s="183"/>
      <c r="U24" s="184"/>
      <c r="V24" s="187" t="s">
        <v>141</v>
      </c>
      <c r="W24" s="201">
        <f>W27-W28</f>
        <v>46.95322633942758</v>
      </c>
      <c r="X24" s="201">
        <f>(W22/AF11)-(W20*AF10)-W6</f>
        <v>46.95322633942758</v>
      </c>
      <c r="Y24" s="220">
        <f>IF($W$21&gt;$W$22,W24,X24)</f>
        <v>46.95322633942758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9.7391765009576119</v>
      </c>
      <c r="AK24">
        <f t="shared" si="3"/>
        <v>14.465101581123037</v>
      </c>
    </row>
    <row r="25" spans="1:37" ht="15" customHeight="1">
      <c r="A25" s="135"/>
      <c r="B25" s="136" t="s">
        <v>143</v>
      </c>
      <c r="C25" s="141">
        <f>Y24</f>
        <v>46.95322633942758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44.016967473704838</v>
      </c>
      <c r="S25" s="183"/>
      <c r="T25" s="183"/>
      <c r="U25" s="184"/>
      <c r="V25" s="187" t="s">
        <v>146</v>
      </c>
      <c r="W25" s="201">
        <f>(W21/AF6)-W7-(W19*AF5)</f>
        <v>37.167659122671502</v>
      </c>
      <c r="X25" s="201">
        <f>X27-X28</f>
        <v>37.167659122671495</v>
      </c>
      <c r="Y25" s="220">
        <f>IF($W$21&gt;$W$22,W25,X25)</f>
        <v>37.167659122671495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10.251764737850118</v>
      </c>
      <c r="AK25">
        <f t="shared" si="3"/>
        <v>15.226422716971618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39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56.048098302903661</v>
      </c>
      <c r="S26" s="183"/>
      <c r="T26" s="183"/>
      <c r="U26" s="184"/>
      <c r="V26" s="187" t="s">
        <v>151</v>
      </c>
      <c r="W26" s="201">
        <f>W25-(2*W11)*AF5</f>
        <v>-10.15905554004754</v>
      </c>
      <c r="X26" s="201">
        <f>X24-(2*W11*AF10)</f>
        <v>15.088726479144228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10.764352974742625</v>
      </c>
      <c r="AK26">
        <f t="shared" si="3"/>
        <v>15.987743852820198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31.864499860283352</v>
      </c>
      <c r="X27" s="201">
        <f>2*W11*AF11</f>
        <v>47.326714662719034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11.276941211635132</v>
      </c>
      <c r="AK27">
        <f t="shared" si="3"/>
        <v>16.749064988668778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-15.088726479144228</v>
      </c>
      <c r="X28" s="201">
        <f>X26*AF9</f>
        <v>10.15905554004754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11.789529448527638</v>
      </c>
      <c r="AK28">
        <f t="shared" si="3"/>
        <v>17.510386124517357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31.864499860283352</v>
      </c>
      <c r="X29" s="201">
        <f>2*W11*AF10</f>
        <v>31.864499860283352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12.302117685420145</v>
      </c>
      <c r="AK29">
        <f t="shared" si="3"/>
        <v>18.271707260365936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47.326714662719041</v>
      </c>
      <c r="X30" s="222">
        <f>2*W11*AF11</f>
        <v>47.326714662719034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12.814705922312651</v>
      </c>
      <c r="AK30">
        <f t="shared" si="5"/>
        <v>19.033028396214515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64.929732042167061</v>
      </c>
      <c r="X31" s="222">
        <f>W22+W14</f>
        <v>83.119731388736554</v>
      </c>
      <c r="Y31" s="224">
        <f>IF(W21&gt;W22,W31,X31)+W16</f>
        <v>91.779985426580936</v>
      </c>
      <c r="Z31" s="183"/>
      <c r="AA31" s="183"/>
      <c r="AB31" s="183" t="s">
        <v>163</v>
      </c>
      <c r="AC31" s="183"/>
      <c r="AD31" s="225">
        <f>((AC7-AC8)^2+(AB7-AB8)^2)^0.5</f>
        <v>57.054046938954492</v>
      </c>
      <c r="AE31" s="183"/>
      <c r="AF31" s="183"/>
      <c r="AG31" s="183"/>
      <c r="AH31" s="183"/>
      <c r="AI31" s="130">
        <v>26</v>
      </c>
      <c r="AJ31">
        <f t="shared" si="5"/>
        <v>13.327294159205158</v>
      </c>
      <c r="AK31">
        <f t="shared" si="5"/>
        <v>19.794349532063094</v>
      </c>
    </row>
    <row r="32" spans="1:37" ht="15" customHeight="1">
      <c r="A32" s="136" t="s">
        <v>164</v>
      </c>
      <c r="B32" s="141">
        <f t="shared" ref="B32:B36" si="6">K52</f>
        <v>0</v>
      </c>
      <c r="C32" s="135"/>
      <c r="D32" s="143"/>
      <c r="E32" s="136" t="s">
        <v>165</v>
      </c>
      <c r="F32" s="144">
        <f>L20</f>
        <v>1066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55.033320996790806</v>
      </c>
      <c r="AE32" s="183"/>
      <c r="AF32" s="183"/>
      <c r="AG32" s="183"/>
      <c r="AH32" s="183"/>
      <c r="AI32" s="130">
        <v>27</v>
      </c>
      <c r="AJ32">
        <f t="shared" si="5"/>
        <v>13.839882396097664</v>
      </c>
      <c r="AK32">
        <f t="shared" si="5"/>
        <v>20.555670667911674</v>
      </c>
    </row>
    <row r="33" spans="1:37" ht="15" customHeight="1">
      <c r="A33" s="136" t="s">
        <v>168</v>
      </c>
      <c r="B33" s="141">
        <f t="shared" si="6"/>
        <v>4.125</v>
      </c>
      <c r="C33" s="135"/>
      <c r="D33" s="136" t="s">
        <v>169</v>
      </c>
      <c r="E33" s="145">
        <f t="shared" ref="E33:F36" si="7">N52</f>
        <v>0.12132532001883919</v>
      </c>
      <c r="F33" s="144">
        <f t="shared" si="7"/>
        <v>130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14.352470632990171</v>
      </c>
      <c r="AK33">
        <f t="shared" si="5"/>
        <v>21.316991803760253</v>
      </c>
    </row>
    <row r="34" spans="1:37" ht="15" customHeight="1">
      <c r="A34" s="136" t="s">
        <v>85</v>
      </c>
      <c r="B34" s="141">
        <f t="shared" si="6"/>
        <v>18.988609290225373</v>
      </c>
      <c r="C34" s="135"/>
      <c r="D34" s="136" t="s">
        <v>172</v>
      </c>
      <c r="E34" s="145">
        <f t="shared" si="7"/>
        <v>0.55849675123619302</v>
      </c>
      <c r="F34" s="144">
        <f t="shared" si="7"/>
        <v>596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23.516660498395403</v>
      </c>
      <c r="AE34" s="183"/>
      <c r="AF34" s="183"/>
      <c r="AG34" s="183"/>
      <c r="AH34" s="183"/>
      <c r="AI34" s="130">
        <v>29</v>
      </c>
      <c r="AJ34">
        <f t="shared" si="5"/>
        <v>14.865058869882677</v>
      </c>
      <c r="AK34">
        <f t="shared" si="5"/>
        <v>22.078312939608832</v>
      </c>
    </row>
    <row r="35" spans="1:37" ht="15" customHeight="1">
      <c r="A35" s="146" t="s">
        <v>91</v>
      </c>
      <c r="B35" s="141">
        <f t="shared" si="6"/>
        <v>24.077811833255016</v>
      </c>
      <c r="C35" s="135"/>
      <c r="D35" s="136" t="s">
        <v>177</v>
      </c>
      <c r="E35" s="145">
        <f t="shared" si="7"/>
        <v>0.70818138812680198</v>
      </c>
      <c r="F35" s="144">
        <f t="shared" si="7"/>
        <v>755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15.377647106775184</v>
      </c>
      <c r="AK35">
        <f t="shared" si="5"/>
        <v>22.839634075457411</v>
      </c>
    </row>
    <row r="36" spans="1:37" ht="15" customHeight="1">
      <c r="A36" s="136" t="s">
        <v>152</v>
      </c>
      <c r="B36" s="147">
        <f t="shared" si="6"/>
        <v>33.999498203338568</v>
      </c>
      <c r="C36" s="135"/>
      <c r="D36" s="136" t="s">
        <v>180</v>
      </c>
      <c r="E36" s="145">
        <f t="shared" si="7"/>
        <v>0</v>
      </c>
      <c r="F36" s="144">
        <f t="shared" si="7"/>
        <v>0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15.89023534366769</v>
      </c>
      <c r="AK36">
        <f t="shared" si="5"/>
        <v>23.60095521130599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16.402823580560195</v>
      </c>
      <c r="AK37">
        <f t="shared" si="5"/>
        <v>24.36227634715457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16.9154118174527</v>
      </c>
      <c r="AK38">
        <f t="shared" si="5"/>
        <v>25.123597483003149</v>
      </c>
    </row>
    <row r="39" spans="1:37" ht="15" customHeight="1">
      <c r="A39" s="136" t="s">
        <v>186</v>
      </c>
      <c r="B39" s="148">
        <f>L60</f>
        <v>7</v>
      </c>
      <c r="C39" s="135"/>
      <c r="D39" s="136" t="s">
        <v>187</v>
      </c>
      <c r="E39" s="148">
        <f>Q60</f>
        <v>6</v>
      </c>
      <c r="F39" s="135"/>
      <c r="G39" s="136" t="s">
        <v>188</v>
      </c>
      <c r="H39" s="149" t="str">
        <f>ROUND(K73,0)&amp;"k  "&amp;L74</f>
        <v>159k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17.428000054345205</v>
      </c>
      <c r="AK39">
        <f t="shared" si="5"/>
        <v>25.884918618851728</v>
      </c>
    </row>
    <row r="40" spans="1:37" ht="15" customHeight="1">
      <c r="A40" s="136" t="s">
        <v>189</v>
      </c>
      <c r="B40" s="150">
        <f t="shared" ref="B40:B42" si="8">N60</f>
        <v>0.11710917417211716</v>
      </c>
      <c r="C40" s="135"/>
      <c r="D40" s="136" t="s">
        <v>190</v>
      </c>
      <c r="E40" s="150">
        <f t="shared" ref="E40:E42" si="9">S60</f>
        <v>0.9386608593112149</v>
      </c>
      <c r="F40" s="135"/>
      <c r="G40" s="136" t="s">
        <v>191</v>
      </c>
      <c r="H40" s="149" t="str">
        <f>ROUND(K77,0)&amp;"k  "&amp;L78</f>
        <v>2167k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17.940588291237709</v>
      </c>
      <c r="AK40">
        <f t="shared" si="5"/>
        <v>26.646239754700307</v>
      </c>
    </row>
    <row r="41" spans="1:37" ht="15" customHeight="1">
      <c r="A41" s="136" t="s">
        <v>194</v>
      </c>
      <c r="B41" s="150">
        <f t="shared" si="8"/>
        <v>0.80535078238363633</v>
      </c>
      <c r="C41" s="135"/>
      <c r="D41" s="136" t="s">
        <v>195</v>
      </c>
      <c r="E41" s="150">
        <f t="shared" si="9"/>
        <v>0</v>
      </c>
      <c r="F41" s="135"/>
      <c r="G41" s="136" t="s">
        <v>196</v>
      </c>
      <c r="H41" s="149" t="str">
        <f>ROUND(MIN(K81:K82),0)&amp;"k  "&amp;L83</f>
        <v>1877k  OK</v>
      </c>
      <c r="I41" s="9"/>
      <c r="J41" s="183"/>
      <c r="K41" s="187" t="s">
        <v>197</v>
      </c>
      <c r="L41" s="229">
        <f>L20</f>
        <v>1066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18.453176528130214</v>
      </c>
      <c r="AK41">
        <f t="shared" si="5"/>
        <v>27.407560890548886</v>
      </c>
    </row>
    <row r="42" spans="1:37" ht="15" customHeight="1">
      <c r="A42" s="136" t="s">
        <v>200</v>
      </c>
      <c r="B42" s="151">
        <f t="shared" si="8"/>
        <v>0.92245995655575352</v>
      </c>
      <c r="C42" s="135"/>
      <c r="D42" s="136" t="s">
        <v>200</v>
      </c>
      <c r="E42" s="151">
        <f t="shared" si="9"/>
        <v>0.9386608593112149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2.99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18.965764765022719</v>
      </c>
      <c r="AK42">
        <f t="shared" si="5"/>
        <v>28.168882026397466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176.65672564697596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19.478353001915224</v>
      </c>
      <c r="AK43">
        <f t="shared" si="5"/>
        <v>28.930203162246045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19.990941238807729</v>
      </c>
      <c r="AK44">
        <f t="shared" si="5"/>
        <v>29.691524298094624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8.0433503075554196</v>
      </c>
      <c r="M45" s="183"/>
      <c r="N45" s="183" t="s">
        <v>204</v>
      </c>
      <c r="O45" s="197">
        <f>PI()^2*29000/(L43)^2</f>
        <v>9.1714370667678669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20.503529475700233</v>
      </c>
      <c r="AK45">
        <f t="shared" si="5"/>
        <v>30.452845433943203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150.411567894993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21.016117712592738</v>
      </c>
      <c r="AK46">
        <f t="shared" si="10"/>
        <v>31.214166569791782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45.123470368497898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21.528705949485243</v>
      </c>
      <c r="AK47">
        <f t="shared" si="10"/>
        <v>31.975487705640361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22.041294186377748</v>
      </c>
      <c r="AK48">
        <f t="shared" si="10"/>
        <v>32.736808841488944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22.553882423270252</v>
      </c>
      <c r="AK49">
        <f t="shared" si="10"/>
        <v>33.498129977337527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23.066470660162757</v>
      </c>
      <c r="AK50">
        <f t="shared" si="10"/>
        <v>34.25945111318611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9'!$F$12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23.579058897055262</v>
      </c>
      <c r="AK51">
        <f t="shared" si="10"/>
        <v>35.020772249034692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0</v>
      </c>
      <c r="L52" s="183"/>
      <c r="M52" s="187" t="s">
        <v>169</v>
      </c>
      <c r="N52" s="183">
        <f>K53/K56</f>
        <v>0.12132532001883919</v>
      </c>
      <c r="O52" s="198">
        <f t="shared" ref="O52:O55" si="11">ROUNDUP(N52*$L$20,0)</f>
        <v>130</v>
      </c>
      <c r="P52" s="183"/>
      <c r="Q52" s="187" t="s">
        <v>211</v>
      </c>
      <c r="R52" s="233">
        <f>(Y25-R51)/2+R51</f>
        <v>19.083829561335747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24.091647133947767</v>
      </c>
      <c r="AK52">
        <f t="shared" si="10"/>
        <v>35.782093384883275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4.125</v>
      </c>
      <c r="L53" s="183"/>
      <c r="M53" s="187" t="s">
        <v>172</v>
      </c>
      <c r="N53" s="183">
        <f>K54/K56</f>
        <v>0.55849675123619302</v>
      </c>
      <c r="O53" s="198">
        <f t="shared" si="11"/>
        <v>596</v>
      </c>
      <c r="P53" s="183"/>
      <c r="Q53" s="187" t="s">
        <v>212</v>
      </c>
      <c r="R53" s="233">
        <f>(Y24-R51)/2+R51</f>
        <v>23.97661316971379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24.604235370840271</v>
      </c>
      <c r="AK53">
        <f t="shared" si="10"/>
        <v>36.543414520731858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18.988609290225373</v>
      </c>
      <c r="L54" s="183"/>
      <c r="M54" s="187" t="s">
        <v>177</v>
      </c>
      <c r="N54" s="183">
        <f>K55/K56</f>
        <v>0.70818138812680198</v>
      </c>
      <c r="O54" s="198">
        <f t="shared" si="11"/>
        <v>755</v>
      </c>
      <c r="P54" s="183"/>
      <c r="Q54" s="187" t="s">
        <v>214</v>
      </c>
      <c r="R54" s="233">
        <f>AF8</f>
        <v>33.951901697096339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25.116823607732776</v>
      </c>
      <c r="AK54">
        <f t="shared" si="10"/>
        <v>37.304735656580441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24.077811833255016</v>
      </c>
      <c r="L55" s="183"/>
      <c r="M55" s="187" t="s">
        <v>180</v>
      </c>
      <c r="N55" s="183">
        <f>K52/K56</f>
        <v>0</v>
      </c>
      <c r="O55" s="198">
        <f t="shared" si="11"/>
        <v>0</v>
      </c>
      <c r="P55" s="183" t="s">
        <v>217</v>
      </c>
      <c r="Q55" s="187" t="s">
        <v>218</v>
      </c>
      <c r="R55" s="183">
        <f>K53*AF9-K52</f>
        <v>2.7773121979922619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25.629411844625281</v>
      </c>
      <c r="AK55">
        <f t="shared" si="10"/>
        <v>38.066056792429023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33.999498203338568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28.038400759590147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26.142000081517786</v>
      </c>
      <c r="AK56">
        <f t="shared" si="10"/>
        <v>38.827377928277606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1.0868292561480954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26.654588318410291</v>
      </c>
      <c r="AK57">
        <f t="shared" si="10"/>
        <v>39.588699064126189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27.167176555302795</v>
      </c>
      <c r="AK58">
        <f t="shared" si="10"/>
        <v>40.350020199974772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27.6797647921953</v>
      </c>
      <c r="AK59">
        <f t="shared" si="10"/>
        <v>41.111341335823354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7</v>
      </c>
      <c r="M60" s="187" t="s">
        <v>169</v>
      </c>
      <c r="N60" s="183">
        <f>O52/(2*0.75*63*2*K54*L60/16*0.707)</f>
        <v>0.11710917417211716</v>
      </c>
      <c r="O60" s="183"/>
      <c r="P60" s="187" t="s">
        <v>224</v>
      </c>
      <c r="Q60" s="198">
        <f>ROUNDUP((O55/(8.3*K55))+(O54/(5.5*K55)),0)</f>
        <v>6</v>
      </c>
      <c r="R60" s="187" t="s">
        <v>177</v>
      </c>
      <c r="S60" s="183">
        <f>O54/(2*0.75*42*2*K55*Q60/16*0.707)</f>
        <v>0.9386608593112149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28.192353029087805</v>
      </c>
      <c r="AK60">
        <f t="shared" si="10"/>
        <v>41.872662471671937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0.80535078238363633</v>
      </c>
      <c r="O61" s="183"/>
      <c r="P61" s="183"/>
      <c r="Q61" s="183"/>
      <c r="R61" s="187" t="s">
        <v>180</v>
      </c>
      <c r="S61" s="183">
        <f>O55/(2*0.75*63*2*K55*Q60/16*0.707)</f>
        <v>0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28.70494126598031</v>
      </c>
      <c r="AK61">
        <f t="shared" si="10"/>
        <v>42.63398360752052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0.92245995655575352</v>
      </c>
      <c r="O62" s="183"/>
      <c r="P62" s="183"/>
      <c r="Q62" s="183"/>
      <c r="R62" s="187" t="s">
        <v>225</v>
      </c>
      <c r="S62" s="183">
        <f>SUM(S60:S61)</f>
        <v>0.9386608593112149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29.217529502872814</v>
      </c>
      <c r="AK62">
        <f t="shared" si="12"/>
        <v>43.395304743369103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29.730117739765319</v>
      </c>
      <c r="AK63">
        <f t="shared" si="12"/>
        <v>44.156625879217685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30.242705976657824</v>
      </c>
      <c r="AK64">
        <f t="shared" si="12"/>
        <v>44.917947015066268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30.755294213550329</v>
      </c>
      <c r="AK65">
        <f t="shared" si="12"/>
        <v>45.679268150914851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55.033320996790806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31.267882450442833</v>
      </c>
      <c r="AK66">
        <f t="shared" si="12"/>
        <v>46.440589286763434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31.780470687335338</v>
      </c>
      <c r="AK67">
        <f t="shared" si="12"/>
        <v>47.201910422612016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0.875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32.293058924227843</v>
      </c>
      <c r="AK68">
        <f t="shared" si="12"/>
        <v>47.963231558460599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261.4505364361749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32.805647161120348</v>
      </c>
      <c r="AK69">
        <f t="shared" si="12"/>
        <v>48.724552694309182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33.318235398012852</v>
      </c>
      <c r="AK70">
        <f t="shared" si="12"/>
        <v>49.485873830157765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4.1871514415854874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33.830823634905357</v>
      </c>
      <c r="AK71">
        <f t="shared" si="12"/>
        <v>50.247194966006347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3.6721318142704726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34.343411871797862</v>
      </c>
      <c r="AK72">
        <f t="shared" si="12"/>
        <v>51.00851610185493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159.14556699085387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34.856000108690367</v>
      </c>
      <c r="AK73">
        <f t="shared" si="12"/>
        <v>51.769837237703513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150.411567894993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35.368588345582872</v>
      </c>
      <c r="AK74">
        <f t="shared" si="12"/>
        <v>52.531158373552095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35.881176582475376</v>
      </c>
      <c r="AK75">
        <f t="shared" si="12"/>
        <v>53.292479509400678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36.393764819367881</v>
      </c>
      <c r="AK76">
        <f t="shared" si="12"/>
        <v>54.053800645249261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2166.9370142486382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36.906353056260386</v>
      </c>
      <c r="AK77">
        <f t="shared" si="12"/>
        <v>54.815121781097844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1066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37.418941293152891</v>
      </c>
      <c r="AK78">
        <f t="shared" si="13"/>
        <v>55.576442916946426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37.931529530045395</v>
      </c>
      <c r="AK79">
        <f t="shared" si="13"/>
        <v>56.337764052795009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38.4441177669379</v>
      </c>
      <c r="AK80">
        <f t="shared" si="13"/>
        <v>57.099085188643592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1876.875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38.956706003830405</v>
      </c>
      <c r="AK81">
        <f t="shared" si="13"/>
        <v>57.860406324492175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2112.1950493846789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39.46929424072291</v>
      </c>
      <c r="AK82">
        <f t="shared" si="13"/>
        <v>58.621727460340757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1066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39.981882477615414</v>
      </c>
      <c r="AK83">
        <f t="shared" si="13"/>
        <v>59.38304859618934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40.494470714507919</v>
      </c>
      <c r="AK84">
        <f t="shared" si="13"/>
        <v>60.144369732037923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41.007058951400424</v>
      </c>
      <c r="AK85">
        <f t="shared" si="13"/>
        <v>60.905690867886506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41.519647188292929</v>
      </c>
      <c r="AK86">
        <f t="shared" si="13"/>
        <v>61.667012003735088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42.032235425185434</v>
      </c>
      <c r="AK87">
        <f t="shared" si="13"/>
        <v>62.428333139583671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42.544823662077938</v>
      </c>
      <c r="AK88">
        <f t="shared" si="13"/>
        <v>63.189654275432254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43.057411898970443</v>
      </c>
      <c r="AK89">
        <f t="shared" si="13"/>
        <v>63.950975411280837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43.570000135862948</v>
      </c>
      <c r="AK90">
        <f t="shared" si="13"/>
        <v>64.712296547129412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44.082588372755453</v>
      </c>
      <c r="AK91">
        <f t="shared" si="13"/>
        <v>65.473617682977988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44.595176609647957</v>
      </c>
      <c r="AK92">
        <f t="shared" si="13"/>
        <v>66.234938818826564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45.107764846540462</v>
      </c>
      <c r="AK93">
        <f t="shared" si="13"/>
        <v>66.996259954675139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45.620353083432967</v>
      </c>
      <c r="AK94">
        <f t="shared" si="14"/>
        <v>67.757581090523715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46.132941320325472</v>
      </c>
      <c r="AK95">
        <f t="shared" si="14"/>
        <v>68.51890222637229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46.645529557217976</v>
      </c>
      <c r="AK96">
        <f t="shared" si="14"/>
        <v>69.280223362220866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47.158117794110481</v>
      </c>
      <c r="AK97">
        <f t="shared" si="14"/>
        <v>70.041544498069442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47.670706031002986</v>
      </c>
      <c r="AK98">
        <f t="shared" si="14"/>
        <v>70.802865633918017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48.183294267895491</v>
      </c>
      <c r="AK99">
        <f t="shared" si="14"/>
        <v>71.564186769766593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48.695882504787996</v>
      </c>
      <c r="AK100">
        <f t="shared" si="14"/>
        <v>72.325507905615169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49.2084707416805</v>
      </c>
      <c r="AK101">
        <f t="shared" si="14"/>
        <v>73.086829041463744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49.721058978573005</v>
      </c>
      <c r="AK102">
        <f t="shared" si="14"/>
        <v>73.84815017731232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50.23364721546551</v>
      </c>
      <c r="AK103">
        <f t="shared" si="14"/>
        <v>74.609471313160896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50.746235452358015</v>
      </c>
      <c r="AK104">
        <f t="shared" si="14"/>
        <v>75.370792449009471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51.25882368925059</v>
      </c>
      <c r="AK105" s="177">
        <f t="shared" si="15"/>
        <v>76.132113584858075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0</v>
      </c>
      <c r="AL106" s="153">
        <f>AC7</f>
        <v>51.07822633942758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0.47326714662719033</v>
      </c>
      <c r="AL107" s="153">
        <f t="shared" ref="AL107:AL170" si="17">AL106+(AL$206-AL$106)/100</f>
        <v>50.759581340824745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0.94653429325438065</v>
      </c>
      <c r="AL108" s="153">
        <f t="shared" si="17"/>
        <v>50.44093634222191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1.419801439881571</v>
      </c>
      <c r="AL109" s="153">
        <f t="shared" si="17"/>
        <v>50.122291343619075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1.8930685865087613</v>
      </c>
      <c r="AL110" s="153">
        <f t="shared" si="17"/>
        <v>49.80364634501624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2.3663357331359518</v>
      </c>
      <c r="AL111" s="153">
        <f t="shared" si="17"/>
        <v>49.485001346413405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2.8396028797631421</v>
      </c>
      <c r="AL112" s="153">
        <f t="shared" si="17"/>
        <v>49.16635634781057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3.3128700263903323</v>
      </c>
      <c r="AL113" s="153">
        <f t="shared" si="17"/>
        <v>48.847711349207735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3.7861371730175226</v>
      </c>
      <c r="AL114" s="153">
        <f t="shared" si="17"/>
        <v>48.5290663506049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4.2594043196447133</v>
      </c>
      <c r="AL115" s="153">
        <f t="shared" si="17"/>
        <v>48.210421352002065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4.7326714662719036</v>
      </c>
      <c r="AL116" s="153">
        <f t="shared" si="17"/>
        <v>47.89177635339923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5.2059386128990939</v>
      </c>
      <c r="AL117" s="153">
        <f t="shared" si="17"/>
        <v>47.573131354796395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5.6792057595262841</v>
      </c>
      <c r="AL118" s="153">
        <f t="shared" si="17"/>
        <v>47.25448635619356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6.1524729061534744</v>
      </c>
      <c r="AL119" s="153">
        <f t="shared" si="17"/>
        <v>46.935841357590725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6.6257400527806647</v>
      </c>
      <c r="AL120" s="153">
        <f t="shared" si="17"/>
        <v>46.61719635898789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7.099007199407855</v>
      </c>
      <c r="AL121" s="153">
        <f t="shared" si="17"/>
        <v>46.298551360385055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7.5722743460350452</v>
      </c>
      <c r="AL122" s="153">
        <f t="shared" si="17"/>
        <v>45.97990636178222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8.0455414926622364</v>
      </c>
      <c r="AL123" s="153">
        <f t="shared" si="17"/>
        <v>45.661261363179385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8.5188086392894267</v>
      </c>
      <c r="AL124" s="153">
        <f t="shared" si="17"/>
        <v>45.34261636457655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8.9920757859166169</v>
      </c>
      <c r="AL125" s="153">
        <f t="shared" si="17"/>
        <v>45.023971365973715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9.4653429325438072</v>
      </c>
      <c r="AL126" s="153">
        <f t="shared" si="17"/>
        <v>44.70532636737088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9.9386100791709975</v>
      </c>
      <c r="AL127" s="153">
        <f t="shared" si="17"/>
        <v>44.386681368768045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10.411877225798188</v>
      </c>
      <c r="AL128" s="153">
        <f t="shared" si="17"/>
        <v>44.06803637016521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10.885144372425378</v>
      </c>
      <c r="AL129" s="153">
        <f t="shared" si="17"/>
        <v>43.749391371562375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11.358411519052568</v>
      </c>
      <c r="AL130" s="153">
        <f t="shared" si="17"/>
        <v>43.43074637295954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11.831678665679759</v>
      </c>
      <c r="AL131" s="153">
        <f t="shared" si="17"/>
        <v>43.112101374356705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12.304945812306949</v>
      </c>
      <c r="AL132" s="153">
        <f t="shared" si="17"/>
        <v>42.79345637575387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12.778212958934139</v>
      </c>
      <c r="AL133" s="153">
        <f t="shared" si="17"/>
        <v>42.474811377151035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13.251480105561329</v>
      </c>
      <c r="AL134" s="153">
        <f t="shared" si="17"/>
        <v>42.1561663785482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13.72474725218852</v>
      </c>
      <c r="AL135" s="153">
        <f t="shared" si="17"/>
        <v>41.837521379945365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14.19801439881571</v>
      </c>
      <c r="AL136" s="153">
        <f t="shared" si="17"/>
        <v>41.51887638134253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14.6712815454429</v>
      </c>
      <c r="AL137" s="153">
        <f t="shared" si="17"/>
        <v>41.200231382739695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15.14454869207009</v>
      </c>
      <c r="AL138" s="153">
        <f t="shared" si="17"/>
        <v>40.88158638413686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15.617815838697281</v>
      </c>
      <c r="AL139" s="153">
        <f t="shared" si="17"/>
        <v>40.562941385534025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16.091082985324473</v>
      </c>
      <c r="AL140" s="153">
        <f t="shared" si="17"/>
        <v>40.24429638693119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16.564350131951663</v>
      </c>
      <c r="AL141" s="153">
        <f t="shared" si="17"/>
        <v>39.925651388328355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17.037617278578853</v>
      </c>
      <c r="AL142" s="153">
        <f t="shared" si="17"/>
        <v>39.60700638972552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17.510884425206044</v>
      </c>
      <c r="AL143" s="153">
        <f t="shared" si="17"/>
        <v>39.288361391122685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17.984151571833234</v>
      </c>
      <c r="AL144" s="153">
        <f t="shared" si="17"/>
        <v>38.96971639251985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18.457418718460424</v>
      </c>
      <c r="AL145" s="153">
        <f t="shared" si="17"/>
        <v>38.651071393917015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18.930685865087614</v>
      </c>
      <c r="AL146" s="153">
        <f t="shared" si="17"/>
        <v>38.33242639531418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19.403953011714805</v>
      </c>
      <c r="AL147" s="153">
        <f t="shared" si="17"/>
        <v>38.013781396711344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19.877220158341995</v>
      </c>
      <c r="AL148" s="153">
        <f t="shared" si="17"/>
        <v>37.695136398108509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20.350487304969185</v>
      </c>
      <c r="AL149" s="153">
        <f t="shared" si="17"/>
        <v>37.376491399505674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20.823754451596376</v>
      </c>
      <c r="AL150" s="153">
        <f t="shared" si="17"/>
        <v>37.057846400902839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21.297021598223566</v>
      </c>
      <c r="AL151" s="153">
        <f t="shared" si="17"/>
        <v>36.739201402300004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21.770288744850756</v>
      </c>
      <c r="AL152" s="153">
        <f t="shared" si="17"/>
        <v>36.420556403697169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22.243555891477946</v>
      </c>
      <c r="AL153" s="153">
        <f t="shared" si="17"/>
        <v>36.101911405094334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22.716823038105137</v>
      </c>
      <c r="AL154" s="153">
        <f t="shared" si="17"/>
        <v>35.783266406491499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23.190090184732327</v>
      </c>
      <c r="AL155" s="153">
        <f t="shared" si="17"/>
        <v>35.464621407888664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23.663357331359517</v>
      </c>
      <c r="AL156" s="153">
        <f t="shared" si="17"/>
        <v>35.145976409285829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24.136624477986707</v>
      </c>
      <c r="AL157" s="153">
        <f t="shared" si="17"/>
        <v>34.827331410682994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24.609891624613898</v>
      </c>
      <c r="AL158" s="153">
        <f t="shared" si="17"/>
        <v>34.508686412080159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25.083158771241088</v>
      </c>
      <c r="AL159" s="153">
        <f t="shared" si="17"/>
        <v>34.190041413477324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25.556425917868278</v>
      </c>
      <c r="AL160" s="153">
        <f t="shared" si="17"/>
        <v>33.871396414874489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26.029693064495468</v>
      </c>
      <c r="AL161" s="153">
        <f t="shared" si="17"/>
        <v>33.552751416271654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26.502960211122659</v>
      </c>
      <c r="AL162" s="153">
        <f t="shared" si="17"/>
        <v>33.234106417668819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26.976227357749849</v>
      </c>
      <c r="AL163" s="153">
        <f t="shared" si="17"/>
        <v>32.915461419065984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27.449494504377039</v>
      </c>
      <c r="AL164" s="153">
        <f t="shared" si="17"/>
        <v>32.596816420463149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27.92276165100423</v>
      </c>
      <c r="AL165" s="153">
        <f t="shared" si="17"/>
        <v>32.278171421860314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28.39602879763142</v>
      </c>
      <c r="AL166" s="153">
        <f t="shared" si="17"/>
        <v>31.959526423257479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28.86929594425861</v>
      </c>
      <c r="AL167" s="153">
        <f t="shared" si="17"/>
        <v>31.640881424654644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29.3425630908858</v>
      </c>
      <c r="AL168" s="153">
        <f t="shared" si="17"/>
        <v>31.322236426051809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29.815830237512991</v>
      </c>
      <c r="AL169" s="153">
        <f t="shared" si="17"/>
        <v>31.003591427448974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30.289097384140181</v>
      </c>
      <c r="AL170" s="153">
        <f t="shared" si="17"/>
        <v>30.684946428846139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30.762364530767371</v>
      </c>
      <c r="AL171" s="153">
        <f t="shared" ref="AL171:AL205" si="19">AL170+(AL$206-AL$106)/100</f>
        <v>30.366301430243304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31.235631677394561</v>
      </c>
      <c r="AL172" s="153">
        <f t="shared" si="19"/>
        <v>30.047656431640469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31.708898824021752</v>
      </c>
      <c r="AL173" s="153">
        <f t="shared" si="19"/>
        <v>29.729011433037634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32.182165970648946</v>
      </c>
      <c r="AL174" s="153">
        <f t="shared" si="19"/>
        <v>29.410366434434799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32.655433117276139</v>
      </c>
      <c r="AL175" s="153">
        <f t="shared" si="19"/>
        <v>29.091721435831964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33.128700263903333</v>
      </c>
      <c r="AL176" s="153">
        <f t="shared" si="19"/>
        <v>28.773076437229129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33.601967410530527</v>
      </c>
      <c r="AL177" s="153">
        <f t="shared" si="19"/>
        <v>28.454431438626294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34.075234557157721</v>
      </c>
      <c r="AL178" s="153">
        <f t="shared" si="19"/>
        <v>28.135786440023459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34.548501703784915</v>
      </c>
      <c r="AL179" s="153">
        <f t="shared" si="19"/>
        <v>27.817141441420624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35.021768850412109</v>
      </c>
      <c r="AL180" s="153">
        <f t="shared" si="19"/>
        <v>27.498496442817789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35.495035997039302</v>
      </c>
      <c r="AL181" s="153">
        <f t="shared" si="19"/>
        <v>27.179851444214954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35.968303143666496</v>
      </c>
      <c r="AL182" s="153">
        <f t="shared" si="19"/>
        <v>26.861206445612119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36.44157029029369</v>
      </c>
      <c r="AL183" s="153">
        <f t="shared" si="19"/>
        <v>26.542561447009284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36.914837436920884</v>
      </c>
      <c r="AL184" s="153">
        <f t="shared" si="19"/>
        <v>26.223916448406449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37.388104583548078</v>
      </c>
      <c r="AL185" s="153">
        <f t="shared" si="19"/>
        <v>25.905271449803614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37.861371730175271</v>
      </c>
      <c r="AL186" s="153">
        <f t="shared" si="19"/>
        <v>25.586626451200779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38.334638876802465</v>
      </c>
      <c r="AL187" s="153">
        <f t="shared" si="19"/>
        <v>25.267981452597944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38.807906023429659</v>
      </c>
      <c r="AL188" s="153">
        <f t="shared" si="19"/>
        <v>24.949336453995109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39.281173170056853</v>
      </c>
      <c r="AL189" s="153">
        <f t="shared" si="19"/>
        <v>24.630691455392274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39.754440316684047</v>
      </c>
      <c r="AL190" s="153">
        <f t="shared" si="19"/>
        <v>24.312046456789439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40.227707463311241</v>
      </c>
      <c r="AL191" s="153">
        <f t="shared" si="19"/>
        <v>23.993401458186604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40.700974609938434</v>
      </c>
      <c r="AL192" s="153">
        <f t="shared" si="19"/>
        <v>23.674756459583769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41.174241756565628</v>
      </c>
      <c r="AL193" s="153">
        <f t="shared" si="19"/>
        <v>23.356111460980934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41.647508903192822</v>
      </c>
      <c r="AL194" s="153">
        <f t="shared" si="19"/>
        <v>23.037466462378099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42.120776049820016</v>
      </c>
      <c r="AL195" s="153">
        <f t="shared" si="19"/>
        <v>22.718821463775264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42.59404319644721</v>
      </c>
      <c r="AL196" s="153">
        <f t="shared" si="19"/>
        <v>22.400176465172429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43.067310343074404</v>
      </c>
      <c r="AL197" s="153">
        <f t="shared" si="19"/>
        <v>22.081531466569594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43.540577489701597</v>
      </c>
      <c r="AL198" s="153">
        <f t="shared" si="19"/>
        <v>21.762886467966759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44.013844636328791</v>
      </c>
      <c r="AL199" s="153">
        <f t="shared" si="19"/>
        <v>21.444241469363924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44.487111782955985</v>
      </c>
      <c r="AL200" s="153">
        <f t="shared" si="19"/>
        <v>21.125596470761089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44.960378929583179</v>
      </c>
      <c r="AL201" s="153">
        <f t="shared" si="19"/>
        <v>20.806951472158254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45.433646076210373</v>
      </c>
      <c r="AL202" s="153">
        <f t="shared" si="19"/>
        <v>20.488306473555419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45.906913222837566</v>
      </c>
      <c r="AL203" s="153">
        <f t="shared" si="19"/>
        <v>20.169661474952584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46.38018036946476</v>
      </c>
      <c r="AL204" s="153">
        <f t="shared" si="19"/>
        <v>19.851016476349749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46.853447516091954</v>
      </c>
      <c r="AL205" s="153">
        <f t="shared" si="19"/>
        <v>19.532371477746914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47.326714662719034</v>
      </c>
      <c r="AK206" s="177"/>
      <c r="AL206" s="177">
        <f>AC8</f>
        <v>19.213726479144228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0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0</v>
      </c>
      <c r="AM208">
        <f t="shared" ref="AM208:AM271" si="21">AM207+(AM$307-AM$207)/100</f>
        <v>0.76132113584858074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0</v>
      </c>
      <c r="AM209">
        <f t="shared" si="21"/>
        <v>1.5226422716971615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0</v>
      </c>
      <c r="AM210">
        <f t="shared" si="21"/>
        <v>2.283963407545742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0</v>
      </c>
      <c r="AM211">
        <f t="shared" si="21"/>
        <v>3.045284543394323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0</v>
      </c>
      <c r="AM212">
        <f t="shared" si="21"/>
        <v>3.8066056792429039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0</v>
      </c>
      <c r="AM213">
        <f t="shared" si="21"/>
        <v>4.5679268150914849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0</v>
      </c>
      <c r="AM214">
        <f t="shared" si="21"/>
        <v>5.3292479509400659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0</v>
      </c>
      <c r="AM215">
        <f t="shared" si="21"/>
        <v>6.0905690867886468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0</v>
      </c>
      <c r="AM216">
        <f t="shared" si="21"/>
        <v>6.8518902226372278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0</v>
      </c>
      <c r="AM217">
        <f t="shared" si="21"/>
        <v>7.6132113584858088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0</v>
      </c>
      <c r="AM218">
        <f t="shared" si="21"/>
        <v>8.3745324943343888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0</v>
      </c>
      <c r="AM219">
        <f t="shared" si="21"/>
        <v>9.1358536301829698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0</v>
      </c>
      <c r="AM220">
        <f t="shared" si="21"/>
        <v>9.8971747660315508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0</v>
      </c>
      <c r="AM221">
        <f t="shared" si="21"/>
        <v>10.658495901880132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0</v>
      </c>
      <c r="AM222">
        <f t="shared" si="21"/>
        <v>11.419817037728713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0</v>
      </c>
      <c r="AM223">
        <f t="shared" si="21"/>
        <v>12.181138173577294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0</v>
      </c>
      <c r="AM224">
        <f t="shared" si="21"/>
        <v>12.942459309425875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0</v>
      </c>
      <c r="AM225">
        <f t="shared" si="21"/>
        <v>13.703780445274456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0</v>
      </c>
      <c r="AM226">
        <f t="shared" si="21"/>
        <v>14.465101581123037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0</v>
      </c>
      <c r="AM227">
        <f t="shared" si="21"/>
        <v>15.226422716971618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0</v>
      </c>
      <c r="AM228">
        <f t="shared" si="21"/>
        <v>15.987743852820198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0</v>
      </c>
      <c r="AM229">
        <f t="shared" si="21"/>
        <v>16.749064988668778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0</v>
      </c>
      <c r="AM230">
        <f t="shared" si="21"/>
        <v>17.510386124517357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0</v>
      </c>
      <c r="AM231">
        <f t="shared" si="21"/>
        <v>18.271707260365936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0</v>
      </c>
      <c r="AM232">
        <f t="shared" si="21"/>
        <v>19.033028396214515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0</v>
      </c>
      <c r="AM233">
        <f t="shared" si="21"/>
        <v>19.794349532063094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0</v>
      </c>
      <c r="AM234">
        <f t="shared" si="21"/>
        <v>20.555670667911674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0</v>
      </c>
      <c r="AM235">
        <f t="shared" si="21"/>
        <v>21.316991803760253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0</v>
      </c>
      <c r="AM236">
        <f t="shared" si="21"/>
        <v>22.078312939608832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0</v>
      </c>
      <c r="AM237">
        <f t="shared" si="21"/>
        <v>22.839634075457411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0</v>
      </c>
      <c r="AM238">
        <f t="shared" si="21"/>
        <v>23.60095521130599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0</v>
      </c>
      <c r="AM239">
        <f t="shared" si="21"/>
        <v>24.36227634715457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0</v>
      </c>
      <c r="AM240">
        <f t="shared" si="21"/>
        <v>25.123597483003149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0</v>
      </c>
      <c r="AM241">
        <f t="shared" si="21"/>
        <v>25.884918618851728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0</v>
      </c>
      <c r="AM242">
        <f t="shared" si="21"/>
        <v>26.646239754700307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0</v>
      </c>
      <c r="AM243">
        <f t="shared" si="21"/>
        <v>27.407560890548886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0</v>
      </c>
      <c r="AM244">
        <f t="shared" si="21"/>
        <v>28.168882026397466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0</v>
      </c>
      <c r="AM245">
        <f t="shared" si="21"/>
        <v>28.930203162246045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0</v>
      </c>
      <c r="AM246">
        <f t="shared" si="21"/>
        <v>29.691524298094624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0</v>
      </c>
      <c r="AM247">
        <f t="shared" si="21"/>
        <v>30.452845433943203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0</v>
      </c>
      <c r="AM248">
        <f t="shared" si="21"/>
        <v>31.214166569791782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0</v>
      </c>
      <c r="AM249">
        <f t="shared" si="21"/>
        <v>31.975487705640361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0</v>
      </c>
      <c r="AM250">
        <f t="shared" si="21"/>
        <v>32.736808841488944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0</v>
      </c>
      <c r="AM251">
        <f t="shared" si="21"/>
        <v>33.498129977337527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0</v>
      </c>
      <c r="AM252">
        <f t="shared" si="21"/>
        <v>34.25945111318611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0</v>
      </c>
      <c r="AM253">
        <f t="shared" si="21"/>
        <v>35.020772249034692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0</v>
      </c>
      <c r="AM254">
        <f t="shared" si="21"/>
        <v>35.782093384883275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0</v>
      </c>
      <c r="AM255">
        <f t="shared" si="21"/>
        <v>36.543414520731858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0</v>
      </c>
      <c r="AM256">
        <f t="shared" si="21"/>
        <v>37.304735656580441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0</v>
      </c>
      <c r="AM257">
        <f t="shared" si="21"/>
        <v>38.066056792429023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0</v>
      </c>
      <c r="AM258">
        <f t="shared" si="21"/>
        <v>38.827377928277606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0</v>
      </c>
      <c r="AM259">
        <f t="shared" si="21"/>
        <v>39.588699064126189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0</v>
      </c>
      <c r="AM260">
        <f t="shared" si="21"/>
        <v>40.350020199974772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0</v>
      </c>
      <c r="AM261">
        <f t="shared" si="21"/>
        <v>41.111341335823354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0</v>
      </c>
      <c r="AM262">
        <f t="shared" si="21"/>
        <v>41.872662471671937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0</v>
      </c>
      <c r="AM263">
        <f t="shared" si="21"/>
        <v>42.63398360752052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0</v>
      </c>
      <c r="AM264">
        <f t="shared" si="21"/>
        <v>43.395304743369103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0</v>
      </c>
      <c r="AM265">
        <f t="shared" si="21"/>
        <v>44.156625879217685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0</v>
      </c>
      <c r="AM266">
        <f t="shared" si="21"/>
        <v>44.917947015066268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0</v>
      </c>
      <c r="AM267">
        <f t="shared" si="21"/>
        <v>45.679268150914851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0</v>
      </c>
      <c r="AM268">
        <f t="shared" si="21"/>
        <v>46.440589286763434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0</v>
      </c>
      <c r="AM269">
        <f t="shared" si="21"/>
        <v>47.201910422612016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0</v>
      </c>
      <c r="AM270">
        <f t="shared" si="21"/>
        <v>47.963231558460599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0</v>
      </c>
      <c r="AM271">
        <f t="shared" si="21"/>
        <v>48.724552694309182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0</v>
      </c>
      <c r="AM272">
        <f t="shared" ref="AM272:AM306" si="23">AM271+(AM$307-AM$207)/100</f>
        <v>49.485873830157765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0</v>
      </c>
      <c r="AM273">
        <f t="shared" si="23"/>
        <v>50.247194966006347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0</v>
      </c>
      <c r="AM274">
        <f t="shared" si="23"/>
        <v>51.00851610185493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0</v>
      </c>
      <c r="AM275">
        <f t="shared" si="23"/>
        <v>51.769837237703513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0</v>
      </c>
      <c r="AM276">
        <f t="shared" si="23"/>
        <v>52.531158373552095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0</v>
      </c>
      <c r="AM277">
        <f t="shared" si="23"/>
        <v>53.292479509400678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0</v>
      </c>
      <c r="AM278">
        <f t="shared" si="23"/>
        <v>54.053800645249261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0</v>
      </c>
      <c r="AM279">
        <f t="shared" si="23"/>
        <v>54.815121781097844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0</v>
      </c>
      <c r="AM280">
        <f t="shared" si="23"/>
        <v>55.576442916946426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0</v>
      </c>
      <c r="AM281">
        <f t="shared" si="23"/>
        <v>56.337764052795009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0</v>
      </c>
      <c r="AM282">
        <f t="shared" si="23"/>
        <v>57.099085188643592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0</v>
      </c>
      <c r="AM283">
        <f t="shared" si="23"/>
        <v>57.860406324492175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0</v>
      </c>
      <c r="AM284">
        <f t="shared" si="23"/>
        <v>58.621727460340757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0</v>
      </c>
      <c r="AM285">
        <f t="shared" si="23"/>
        <v>59.38304859618934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0</v>
      </c>
      <c r="AM286">
        <f t="shared" si="23"/>
        <v>60.144369732037923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0</v>
      </c>
      <c r="AM287">
        <f t="shared" si="23"/>
        <v>60.905690867886506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0</v>
      </c>
      <c r="AM288">
        <f t="shared" si="23"/>
        <v>61.667012003735088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0</v>
      </c>
      <c r="AM289">
        <f t="shared" si="23"/>
        <v>62.428333139583671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0</v>
      </c>
      <c r="AM290">
        <f t="shared" si="23"/>
        <v>63.189654275432254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0</v>
      </c>
      <c r="AM291">
        <f t="shared" si="23"/>
        <v>63.950975411280837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0</v>
      </c>
      <c r="AM292">
        <f t="shared" si="23"/>
        <v>64.712296547129412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0</v>
      </c>
      <c r="AM293">
        <f t="shared" si="23"/>
        <v>65.473617682977988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0</v>
      </c>
      <c r="AM294">
        <f t="shared" si="23"/>
        <v>66.234938818826564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0</v>
      </c>
      <c r="AM295">
        <f t="shared" si="23"/>
        <v>66.996259954675139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0</v>
      </c>
      <c r="AM296">
        <f t="shared" si="23"/>
        <v>67.757581090523715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0</v>
      </c>
      <c r="AM297">
        <f t="shared" si="23"/>
        <v>68.51890222637229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0</v>
      </c>
      <c r="AM298">
        <f t="shared" si="23"/>
        <v>69.280223362220866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0</v>
      </c>
      <c r="AM299">
        <f t="shared" si="23"/>
        <v>70.041544498069442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0</v>
      </c>
      <c r="AM300">
        <f t="shared" si="23"/>
        <v>70.802865633918017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0</v>
      </c>
      <c r="AM301">
        <f t="shared" si="23"/>
        <v>71.564186769766593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0</v>
      </c>
      <c r="AM302">
        <f t="shared" si="23"/>
        <v>72.325507905615169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0</v>
      </c>
      <c r="AM303">
        <f t="shared" si="23"/>
        <v>73.086829041463744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0</v>
      </c>
      <c r="AM304">
        <f t="shared" si="23"/>
        <v>73.84815017731232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0</v>
      </c>
      <c r="AM305">
        <f t="shared" si="23"/>
        <v>74.609471313160896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0</v>
      </c>
      <c r="AM306">
        <f t="shared" si="23"/>
        <v>75.370792449009471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0</v>
      </c>
      <c r="AK307" s="177"/>
      <c r="AL307" s="177"/>
      <c r="AM307" s="177">
        <f>AC19</f>
        <v>76.132113584858075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0</v>
      </c>
      <c r="AN308">
        <f>AC16</f>
        <v>4.125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0.76132113584858074</v>
      </c>
      <c r="AN309">
        <f t="shared" ref="AN309:AN372" si="25">AN308+(AN$408-AN$308)/100</f>
        <v>4.125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1.5226422716971615</v>
      </c>
      <c r="AN310">
        <f t="shared" si="25"/>
        <v>4.125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2.283963407545742</v>
      </c>
      <c r="AN311">
        <f t="shared" si="25"/>
        <v>4.125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3.045284543394323</v>
      </c>
      <c r="AN312">
        <f t="shared" si="25"/>
        <v>4.125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3.8066056792429039</v>
      </c>
      <c r="AN313">
        <f t="shared" si="25"/>
        <v>4.125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4.5679268150914849</v>
      </c>
      <c r="AN314">
        <f t="shared" si="25"/>
        <v>4.125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5.3292479509400659</v>
      </c>
      <c r="AN315">
        <f t="shared" si="25"/>
        <v>4.125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6.0905690867886468</v>
      </c>
      <c r="AN316">
        <f t="shared" si="25"/>
        <v>4.125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6.8518902226372278</v>
      </c>
      <c r="AN317">
        <f t="shared" si="25"/>
        <v>4.125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7.6132113584858088</v>
      </c>
      <c r="AN318">
        <f t="shared" si="25"/>
        <v>4.125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8.3745324943343888</v>
      </c>
      <c r="AN319">
        <f t="shared" si="25"/>
        <v>4.125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9.1358536301829698</v>
      </c>
      <c r="AN320">
        <f t="shared" si="25"/>
        <v>4.125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9.8971747660315508</v>
      </c>
      <c r="AN321">
        <f t="shared" si="25"/>
        <v>4.125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10.658495901880132</v>
      </c>
      <c r="AN322">
        <f t="shared" si="25"/>
        <v>4.125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11.419817037728713</v>
      </c>
      <c r="AN323">
        <f t="shared" si="25"/>
        <v>4.125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12.181138173577294</v>
      </c>
      <c r="AN324">
        <f t="shared" si="25"/>
        <v>4.125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12.942459309425875</v>
      </c>
      <c r="AN325">
        <f t="shared" si="25"/>
        <v>4.125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13.703780445274456</v>
      </c>
      <c r="AN326">
        <f t="shared" si="25"/>
        <v>4.125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14.465101581123037</v>
      </c>
      <c r="AN327">
        <f t="shared" si="25"/>
        <v>4.125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15.226422716971618</v>
      </c>
      <c r="AN328">
        <f t="shared" si="25"/>
        <v>4.125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15.987743852820198</v>
      </c>
      <c r="AN329">
        <f t="shared" si="25"/>
        <v>4.125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16.749064988668778</v>
      </c>
      <c r="AN330">
        <f t="shared" si="25"/>
        <v>4.125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17.510386124517357</v>
      </c>
      <c r="AN331">
        <f t="shared" si="25"/>
        <v>4.125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18.271707260365936</v>
      </c>
      <c r="AN332">
        <f t="shared" si="25"/>
        <v>4.125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19.033028396214515</v>
      </c>
      <c r="AN333">
        <f t="shared" si="25"/>
        <v>4.125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19.794349532063094</v>
      </c>
      <c r="AN334">
        <f t="shared" si="25"/>
        <v>4.125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20.555670667911674</v>
      </c>
      <c r="AN335">
        <f t="shared" si="25"/>
        <v>4.125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21.316991803760253</v>
      </c>
      <c r="AN336">
        <f t="shared" si="25"/>
        <v>4.125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22.078312939608832</v>
      </c>
      <c r="AN337">
        <f t="shared" si="25"/>
        <v>4.125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22.839634075457411</v>
      </c>
      <c r="AN338">
        <f t="shared" si="25"/>
        <v>4.125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23.60095521130599</v>
      </c>
      <c r="AN339">
        <f t="shared" si="25"/>
        <v>4.125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24.36227634715457</v>
      </c>
      <c r="AN340">
        <f t="shared" si="25"/>
        <v>4.125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25.123597483003149</v>
      </c>
      <c r="AN341">
        <f t="shared" si="25"/>
        <v>4.125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25.884918618851728</v>
      </c>
      <c r="AN342">
        <f t="shared" si="25"/>
        <v>4.125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26.646239754700307</v>
      </c>
      <c r="AN343">
        <f t="shared" si="25"/>
        <v>4.125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27.407560890548886</v>
      </c>
      <c r="AN344">
        <f t="shared" si="25"/>
        <v>4.125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28.168882026397466</v>
      </c>
      <c r="AN345">
        <f t="shared" si="25"/>
        <v>4.125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28.930203162246045</v>
      </c>
      <c r="AN346">
        <f t="shared" si="25"/>
        <v>4.125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29.691524298094624</v>
      </c>
      <c r="AN347">
        <f t="shared" si="25"/>
        <v>4.125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30.452845433943203</v>
      </c>
      <c r="AN348">
        <f t="shared" si="25"/>
        <v>4.125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31.214166569791782</v>
      </c>
      <c r="AN349">
        <f t="shared" si="25"/>
        <v>4.125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31.975487705640361</v>
      </c>
      <c r="AN350">
        <f t="shared" si="25"/>
        <v>4.125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32.736808841488944</v>
      </c>
      <c r="AN351">
        <f t="shared" si="25"/>
        <v>4.125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33.498129977337527</v>
      </c>
      <c r="AN352">
        <f t="shared" si="25"/>
        <v>4.125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34.25945111318611</v>
      </c>
      <c r="AN353">
        <f t="shared" si="25"/>
        <v>4.125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35.020772249034692</v>
      </c>
      <c r="AN354">
        <f t="shared" si="25"/>
        <v>4.125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35.782093384883275</v>
      </c>
      <c r="AN355">
        <f t="shared" si="25"/>
        <v>4.125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36.543414520731858</v>
      </c>
      <c r="AN356">
        <f t="shared" si="25"/>
        <v>4.125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37.304735656580441</v>
      </c>
      <c r="AN357">
        <f t="shared" si="25"/>
        <v>4.125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38.066056792429023</v>
      </c>
      <c r="AN358">
        <f t="shared" si="25"/>
        <v>4.125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38.827377928277606</v>
      </c>
      <c r="AN359">
        <f t="shared" si="25"/>
        <v>4.125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39.588699064126189</v>
      </c>
      <c r="AN360">
        <f t="shared" si="25"/>
        <v>4.125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40.350020199974772</v>
      </c>
      <c r="AN361">
        <f t="shared" si="25"/>
        <v>4.125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41.111341335823354</v>
      </c>
      <c r="AN362">
        <f t="shared" si="25"/>
        <v>4.125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41.872662471671937</v>
      </c>
      <c r="AN363">
        <f t="shared" si="25"/>
        <v>4.125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42.63398360752052</v>
      </c>
      <c r="AN364">
        <f t="shared" si="25"/>
        <v>4.125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43.395304743369103</v>
      </c>
      <c r="AN365">
        <f t="shared" si="25"/>
        <v>4.125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44.156625879217685</v>
      </c>
      <c r="AN366">
        <f t="shared" si="25"/>
        <v>4.125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44.917947015066268</v>
      </c>
      <c r="AN367">
        <f t="shared" si="25"/>
        <v>4.125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45.679268150914851</v>
      </c>
      <c r="AN368">
        <f t="shared" si="25"/>
        <v>4.125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46.440589286763434</v>
      </c>
      <c r="AN369">
        <f t="shared" si="25"/>
        <v>4.125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47.201910422612016</v>
      </c>
      <c r="AN370">
        <f t="shared" si="25"/>
        <v>4.125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47.963231558460599</v>
      </c>
      <c r="AN371">
        <f t="shared" si="25"/>
        <v>4.125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48.724552694309182</v>
      </c>
      <c r="AN372">
        <f t="shared" si="25"/>
        <v>4.125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49.485873830157765</v>
      </c>
      <c r="AN373">
        <f t="shared" ref="AN373:AN407" si="27">AN372+(AN$408-AN$308)/100</f>
        <v>4.125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50.247194966006347</v>
      </c>
      <c r="AN374">
        <f t="shared" si="27"/>
        <v>4.125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51.00851610185493</v>
      </c>
      <c r="AN375">
        <f t="shared" si="27"/>
        <v>4.125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51.769837237703513</v>
      </c>
      <c r="AN376">
        <f t="shared" si="27"/>
        <v>4.125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52.531158373552095</v>
      </c>
      <c r="AN377">
        <f t="shared" si="27"/>
        <v>4.125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53.292479509400678</v>
      </c>
      <c r="AN378">
        <f t="shared" si="27"/>
        <v>4.125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54.053800645249261</v>
      </c>
      <c r="AN379">
        <f t="shared" si="27"/>
        <v>4.125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54.815121781097844</v>
      </c>
      <c r="AN380">
        <f t="shared" si="27"/>
        <v>4.125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55.576442916946426</v>
      </c>
      <c r="AN381">
        <f t="shared" si="27"/>
        <v>4.125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56.337764052795009</v>
      </c>
      <c r="AN382">
        <f t="shared" si="27"/>
        <v>4.125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57.099085188643592</v>
      </c>
      <c r="AN383">
        <f t="shared" si="27"/>
        <v>4.125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57.860406324492175</v>
      </c>
      <c r="AN384">
        <f t="shared" si="27"/>
        <v>4.125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58.621727460340757</v>
      </c>
      <c r="AN385">
        <f t="shared" si="27"/>
        <v>4.125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59.38304859618934</v>
      </c>
      <c r="AN386">
        <f t="shared" si="27"/>
        <v>4.125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60.144369732037923</v>
      </c>
      <c r="AN387">
        <f t="shared" si="27"/>
        <v>4.125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60.905690867886506</v>
      </c>
      <c r="AN388">
        <f t="shared" si="27"/>
        <v>4.125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61.667012003735088</v>
      </c>
      <c r="AN389">
        <f t="shared" si="27"/>
        <v>4.125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62.428333139583671</v>
      </c>
      <c r="AN390">
        <f t="shared" si="27"/>
        <v>4.125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63.189654275432254</v>
      </c>
      <c r="AN391">
        <f t="shared" si="27"/>
        <v>4.125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63.950975411280837</v>
      </c>
      <c r="AN392">
        <f t="shared" si="27"/>
        <v>4.125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64.712296547129412</v>
      </c>
      <c r="AN393">
        <f t="shared" si="27"/>
        <v>4.125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65.473617682977988</v>
      </c>
      <c r="AN394">
        <f t="shared" si="27"/>
        <v>4.125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66.234938818826564</v>
      </c>
      <c r="AN395">
        <f t="shared" si="27"/>
        <v>4.125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66.996259954675139</v>
      </c>
      <c r="AN396">
        <f t="shared" si="27"/>
        <v>4.125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67.757581090523715</v>
      </c>
      <c r="AN397">
        <f t="shared" si="27"/>
        <v>4.125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68.51890222637229</v>
      </c>
      <c r="AN398">
        <f t="shared" si="27"/>
        <v>4.125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69.280223362220866</v>
      </c>
      <c r="AN399">
        <f t="shared" si="27"/>
        <v>4.125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70.041544498069442</v>
      </c>
      <c r="AN400">
        <f t="shared" si="27"/>
        <v>4.125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70.802865633918017</v>
      </c>
      <c r="AN401">
        <f t="shared" si="27"/>
        <v>4.125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71.564186769766593</v>
      </c>
      <c r="AN402">
        <f t="shared" si="27"/>
        <v>4.125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72.325507905615169</v>
      </c>
      <c r="AN403">
        <f t="shared" si="27"/>
        <v>4.125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73.086829041463744</v>
      </c>
      <c r="AN404">
        <f t="shared" si="27"/>
        <v>4.125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73.84815017731232</v>
      </c>
      <c r="AN405">
        <f t="shared" si="27"/>
        <v>4.125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74.609471313160896</v>
      </c>
      <c r="AN406">
        <f t="shared" si="27"/>
        <v>4.125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75.370792449009471</v>
      </c>
      <c r="AN407">
        <f t="shared" si="27"/>
        <v>4.125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76.132113584858075</v>
      </c>
      <c r="AK408" s="177"/>
      <c r="AL408" s="177"/>
      <c r="AM408" s="177"/>
      <c r="AN408" s="177">
        <f>AC17</f>
        <v>4.125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0</v>
      </c>
      <c r="AO409" s="153">
        <f>AC6</f>
        <v>51.07822633942758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0</v>
      </c>
      <c r="AO410" s="153">
        <f t="shared" ref="AO410:AO473" si="29">AO409+(AO$509-AO$409)/100</f>
        <v>51.07822633942758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0</v>
      </c>
      <c r="AO411" s="153">
        <f t="shared" si="29"/>
        <v>51.07822633942758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0</v>
      </c>
      <c r="AO412" s="153">
        <f t="shared" si="29"/>
        <v>51.07822633942758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0</v>
      </c>
      <c r="AO413" s="153">
        <f t="shared" si="29"/>
        <v>51.07822633942758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0</v>
      </c>
      <c r="AO414" s="153">
        <f t="shared" si="29"/>
        <v>51.07822633942758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0</v>
      </c>
      <c r="AO415" s="153">
        <f t="shared" si="29"/>
        <v>51.07822633942758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0</v>
      </c>
      <c r="AO416" s="153">
        <f t="shared" si="29"/>
        <v>51.07822633942758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0</v>
      </c>
      <c r="AO417" s="153">
        <f t="shared" si="29"/>
        <v>51.07822633942758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0</v>
      </c>
      <c r="AO418" s="153">
        <f t="shared" si="29"/>
        <v>51.07822633942758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0</v>
      </c>
      <c r="AO419" s="153">
        <f t="shared" si="29"/>
        <v>51.07822633942758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0</v>
      </c>
      <c r="AO420" s="153">
        <f t="shared" si="29"/>
        <v>51.07822633942758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0</v>
      </c>
      <c r="AO421" s="153">
        <f t="shared" si="29"/>
        <v>51.07822633942758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0</v>
      </c>
      <c r="AO422" s="153">
        <f t="shared" si="29"/>
        <v>51.07822633942758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0</v>
      </c>
      <c r="AO423" s="153">
        <f t="shared" si="29"/>
        <v>51.07822633942758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0</v>
      </c>
      <c r="AO424" s="153">
        <f t="shared" si="29"/>
        <v>51.07822633942758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0</v>
      </c>
      <c r="AO425" s="153">
        <f t="shared" si="29"/>
        <v>51.07822633942758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0</v>
      </c>
      <c r="AO426" s="153">
        <f t="shared" si="29"/>
        <v>51.07822633942758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0</v>
      </c>
      <c r="AO427" s="153">
        <f t="shared" si="29"/>
        <v>51.07822633942758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0</v>
      </c>
      <c r="AO428" s="153">
        <f t="shared" si="29"/>
        <v>51.07822633942758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0</v>
      </c>
      <c r="AO429" s="153">
        <f t="shared" si="29"/>
        <v>51.07822633942758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0</v>
      </c>
      <c r="AO430" s="153">
        <f t="shared" si="29"/>
        <v>51.07822633942758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0</v>
      </c>
      <c r="AO431" s="153">
        <f t="shared" si="29"/>
        <v>51.07822633942758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0</v>
      </c>
      <c r="AO432" s="153">
        <f t="shared" si="29"/>
        <v>51.07822633942758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0</v>
      </c>
      <c r="AO433" s="153">
        <f t="shared" si="29"/>
        <v>51.07822633942758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0</v>
      </c>
      <c r="AO434" s="153">
        <f t="shared" si="29"/>
        <v>51.07822633942758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0</v>
      </c>
      <c r="AO435" s="153">
        <f t="shared" si="29"/>
        <v>51.07822633942758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0</v>
      </c>
      <c r="AO436" s="153">
        <f t="shared" si="29"/>
        <v>51.07822633942758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0</v>
      </c>
      <c r="AO437" s="153">
        <f t="shared" si="29"/>
        <v>51.07822633942758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0</v>
      </c>
      <c r="AO438" s="153">
        <f t="shared" si="29"/>
        <v>51.07822633942758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0</v>
      </c>
      <c r="AO439" s="153">
        <f t="shared" si="29"/>
        <v>51.07822633942758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0</v>
      </c>
      <c r="AO440" s="153">
        <f t="shared" si="29"/>
        <v>51.07822633942758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0</v>
      </c>
      <c r="AO441" s="153">
        <f t="shared" si="29"/>
        <v>51.07822633942758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0</v>
      </c>
      <c r="AO442" s="153">
        <f t="shared" si="29"/>
        <v>51.07822633942758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0</v>
      </c>
      <c r="AO443" s="153">
        <f t="shared" si="29"/>
        <v>51.07822633942758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0</v>
      </c>
      <c r="AO444" s="153">
        <f t="shared" si="29"/>
        <v>51.07822633942758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0</v>
      </c>
      <c r="AO445" s="153">
        <f t="shared" si="29"/>
        <v>51.07822633942758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0</v>
      </c>
      <c r="AO446" s="153">
        <f t="shared" si="29"/>
        <v>51.07822633942758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0</v>
      </c>
      <c r="AO447" s="153">
        <f t="shared" si="29"/>
        <v>51.07822633942758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0</v>
      </c>
      <c r="AO448" s="153">
        <f t="shared" si="29"/>
        <v>51.07822633942758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0</v>
      </c>
      <c r="AO449" s="153">
        <f t="shared" si="29"/>
        <v>51.07822633942758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0</v>
      </c>
      <c r="AO450" s="153">
        <f t="shared" si="29"/>
        <v>51.07822633942758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0</v>
      </c>
      <c r="AO451" s="153">
        <f t="shared" si="29"/>
        <v>51.07822633942758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0</v>
      </c>
      <c r="AO452" s="153">
        <f t="shared" si="29"/>
        <v>51.07822633942758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0</v>
      </c>
      <c r="AO453" s="153">
        <f t="shared" si="29"/>
        <v>51.07822633942758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0</v>
      </c>
      <c r="AO454" s="153">
        <f t="shared" si="29"/>
        <v>51.07822633942758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0</v>
      </c>
      <c r="AO455" s="153">
        <f t="shared" si="29"/>
        <v>51.07822633942758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0</v>
      </c>
      <c r="AO456" s="153">
        <f t="shared" si="29"/>
        <v>51.07822633942758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0</v>
      </c>
      <c r="AO457" s="153">
        <f t="shared" si="29"/>
        <v>51.07822633942758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0</v>
      </c>
      <c r="AO458" s="153">
        <f t="shared" si="29"/>
        <v>51.07822633942758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0</v>
      </c>
      <c r="AO459" s="153">
        <f t="shared" si="29"/>
        <v>51.07822633942758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0</v>
      </c>
      <c r="AO460" s="153">
        <f t="shared" si="29"/>
        <v>51.07822633942758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0</v>
      </c>
      <c r="AO461" s="153">
        <f t="shared" si="29"/>
        <v>51.07822633942758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0</v>
      </c>
      <c r="AO462" s="153">
        <f t="shared" si="29"/>
        <v>51.07822633942758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0</v>
      </c>
      <c r="AO463" s="153">
        <f t="shared" si="29"/>
        <v>51.07822633942758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0</v>
      </c>
      <c r="AO464" s="153">
        <f t="shared" si="29"/>
        <v>51.07822633942758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0</v>
      </c>
      <c r="AO465" s="153">
        <f t="shared" si="29"/>
        <v>51.07822633942758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0</v>
      </c>
      <c r="AO466" s="153">
        <f t="shared" si="29"/>
        <v>51.07822633942758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0</v>
      </c>
      <c r="AO467" s="153">
        <f t="shared" si="29"/>
        <v>51.07822633942758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0</v>
      </c>
      <c r="AO468" s="153">
        <f t="shared" si="29"/>
        <v>51.07822633942758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0</v>
      </c>
      <c r="AO469" s="153">
        <f t="shared" si="29"/>
        <v>51.07822633942758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0</v>
      </c>
      <c r="AO470" s="153">
        <f t="shared" si="29"/>
        <v>51.07822633942758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0</v>
      </c>
      <c r="AO471" s="153">
        <f t="shared" si="29"/>
        <v>51.07822633942758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0</v>
      </c>
      <c r="AO472" s="153">
        <f t="shared" si="29"/>
        <v>51.07822633942758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0</v>
      </c>
      <c r="AO473" s="153">
        <f t="shared" si="29"/>
        <v>51.07822633942758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0</v>
      </c>
      <c r="AO474" s="153">
        <f t="shared" ref="AO474:AO508" si="31">AO473+(AO$509-AO$409)/100</f>
        <v>51.07822633942758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0</v>
      </c>
      <c r="AO475" s="153">
        <f t="shared" si="31"/>
        <v>51.07822633942758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0</v>
      </c>
      <c r="AO476" s="153">
        <f t="shared" si="31"/>
        <v>51.07822633942758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0</v>
      </c>
      <c r="AO477" s="153">
        <f t="shared" si="31"/>
        <v>51.07822633942758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0</v>
      </c>
      <c r="AO478" s="153">
        <f t="shared" si="31"/>
        <v>51.07822633942758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0</v>
      </c>
      <c r="AO479" s="153">
        <f t="shared" si="31"/>
        <v>51.07822633942758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0</v>
      </c>
      <c r="AO480" s="153">
        <f t="shared" si="31"/>
        <v>51.07822633942758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0</v>
      </c>
      <c r="AO481" s="153">
        <f t="shared" si="31"/>
        <v>51.07822633942758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0</v>
      </c>
      <c r="AO482" s="153">
        <f t="shared" si="31"/>
        <v>51.07822633942758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0</v>
      </c>
      <c r="AO483" s="153">
        <f t="shared" si="31"/>
        <v>51.07822633942758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0</v>
      </c>
      <c r="AO484" s="153">
        <f t="shared" si="31"/>
        <v>51.07822633942758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0</v>
      </c>
      <c r="AO485" s="153">
        <f t="shared" si="31"/>
        <v>51.07822633942758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0</v>
      </c>
      <c r="AO486" s="153">
        <f t="shared" si="31"/>
        <v>51.07822633942758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0</v>
      </c>
      <c r="AO487" s="153">
        <f t="shared" si="31"/>
        <v>51.07822633942758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0</v>
      </c>
      <c r="AO488" s="153">
        <f t="shared" si="31"/>
        <v>51.07822633942758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0</v>
      </c>
      <c r="AO489" s="153">
        <f t="shared" si="31"/>
        <v>51.07822633942758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0</v>
      </c>
      <c r="AO490" s="153">
        <f t="shared" si="31"/>
        <v>51.07822633942758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0</v>
      </c>
      <c r="AO491" s="153">
        <f t="shared" si="31"/>
        <v>51.07822633942758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0</v>
      </c>
      <c r="AO492" s="153">
        <f t="shared" si="31"/>
        <v>51.07822633942758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0</v>
      </c>
      <c r="AO493" s="153">
        <f t="shared" si="31"/>
        <v>51.07822633942758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0</v>
      </c>
      <c r="AO494" s="153">
        <f t="shared" si="31"/>
        <v>51.07822633942758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0</v>
      </c>
      <c r="AO495" s="153">
        <f t="shared" si="31"/>
        <v>51.07822633942758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0</v>
      </c>
      <c r="AO496" s="153">
        <f t="shared" si="31"/>
        <v>51.07822633942758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0</v>
      </c>
      <c r="AO497" s="153">
        <f t="shared" si="31"/>
        <v>51.07822633942758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0</v>
      </c>
      <c r="AO498" s="153">
        <f t="shared" si="31"/>
        <v>51.07822633942758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0</v>
      </c>
      <c r="AO499" s="153">
        <f t="shared" si="31"/>
        <v>51.07822633942758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0</v>
      </c>
      <c r="AO500" s="153">
        <f t="shared" si="31"/>
        <v>51.07822633942758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0</v>
      </c>
      <c r="AO501" s="153">
        <f t="shared" si="31"/>
        <v>51.07822633942758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0</v>
      </c>
      <c r="AO502" s="153">
        <f t="shared" si="31"/>
        <v>51.07822633942758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0</v>
      </c>
      <c r="AO503" s="153">
        <f t="shared" si="31"/>
        <v>51.07822633942758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0</v>
      </c>
      <c r="AO504" s="153">
        <f t="shared" si="31"/>
        <v>51.07822633942758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0</v>
      </c>
      <c r="AO505" s="153">
        <f t="shared" si="31"/>
        <v>51.07822633942758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0</v>
      </c>
      <c r="AO506" s="153">
        <f t="shared" si="31"/>
        <v>51.07822633942758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0</v>
      </c>
      <c r="AO507" s="153">
        <f t="shared" si="31"/>
        <v>51.07822633942758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0</v>
      </c>
      <c r="AO508" s="153">
        <f t="shared" si="31"/>
        <v>51.07822633942758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0</v>
      </c>
      <c r="AO509" s="239">
        <f>AC7</f>
        <v>51.07822633942758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0</v>
      </c>
      <c r="AP510" s="153">
        <f>AC7</f>
        <v>51.07822633942758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0.4227456640350617</v>
      </c>
      <c r="AK511" s="130"/>
      <c r="AP511" s="153">
        <f t="shared" ref="AP511:AP574" si="33">AP510+(AP$610-AP$510)/100</f>
        <v>51.284852661257325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0.84549132807012339</v>
      </c>
      <c r="AP512" s="153">
        <f t="shared" si="33"/>
        <v>51.49147898308707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1.268236992105185</v>
      </c>
      <c r="AP513" s="153">
        <f t="shared" si="33"/>
        <v>51.698105304916815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1.6909826561402468</v>
      </c>
      <c r="AP514" s="153">
        <f t="shared" si="33"/>
        <v>51.90473162674656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2.1137283201753085</v>
      </c>
      <c r="AP515" s="153">
        <f t="shared" si="33"/>
        <v>52.111357948576305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2.5364739842103701</v>
      </c>
      <c r="AP516" s="153">
        <f t="shared" si="33"/>
        <v>52.31798427040605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2.9592196482454316</v>
      </c>
      <c r="AP517" s="153">
        <f t="shared" si="33"/>
        <v>52.524610592235796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3.3819653122804931</v>
      </c>
      <c r="AP518" s="153">
        <f t="shared" si="33"/>
        <v>52.731236914065541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3.8047109763155547</v>
      </c>
      <c r="AP519" s="153">
        <f t="shared" si="33"/>
        <v>52.937863235895286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4.2274566403506162</v>
      </c>
      <c r="AP520" s="153">
        <f t="shared" si="33"/>
        <v>53.144489557725031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4.6502023043856777</v>
      </c>
      <c r="AP521" s="153">
        <f t="shared" si="33"/>
        <v>53.351115879554776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5.0729479684207393</v>
      </c>
      <c r="AP522" s="153">
        <f t="shared" si="33"/>
        <v>53.557742201384521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5.4956936324558008</v>
      </c>
      <c r="AP523" s="153">
        <f t="shared" si="33"/>
        <v>53.764368523214266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5.9184392964908623</v>
      </c>
      <c r="AP524" s="153">
        <f t="shared" si="33"/>
        <v>53.970994845044011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6.3411849605259238</v>
      </c>
      <c r="AP525" s="153">
        <f t="shared" si="33"/>
        <v>54.177621166873756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6.7639306245609854</v>
      </c>
      <c r="AP526" s="153">
        <f t="shared" si="33"/>
        <v>54.384247488703501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7.1866762885960469</v>
      </c>
      <c r="AP527" s="153">
        <f t="shared" si="33"/>
        <v>54.590873810533246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7.6094219526311084</v>
      </c>
      <c r="AP528" s="153">
        <f t="shared" si="33"/>
        <v>54.797500132362991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8.03216761666617</v>
      </c>
      <c r="AP529" s="153">
        <f t="shared" si="33"/>
        <v>55.004126454192736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8.4549132807012324</v>
      </c>
      <c r="AP530" s="153">
        <f t="shared" si="33"/>
        <v>55.210752776022481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8.8776589447362948</v>
      </c>
      <c r="AP531" s="153">
        <f t="shared" si="33"/>
        <v>55.417379097852226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9.3004046087713572</v>
      </c>
      <c r="AP532" s="153">
        <f t="shared" si="33"/>
        <v>55.624005419681971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9.7231502728064196</v>
      </c>
      <c r="AP533" s="153">
        <f t="shared" si="33"/>
        <v>55.830631741511716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10.145895936841482</v>
      </c>
      <c r="AP534" s="153">
        <f t="shared" si="33"/>
        <v>56.037258063341461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10.568641600876544</v>
      </c>
      <c r="AP535" s="153">
        <f t="shared" si="33"/>
        <v>56.243884385171206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10.991387264911607</v>
      </c>
      <c r="AP536" s="153">
        <f t="shared" si="33"/>
        <v>56.450510707000952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11.414132928946669</v>
      </c>
      <c r="AP537" s="153">
        <f t="shared" si="33"/>
        <v>56.657137028830697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11.836878592981732</v>
      </c>
      <c r="AP538" s="153">
        <f t="shared" si="33"/>
        <v>56.863763350660442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12.259624257016794</v>
      </c>
      <c r="AP539" s="153">
        <f t="shared" si="33"/>
        <v>57.070389672490187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12.682369921051857</v>
      </c>
      <c r="AP540" s="153">
        <f t="shared" si="33"/>
        <v>57.277015994319932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13.105115585086919</v>
      </c>
      <c r="AP541" s="153">
        <f t="shared" si="33"/>
        <v>57.483642316149677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13.527861249121981</v>
      </c>
      <c r="AP542" s="153">
        <f t="shared" si="33"/>
        <v>57.690268637979422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13.950606913157044</v>
      </c>
      <c r="AP543" s="153">
        <f t="shared" si="33"/>
        <v>57.896894959809167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14.373352577192106</v>
      </c>
      <c r="AP544" s="153">
        <f t="shared" si="33"/>
        <v>58.103521281638912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14.796098241227169</v>
      </c>
      <c r="AP545" s="153">
        <f t="shared" si="33"/>
        <v>58.310147603468657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15.218843905262231</v>
      </c>
      <c r="AP546" s="153">
        <f t="shared" si="33"/>
        <v>58.516773925298402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15.641589569297293</v>
      </c>
      <c r="AP547" s="153">
        <f t="shared" si="33"/>
        <v>58.723400247128147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16.064335233332354</v>
      </c>
      <c r="AP548" s="153">
        <f t="shared" si="33"/>
        <v>58.930026568957892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16.487080897367417</v>
      </c>
      <c r="AP549" s="153">
        <f t="shared" si="33"/>
        <v>59.136652890787637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16.909826561402479</v>
      </c>
      <c r="AP550" s="153">
        <f t="shared" si="33"/>
        <v>59.343279212617382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17.332572225437541</v>
      </c>
      <c r="AP551" s="153">
        <f t="shared" si="33"/>
        <v>59.549905534447127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17.755317889472604</v>
      </c>
      <c r="AP552" s="153">
        <f t="shared" si="33"/>
        <v>59.756531856276872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18.178063553507666</v>
      </c>
      <c r="AP553" s="153">
        <f t="shared" si="33"/>
        <v>59.963158178106617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18.600809217542729</v>
      </c>
      <c r="AP554" s="153">
        <f t="shared" si="33"/>
        <v>60.169784499936362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19.023554881577791</v>
      </c>
      <c r="AP555" s="153">
        <f t="shared" si="33"/>
        <v>60.376410821766108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19.446300545612853</v>
      </c>
      <c r="AP556" s="153">
        <f t="shared" si="33"/>
        <v>60.583037143595853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19.869046209647916</v>
      </c>
      <c r="AP557" s="153">
        <f t="shared" si="33"/>
        <v>60.789663465425598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20.291791873682978</v>
      </c>
      <c r="AP558" s="153">
        <f t="shared" si="33"/>
        <v>60.996289787255343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20.714537537718041</v>
      </c>
      <c r="AP559" s="153">
        <f t="shared" si="33"/>
        <v>61.202916109085088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21.137283201753103</v>
      </c>
      <c r="AP560" s="153">
        <f t="shared" si="33"/>
        <v>61.409542430914833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21.560028865788166</v>
      </c>
      <c r="AP561" s="153">
        <f t="shared" si="33"/>
        <v>61.616168752744578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21.982774529823228</v>
      </c>
      <c r="AP562" s="153">
        <f t="shared" si="33"/>
        <v>61.822795074574323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22.40552019385829</v>
      </c>
      <c r="AP563" s="153">
        <f t="shared" si="33"/>
        <v>62.029421396404068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22.828265857893353</v>
      </c>
      <c r="AP564" s="153">
        <f t="shared" si="33"/>
        <v>62.236047718233813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23.251011521928415</v>
      </c>
      <c r="AP565" s="153">
        <f t="shared" si="33"/>
        <v>62.442674040063558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23.673757185963478</v>
      </c>
      <c r="AP566" s="153">
        <f t="shared" si="33"/>
        <v>62.649300361893303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24.09650284999854</v>
      </c>
      <c r="AP567" s="153">
        <f t="shared" si="33"/>
        <v>62.855926683723048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24.519248514033603</v>
      </c>
      <c r="AP568" s="153">
        <f t="shared" si="33"/>
        <v>63.062553005552793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24.941994178068665</v>
      </c>
      <c r="AP569" s="153">
        <f t="shared" si="33"/>
        <v>63.269179327382538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25.364739842103727</v>
      </c>
      <c r="AP570" s="153">
        <f t="shared" si="33"/>
        <v>63.475805649212283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25.78748550613879</v>
      </c>
      <c r="AP571" s="153">
        <f t="shared" si="33"/>
        <v>63.682431971042028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26.210231170173852</v>
      </c>
      <c r="AP572" s="153">
        <f t="shared" si="33"/>
        <v>63.889058292871773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26.632976834208915</v>
      </c>
      <c r="AP573" s="153">
        <f t="shared" si="33"/>
        <v>64.095684614701511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27.055722498243977</v>
      </c>
      <c r="AP574" s="153">
        <f t="shared" si="33"/>
        <v>64.302310936531256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27.478468162279039</v>
      </c>
      <c r="AP575" s="153">
        <f t="shared" ref="AP575:AP609" si="35">AP574+(AP$610-AP$510)/100</f>
        <v>64.508937258361001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27.901213826314102</v>
      </c>
      <c r="AP576" s="153">
        <f t="shared" si="35"/>
        <v>64.715563580190747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28.323959490349164</v>
      </c>
      <c r="AP577" s="153">
        <f t="shared" si="35"/>
        <v>64.922189902020492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28.746705154384227</v>
      </c>
      <c r="AP578" s="153">
        <f t="shared" si="35"/>
        <v>65.128816223850237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29.169450818419289</v>
      </c>
      <c r="AP579" s="153">
        <f t="shared" si="35"/>
        <v>65.335442545679982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29.592196482454352</v>
      </c>
      <c r="AP580" s="153">
        <f t="shared" si="35"/>
        <v>65.542068867509727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30.014942146489414</v>
      </c>
      <c r="AP581" s="153">
        <f t="shared" si="35"/>
        <v>65.748695189339472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30.437687810524476</v>
      </c>
      <c r="AP582" s="153">
        <f t="shared" si="35"/>
        <v>65.955321511169217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30.860433474559539</v>
      </c>
      <c r="AP583" s="153">
        <f t="shared" si="35"/>
        <v>66.161947832998962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31.283179138594601</v>
      </c>
      <c r="AP584" s="153">
        <f t="shared" si="35"/>
        <v>66.368574154828707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31.705924802629664</v>
      </c>
      <c r="AP585" s="153">
        <f t="shared" si="35"/>
        <v>66.575200476658452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32.128670466664722</v>
      </c>
      <c r="AP586" s="153">
        <f t="shared" si="35"/>
        <v>66.781826798488197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32.551416130699785</v>
      </c>
      <c r="AP587" s="153">
        <f t="shared" si="35"/>
        <v>66.988453120317942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32.974161794734847</v>
      </c>
      <c r="AP588" s="153">
        <f t="shared" si="35"/>
        <v>67.195079442147687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33.39690745876991</v>
      </c>
      <c r="AP589" s="153">
        <f t="shared" si="35"/>
        <v>67.401705763977432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33.819653122804972</v>
      </c>
      <c r="AP590" s="153">
        <f t="shared" si="35"/>
        <v>67.608332085807177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34.242398786840035</v>
      </c>
      <c r="AP591" s="153">
        <f t="shared" si="35"/>
        <v>67.814958407636922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34.665144450875097</v>
      </c>
      <c r="AP592" s="153">
        <f t="shared" si="35"/>
        <v>68.021584729466667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35.087890114910159</v>
      </c>
      <c r="AP593" s="153">
        <f t="shared" si="35"/>
        <v>68.228211051296412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35.510635778945222</v>
      </c>
      <c r="AP594" s="153">
        <f t="shared" si="35"/>
        <v>68.434837373126157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35.933381442980284</v>
      </c>
      <c r="AP595" s="153">
        <f t="shared" si="35"/>
        <v>68.641463694955902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36.356127107015347</v>
      </c>
      <c r="AP596" s="153">
        <f t="shared" si="35"/>
        <v>68.848090016785648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36.778872771050409</v>
      </c>
      <c r="AP597" s="153">
        <f t="shared" si="35"/>
        <v>69.054716338615393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37.201618435085472</v>
      </c>
      <c r="AP598" s="153">
        <f t="shared" si="35"/>
        <v>69.261342660445138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37.624364099120534</v>
      </c>
      <c r="AP599" s="153">
        <f t="shared" si="35"/>
        <v>69.467968982274883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38.047109763155596</v>
      </c>
      <c r="AP600" s="153">
        <f t="shared" si="35"/>
        <v>69.674595304104628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38.469855427190659</v>
      </c>
      <c r="AP601" s="153">
        <f t="shared" si="35"/>
        <v>69.881221625934373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38.892601091225721</v>
      </c>
      <c r="AP602" s="153">
        <f t="shared" si="35"/>
        <v>70.087847947764118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39.315346755260784</v>
      </c>
      <c r="AP603" s="153">
        <f t="shared" si="35"/>
        <v>70.294474269593863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39.738092419295846</v>
      </c>
      <c r="AP604" s="153">
        <f t="shared" si="35"/>
        <v>70.501100591423608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40.160838083330908</v>
      </c>
      <c r="AP605" s="153">
        <f t="shared" si="35"/>
        <v>70.707726913253353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40.583583747365971</v>
      </c>
      <c r="AP606" s="153">
        <f t="shared" si="35"/>
        <v>70.914353235083098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41.006329411401033</v>
      </c>
      <c r="AP607" s="153">
        <f t="shared" si="35"/>
        <v>71.120979556912843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41.429075075436096</v>
      </c>
      <c r="AP608" s="153">
        <f t="shared" si="35"/>
        <v>71.327605878742588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41.851820739471158</v>
      </c>
      <c r="AP609" s="153">
        <f t="shared" si="35"/>
        <v>71.534232200572333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42.274566403506171</v>
      </c>
      <c r="AP610" s="177">
        <f>AC14</f>
        <v>71.740858522401751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42.274566403506171</v>
      </c>
      <c r="AQ611">
        <f>AC14</f>
        <v>71.740858522401751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42.357517074320732</v>
      </c>
      <c r="AQ612">
        <f t="shared" ref="AQ612:AQ675" si="37">AQ611+(AQ$711-AQ$611)/100</f>
        <v>71.685008847278127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42.440467745135294</v>
      </c>
      <c r="AQ613">
        <f t="shared" si="37"/>
        <v>71.629159172154502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42.523418415949855</v>
      </c>
      <c r="AQ614">
        <f t="shared" si="37"/>
        <v>71.573309497030877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42.606369086764417</v>
      </c>
      <c r="AQ615">
        <f t="shared" si="37"/>
        <v>71.517459821907252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42.689319757578978</v>
      </c>
      <c r="AQ616">
        <f t="shared" si="37"/>
        <v>71.461610146783627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42.77227042839354</v>
      </c>
      <c r="AQ617">
        <f t="shared" si="37"/>
        <v>71.405760471660003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42.855221099208102</v>
      </c>
      <c r="AQ618">
        <f t="shared" si="37"/>
        <v>71.349910796536378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42.938171770022663</v>
      </c>
      <c r="AQ619">
        <f t="shared" si="37"/>
        <v>71.294061121412753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43.021122440837225</v>
      </c>
      <c r="AQ620">
        <f t="shared" si="37"/>
        <v>71.238211446289128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43.104073111651786</v>
      </c>
      <c r="AQ621">
        <f t="shared" si="37"/>
        <v>71.182361771165503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43.187023782466348</v>
      </c>
      <c r="AQ622">
        <f t="shared" si="37"/>
        <v>71.126512096041878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43.269974453280909</v>
      </c>
      <c r="AQ623">
        <f t="shared" si="37"/>
        <v>71.070662420918254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43.352925124095471</v>
      </c>
      <c r="AQ624">
        <f t="shared" si="37"/>
        <v>71.014812745794629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43.435875794910032</v>
      </c>
      <c r="AQ625">
        <f t="shared" si="37"/>
        <v>70.958963070671004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43.518826465724594</v>
      </c>
      <c r="AQ626">
        <f t="shared" si="37"/>
        <v>70.903113395547379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43.601777136539155</v>
      </c>
      <c r="AQ627">
        <f t="shared" si="37"/>
        <v>70.847263720423754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43.684727807353717</v>
      </c>
      <c r="AQ628">
        <f t="shared" si="37"/>
        <v>70.791414045300129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43.767678478168278</v>
      </c>
      <c r="AQ629">
        <f t="shared" si="37"/>
        <v>70.735564370176505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43.85062914898284</v>
      </c>
      <c r="AQ630">
        <f t="shared" si="37"/>
        <v>70.67971469505288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43.933579819797401</v>
      </c>
      <c r="AQ631">
        <f t="shared" si="37"/>
        <v>70.623865019929255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44.016530490611963</v>
      </c>
      <c r="AQ632">
        <f t="shared" si="37"/>
        <v>70.56801534480563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44.099481161426525</v>
      </c>
      <c r="AQ633">
        <f t="shared" si="37"/>
        <v>70.512165669682005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44.182431832241086</v>
      </c>
      <c r="AQ634">
        <f t="shared" si="37"/>
        <v>70.456315994558381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44.265382503055648</v>
      </c>
      <c r="AQ635">
        <f t="shared" si="37"/>
        <v>70.400466319434756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44.348333173870209</v>
      </c>
      <c r="AQ636">
        <f t="shared" si="37"/>
        <v>70.344616644311131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44.431283844684771</v>
      </c>
      <c r="AQ637">
        <f t="shared" si="37"/>
        <v>70.288766969187506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44.514234515499332</v>
      </c>
      <c r="AQ638">
        <f t="shared" si="37"/>
        <v>70.232917294063881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44.597185186313894</v>
      </c>
      <c r="AQ639">
        <f t="shared" si="37"/>
        <v>70.177067618940256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44.680135857128455</v>
      </c>
      <c r="AQ640">
        <f t="shared" si="37"/>
        <v>70.121217943816632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44.763086527943017</v>
      </c>
      <c r="AQ641">
        <f t="shared" si="37"/>
        <v>70.065368268693007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44.846037198757578</v>
      </c>
      <c r="AQ642">
        <f t="shared" si="37"/>
        <v>70.009518593569382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44.92898786957214</v>
      </c>
      <c r="AQ643">
        <f t="shared" si="37"/>
        <v>69.953668918445757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45.011938540386701</v>
      </c>
      <c r="AQ644">
        <f t="shared" si="37"/>
        <v>69.897819243322132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45.094889211201263</v>
      </c>
      <c r="AQ645">
        <f t="shared" si="37"/>
        <v>69.841969568198508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45.177839882015824</v>
      </c>
      <c r="AQ646">
        <f t="shared" si="37"/>
        <v>69.786119893074883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45.260790552830386</v>
      </c>
      <c r="AQ647">
        <f t="shared" si="37"/>
        <v>69.730270217951258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45.343741223644948</v>
      </c>
      <c r="AQ648">
        <f t="shared" si="37"/>
        <v>69.674420542827633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45.426691894459509</v>
      </c>
      <c r="AQ649">
        <f t="shared" si="37"/>
        <v>69.618570867704008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45.509642565274071</v>
      </c>
      <c r="AQ650">
        <f t="shared" si="37"/>
        <v>69.562721192580383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45.592593236088632</v>
      </c>
      <c r="AQ651">
        <f t="shared" si="37"/>
        <v>69.506871517456759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45.675543906903194</v>
      </c>
      <c r="AQ652">
        <f t="shared" si="37"/>
        <v>69.451021842333134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45.758494577717755</v>
      </c>
      <c r="AQ653">
        <f t="shared" si="37"/>
        <v>69.395172167209509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45.841445248532317</v>
      </c>
      <c r="AQ654">
        <f t="shared" si="37"/>
        <v>69.339322492085884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45.924395919346878</v>
      </c>
      <c r="AQ655">
        <f t="shared" si="37"/>
        <v>69.283472816962259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46.00734659016144</v>
      </c>
      <c r="AQ656">
        <f t="shared" si="37"/>
        <v>69.227623141838635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46.090297260976001</v>
      </c>
      <c r="AQ657">
        <f t="shared" si="37"/>
        <v>69.17177346671501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46.173247931790563</v>
      </c>
      <c r="AQ658">
        <f t="shared" si="37"/>
        <v>69.115923791591385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46.256198602605124</v>
      </c>
      <c r="AQ659">
        <f t="shared" si="37"/>
        <v>69.06007411646776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46.339149273419686</v>
      </c>
      <c r="AQ660">
        <f t="shared" si="37"/>
        <v>69.004224441344135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46.422099944234247</v>
      </c>
      <c r="AQ661">
        <f t="shared" si="37"/>
        <v>68.94837476622051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46.505050615048809</v>
      </c>
      <c r="AQ662">
        <f t="shared" si="37"/>
        <v>68.892525091096886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46.588001285863371</v>
      </c>
      <c r="AQ663">
        <f t="shared" si="37"/>
        <v>68.836675415973261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46.670951956677932</v>
      </c>
      <c r="AQ664">
        <f t="shared" si="37"/>
        <v>68.780825740849636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46.753902627492494</v>
      </c>
      <c r="AQ665">
        <f t="shared" si="37"/>
        <v>68.724976065726011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46.836853298307055</v>
      </c>
      <c r="AQ666">
        <f t="shared" si="37"/>
        <v>68.669126390602386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46.919803969121617</v>
      </c>
      <c r="AQ667">
        <f t="shared" si="37"/>
        <v>68.613276715478762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47.002754639936178</v>
      </c>
      <c r="AQ668">
        <f t="shared" si="37"/>
        <v>68.557427040355137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47.08570531075074</v>
      </c>
      <c r="AQ669">
        <f t="shared" si="37"/>
        <v>68.501577365231512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47.168655981565301</v>
      </c>
      <c r="AQ670">
        <f t="shared" si="37"/>
        <v>68.445727690107887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47.251606652379863</v>
      </c>
      <c r="AQ671">
        <f t="shared" si="37"/>
        <v>68.389878014984262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47.334557323194424</v>
      </c>
      <c r="AQ672">
        <f t="shared" si="37"/>
        <v>68.334028339860637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47.417507994008986</v>
      </c>
      <c r="AQ673">
        <f t="shared" si="37"/>
        <v>68.278178664737013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47.500458664823547</v>
      </c>
      <c r="AQ674">
        <f t="shared" si="37"/>
        <v>68.222328989613388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47.583409335638109</v>
      </c>
      <c r="AQ675">
        <f t="shared" si="37"/>
        <v>68.166479314489763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47.66636000645267</v>
      </c>
      <c r="AQ676">
        <f t="shared" ref="AQ676:AQ710" si="39">AQ675+(AQ$711-AQ$611)/100</f>
        <v>68.110629639366138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47.749310677267232</v>
      </c>
      <c r="AQ677">
        <f t="shared" si="39"/>
        <v>68.054779964242513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47.832261348081794</v>
      </c>
      <c r="AQ678">
        <f t="shared" si="39"/>
        <v>67.998930289118888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47.915212018896355</v>
      </c>
      <c r="AQ679">
        <f t="shared" si="39"/>
        <v>67.943080613995264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47.998162689710917</v>
      </c>
      <c r="AQ680">
        <f t="shared" si="39"/>
        <v>67.887230938871639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48.081113360525478</v>
      </c>
      <c r="AQ681">
        <f t="shared" si="39"/>
        <v>67.831381263748014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48.16406403134004</v>
      </c>
      <c r="AQ682">
        <f t="shared" si="39"/>
        <v>67.775531588624389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48.247014702154601</v>
      </c>
      <c r="AQ683">
        <f t="shared" si="39"/>
        <v>67.719681913500764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48.329965372969163</v>
      </c>
      <c r="AQ684">
        <f t="shared" si="39"/>
        <v>67.66383223837714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48.412916043783724</v>
      </c>
      <c r="AQ685">
        <f t="shared" si="39"/>
        <v>67.607982563253515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48.495866714598286</v>
      </c>
      <c r="AQ686">
        <f t="shared" si="39"/>
        <v>67.55213288812989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48.578817385412847</v>
      </c>
      <c r="AQ687">
        <f t="shared" si="39"/>
        <v>67.496283213006265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48.661768056227409</v>
      </c>
      <c r="AQ688">
        <f t="shared" si="39"/>
        <v>67.44043353788264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48.74471872704197</v>
      </c>
      <c r="AQ689">
        <f t="shared" si="39"/>
        <v>67.384583862759015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48.827669397856532</v>
      </c>
      <c r="AQ690">
        <f t="shared" si="39"/>
        <v>67.328734187635391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48.910620068671093</v>
      </c>
      <c r="AQ691">
        <f t="shared" si="39"/>
        <v>67.272884512511766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48.993570739485655</v>
      </c>
      <c r="AQ692">
        <f t="shared" si="39"/>
        <v>67.217034837388141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49.076521410300217</v>
      </c>
      <c r="AQ693">
        <f t="shared" si="39"/>
        <v>67.161185162264516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49.159472081114778</v>
      </c>
      <c r="AQ694">
        <f t="shared" si="39"/>
        <v>67.105335487140891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49.24242275192934</v>
      </c>
      <c r="AQ695">
        <f t="shared" si="39"/>
        <v>67.049485812017267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49.325373422743901</v>
      </c>
      <c r="AQ696">
        <f t="shared" si="39"/>
        <v>66.993636136893642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49.408324093558463</v>
      </c>
      <c r="AQ697">
        <f t="shared" si="39"/>
        <v>66.937786461770017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49.491274764373024</v>
      </c>
      <c r="AQ698">
        <f t="shared" si="39"/>
        <v>66.881936786646392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49.574225435187586</v>
      </c>
      <c r="AQ699">
        <f t="shared" si="39"/>
        <v>66.826087111522767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49.657176106002147</v>
      </c>
      <c r="AQ700">
        <f t="shared" si="39"/>
        <v>66.770237436399142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49.740126776816709</v>
      </c>
      <c r="AQ701">
        <f t="shared" si="39"/>
        <v>66.714387761275518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49.82307744763127</v>
      </c>
      <c r="AQ702">
        <f t="shared" si="39"/>
        <v>66.658538086151893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49.906028118445832</v>
      </c>
      <c r="AQ703">
        <f t="shared" si="39"/>
        <v>66.602688411028268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49.988978789260393</v>
      </c>
      <c r="AQ704">
        <f t="shared" si="39"/>
        <v>66.546838735904643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50.071929460074955</v>
      </c>
      <c r="AQ705">
        <f t="shared" si="39"/>
        <v>66.490989060781018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50.154880130889516</v>
      </c>
      <c r="AQ706">
        <f t="shared" si="39"/>
        <v>66.435139385657394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50.237830801704078</v>
      </c>
      <c r="AQ707">
        <f t="shared" si="39"/>
        <v>66.379289710533769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50.32078147251864</v>
      </c>
      <c r="AQ708">
        <f t="shared" si="39"/>
        <v>66.323440035410144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50.403732143333201</v>
      </c>
      <c r="AQ709">
        <f t="shared" si="39"/>
        <v>66.267590360286519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50.486682814147763</v>
      </c>
      <c r="AQ710">
        <f t="shared" si="39"/>
        <v>66.211740685162894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50.56963348496258</v>
      </c>
      <c r="AQ711" s="177">
        <f>AC15</f>
        <v>66.155891010039824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50.56963348496258</v>
      </c>
      <c r="AR712">
        <f>AC15</f>
        <v>66.155891010039824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50.537204296740143</v>
      </c>
      <c r="AR713">
        <f t="shared" ref="AR713:AR776" si="41">AR712+(AR$812-AR$712)/100</f>
        <v>65.686469364730868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50.504775108517705</v>
      </c>
      <c r="AR714">
        <f t="shared" si="41"/>
        <v>65.217047719421913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50.472345920295268</v>
      </c>
      <c r="AR715">
        <f t="shared" si="41"/>
        <v>64.747626074112958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50.439916732072831</v>
      </c>
      <c r="AR716">
        <f t="shared" si="41"/>
        <v>64.278204428804003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50.407487543850394</v>
      </c>
      <c r="AR717">
        <f t="shared" si="41"/>
        <v>63.808782783495047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50.375058355627957</v>
      </c>
      <c r="AR718">
        <f t="shared" si="41"/>
        <v>63.339361138186092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50.342629167405519</v>
      </c>
      <c r="AR719">
        <f t="shared" si="41"/>
        <v>62.869939492877137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50.310199979183082</v>
      </c>
      <c r="AR720">
        <f t="shared" si="41"/>
        <v>62.400517847568182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50.277770790960645</v>
      </c>
      <c r="AR721">
        <f t="shared" si="41"/>
        <v>61.931096202259226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50.245341602738208</v>
      </c>
      <c r="AR722">
        <f t="shared" si="41"/>
        <v>61.461674556950271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50.21291241451577</v>
      </c>
      <c r="AR723">
        <f t="shared" si="41"/>
        <v>60.992252911641316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50.180483226293333</v>
      </c>
      <c r="AR724">
        <f t="shared" si="41"/>
        <v>60.522831266332361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50.148054038070896</v>
      </c>
      <c r="AR725">
        <f t="shared" si="41"/>
        <v>60.053409621023405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50.115624849848459</v>
      </c>
      <c r="AR726">
        <f t="shared" si="41"/>
        <v>59.58398797571445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50.083195661626021</v>
      </c>
      <c r="AR727">
        <f t="shared" si="41"/>
        <v>59.114566330405495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50.050766473403584</v>
      </c>
      <c r="AR728">
        <f t="shared" si="41"/>
        <v>58.64514468509654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50.018337285181147</v>
      </c>
      <c r="AR729">
        <f t="shared" si="41"/>
        <v>58.175723039787584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49.98590809695871</v>
      </c>
      <c r="AR730">
        <f t="shared" si="41"/>
        <v>57.706301394478629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49.953478908736273</v>
      </c>
      <c r="AR731">
        <f t="shared" si="41"/>
        <v>57.236879749169674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49.921049720513835</v>
      </c>
      <c r="AR732">
        <f t="shared" si="41"/>
        <v>56.767458103860719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49.888620532291398</v>
      </c>
      <c r="AR733">
        <f t="shared" si="41"/>
        <v>56.298036458551763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49.856191344068961</v>
      </c>
      <c r="AR734">
        <f t="shared" si="41"/>
        <v>55.828614813242808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49.823762155846524</v>
      </c>
      <c r="AR735">
        <f t="shared" si="41"/>
        <v>55.359193167933853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49.791332967624086</v>
      </c>
      <c r="AR736">
        <f t="shared" si="41"/>
        <v>54.889771522624898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49.758903779401649</v>
      </c>
      <c r="AR737">
        <f t="shared" si="41"/>
        <v>54.420349877315942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49.726474591179212</v>
      </c>
      <c r="AR738">
        <f t="shared" si="41"/>
        <v>53.950928232006987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49.694045402956775</v>
      </c>
      <c r="AR739">
        <f t="shared" si="41"/>
        <v>53.481506586698032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49.661616214734337</v>
      </c>
      <c r="AR740">
        <f t="shared" si="41"/>
        <v>53.012084941389077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49.6291870265119</v>
      </c>
      <c r="AR741">
        <f t="shared" si="41"/>
        <v>52.542663296080121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49.596757838289463</v>
      </c>
      <c r="AR742">
        <f t="shared" si="41"/>
        <v>52.073241650771166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49.564328650067026</v>
      </c>
      <c r="AR743">
        <f t="shared" si="41"/>
        <v>51.603820005462211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49.531899461844588</v>
      </c>
      <c r="AR744">
        <f t="shared" si="41"/>
        <v>51.134398360153256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49.499470273622151</v>
      </c>
      <c r="AR745">
        <f t="shared" si="41"/>
        <v>50.6649767148443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49.467041085399714</v>
      </c>
      <c r="AR746">
        <f t="shared" si="41"/>
        <v>50.195555069535345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49.434611897177277</v>
      </c>
      <c r="AR747">
        <f t="shared" si="41"/>
        <v>49.72613342422639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49.40218270895484</v>
      </c>
      <c r="AR748">
        <f t="shared" si="41"/>
        <v>49.256711778917435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49.369753520732402</v>
      </c>
      <c r="AR749">
        <f t="shared" si="41"/>
        <v>48.787290133608479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49.337324332509965</v>
      </c>
      <c r="AR750">
        <f t="shared" si="41"/>
        <v>48.317868488299524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49.304895144287528</v>
      </c>
      <c r="AR751">
        <f t="shared" si="41"/>
        <v>47.848446842990569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49.272465956065091</v>
      </c>
      <c r="AR752">
        <f t="shared" si="41"/>
        <v>47.379025197681614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49.240036767842653</v>
      </c>
      <c r="AR753">
        <f t="shared" si="41"/>
        <v>46.909603552372658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49.207607579620216</v>
      </c>
      <c r="AR754">
        <f t="shared" si="41"/>
        <v>46.440181907063703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49.175178391397779</v>
      </c>
      <c r="AR755">
        <f t="shared" si="41"/>
        <v>45.970760261754748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49.142749203175342</v>
      </c>
      <c r="AR756">
        <f t="shared" si="41"/>
        <v>45.501338616445793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49.110320014952904</v>
      </c>
      <c r="AR757">
        <f t="shared" si="41"/>
        <v>45.031916971136837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49.077890826730467</v>
      </c>
      <c r="AR758">
        <f t="shared" si="41"/>
        <v>44.562495325827882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49.04546163850803</v>
      </c>
      <c r="AR759">
        <f t="shared" si="41"/>
        <v>44.093073680518927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49.013032450285593</v>
      </c>
      <c r="AR760">
        <f t="shared" si="41"/>
        <v>43.623652035209972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48.980603262063156</v>
      </c>
      <c r="AR761">
        <f t="shared" si="41"/>
        <v>43.154230389901016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48.948174073840718</v>
      </c>
      <c r="AR762">
        <f t="shared" si="41"/>
        <v>42.684808744592061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48.915744885618281</v>
      </c>
      <c r="AR763">
        <f t="shared" si="41"/>
        <v>42.215387099283106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48.883315697395844</v>
      </c>
      <c r="AR764">
        <f t="shared" si="41"/>
        <v>41.745965453974151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48.850886509173407</v>
      </c>
      <c r="AR765">
        <f t="shared" si="41"/>
        <v>41.276543808665195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48.818457320950969</v>
      </c>
      <c r="AR766">
        <f t="shared" si="41"/>
        <v>40.80712216335624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48.786028132728532</v>
      </c>
      <c r="AR767">
        <f t="shared" si="41"/>
        <v>40.337700518047285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48.753598944506095</v>
      </c>
      <c r="AR768">
        <f t="shared" si="41"/>
        <v>39.86827887273833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48.721169756283658</v>
      </c>
      <c r="AR769">
        <f t="shared" si="41"/>
        <v>39.398857227429374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48.68874056806122</v>
      </c>
      <c r="AR770">
        <f t="shared" si="41"/>
        <v>38.929435582120419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48.656311379838783</v>
      </c>
      <c r="AR771">
        <f t="shared" si="41"/>
        <v>38.460013936811464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48.623882191616346</v>
      </c>
      <c r="AR772">
        <f t="shared" si="41"/>
        <v>37.990592291502509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48.591453003393909</v>
      </c>
      <c r="AR773">
        <f t="shared" si="41"/>
        <v>37.521170646193553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48.559023815171471</v>
      </c>
      <c r="AR774">
        <f t="shared" si="41"/>
        <v>37.051749000884598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48.526594626949034</v>
      </c>
      <c r="AR775">
        <f t="shared" si="41"/>
        <v>36.582327355575643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48.494165438726597</v>
      </c>
      <c r="AR776">
        <f t="shared" si="41"/>
        <v>36.112905710266688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48.46173625050416</v>
      </c>
      <c r="AR777">
        <f t="shared" ref="AR777:AR811" si="43">AR776+(AR$812-AR$712)/100</f>
        <v>35.643484064957732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48.429307062281723</v>
      </c>
      <c r="AR778">
        <f t="shared" si="43"/>
        <v>35.174062419648777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48.396877874059285</v>
      </c>
      <c r="AR779">
        <f t="shared" si="43"/>
        <v>34.704640774339822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48.364448685836848</v>
      </c>
      <c r="AR780">
        <f t="shared" si="43"/>
        <v>34.235219129030867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48.332019497614411</v>
      </c>
      <c r="AR781">
        <f t="shared" si="43"/>
        <v>33.765797483721911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48.299590309391974</v>
      </c>
      <c r="AR782">
        <f t="shared" si="43"/>
        <v>33.296375838412956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48.267161121169536</v>
      </c>
      <c r="AR783">
        <f t="shared" si="43"/>
        <v>32.826954193104001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48.234731932947099</v>
      </c>
      <c r="AR784">
        <f t="shared" si="43"/>
        <v>32.357532547795046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48.202302744724662</v>
      </c>
      <c r="AR785">
        <f t="shared" si="43"/>
        <v>31.88811090248609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48.169873556502225</v>
      </c>
      <c r="AR786">
        <f t="shared" si="43"/>
        <v>31.418689257177135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48.137444368279787</v>
      </c>
      <c r="AR787">
        <f t="shared" si="43"/>
        <v>30.94926761186818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48.10501518005735</v>
      </c>
      <c r="AR788">
        <f t="shared" si="43"/>
        <v>30.479845966559225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48.072585991834913</v>
      </c>
      <c r="AR789">
        <f t="shared" si="43"/>
        <v>30.010424321250269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48.040156803612476</v>
      </c>
      <c r="AR790">
        <f t="shared" si="43"/>
        <v>29.541002675941314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48.007727615390039</v>
      </c>
      <c r="AR791">
        <f t="shared" si="43"/>
        <v>29.071581030632359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47.975298427167601</v>
      </c>
      <c r="AR792">
        <f t="shared" si="43"/>
        <v>28.602159385323404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47.942869238945164</v>
      </c>
      <c r="AR793">
        <f t="shared" si="43"/>
        <v>28.132737740014448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47.910440050722727</v>
      </c>
      <c r="AR794">
        <f t="shared" si="43"/>
        <v>27.663316094705493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47.87801086250029</v>
      </c>
      <c r="AR795">
        <f t="shared" si="43"/>
        <v>27.193894449396538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47.845581674277852</v>
      </c>
      <c r="AR796">
        <f t="shared" si="43"/>
        <v>26.724472804087583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47.813152486055415</v>
      </c>
      <c r="AR797">
        <f t="shared" si="43"/>
        <v>26.255051158778627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47.780723297832978</v>
      </c>
      <c r="AR798">
        <f t="shared" si="43"/>
        <v>25.785629513469672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47.748294109610541</v>
      </c>
      <c r="AR799">
        <f t="shared" si="43"/>
        <v>25.316207868160717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47.715864921388103</v>
      </c>
      <c r="AR800">
        <f t="shared" si="43"/>
        <v>24.846786222851762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47.683435733165666</v>
      </c>
      <c r="AR801">
        <f t="shared" si="43"/>
        <v>24.377364577542807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47.651006544943229</v>
      </c>
      <c r="AR802">
        <f t="shared" si="43"/>
        <v>23.907942932233851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47.618577356720792</v>
      </c>
      <c r="AR803">
        <f t="shared" si="43"/>
        <v>23.438521286924896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47.586148168498354</v>
      </c>
      <c r="AR804">
        <f t="shared" si="43"/>
        <v>22.969099641615941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47.553718980275917</v>
      </c>
      <c r="AR805">
        <f t="shared" si="43"/>
        <v>22.499677996306986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47.52128979205348</v>
      </c>
      <c r="AR806">
        <f t="shared" si="43"/>
        <v>22.03025635099803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47.488860603831043</v>
      </c>
      <c r="AR807">
        <f t="shared" si="43"/>
        <v>21.560834705689075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47.456431415608606</v>
      </c>
      <c r="AR808">
        <f t="shared" si="43"/>
        <v>21.09141306038012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47.424002227386168</v>
      </c>
      <c r="AR809">
        <f t="shared" si="43"/>
        <v>20.621991415071165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47.391573039163731</v>
      </c>
      <c r="AR810">
        <f t="shared" si="43"/>
        <v>20.152569769762209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47.359143850941294</v>
      </c>
      <c r="AR811">
        <f t="shared" si="43"/>
        <v>19.683148124453254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47.326714662719034</v>
      </c>
      <c r="AR812" s="177">
        <f>AC8</f>
        <v>19.213726479144228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47.326714662719034</v>
      </c>
      <c r="AS813">
        <f>AC8</f>
        <v>19.213726479144228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47.225124107318557</v>
      </c>
      <c r="AS814">
        <f t="shared" ref="AS814:AS877" si="45">AS813+(AS$913-AS$813)/100</f>
        <v>19.062839214352785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47.123533551918079</v>
      </c>
      <c r="AS815">
        <f t="shared" si="45"/>
        <v>18.911951949561342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47.021942996517602</v>
      </c>
      <c r="AS816">
        <f t="shared" si="45"/>
        <v>18.761064684769899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46.920352441117124</v>
      </c>
      <c r="AS817">
        <f t="shared" si="45"/>
        <v>18.610177419978456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46.818761885716647</v>
      </c>
      <c r="AS818">
        <f t="shared" si="45"/>
        <v>18.459290155187013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46.71717133031617</v>
      </c>
      <c r="AS819">
        <f t="shared" si="45"/>
        <v>18.30840289039557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46.615580774915692</v>
      </c>
      <c r="AS820">
        <f t="shared" si="45"/>
        <v>18.157515625604127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46.513990219515215</v>
      </c>
      <c r="AS821">
        <f t="shared" si="45"/>
        <v>18.006628360812684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46.412399664114737</v>
      </c>
      <c r="AS822">
        <f t="shared" si="45"/>
        <v>17.855741096021241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46.31080910871426</v>
      </c>
      <c r="AS823">
        <f t="shared" si="45"/>
        <v>17.704853831229798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46.209218553313782</v>
      </c>
      <c r="AS824">
        <f t="shared" si="45"/>
        <v>17.553966566438355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46.107627997913305</v>
      </c>
      <c r="AS825">
        <f t="shared" si="45"/>
        <v>17.403079301646912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46.006037442512827</v>
      </c>
      <c r="AS826">
        <f t="shared" si="45"/>
        <v>17.252192036855469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45.90444688711235</v>
      </c>
      <c r="AS827">
        <f t="shared" si="45"/>
        <v>17.101304772064026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45.802856331711872</v>
      </c>
      <c r="AS828">
        <f t="shared" si="45"/>
        <v>16.950417507272583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45.701265776311395</v>
      </c>
      <c r="AS829">
        <f t="shared" si="45"/>
        <v>16.79953024248114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45.599675220910918</v>
      </c>
      <c r="AS830">
        <f t="shared" si="45"/>
        <v>16.648642977689697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45.49808466551044</v>
      </c>
      <c r="AS831">
        <f t="shared" si="45"/>
        <v>16.497755712898254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45.396494110109963</v>
      </c>
      <c r="AS832">
        <f t="shared" si="45"/>
        <v>16.346868448106811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45.294903554709485</v>
      </c>
      <c r="AS833">
        <f t="shared" si="45"/>
        <v>16.195981183315368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45.193312999309008</v>
      </c>
      <c r="AS834">
        <f t="shared" si="45"/>
        <v>16.045093918523925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45.09172244390853</v>
      </c>
      <c r="AS835">
        <f t="shared" si="45"/>
        <v>15.894206653732482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44.990131888508053</v>
      </c>
      <c r="AS836">
        <f t="shared" si="45"/>
        <v>15.743319388941039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44.888541333107575</v>
      </c>
      <c r="AS837">
        <f t="shared" si="45"/>
        <v>15.592432124149596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44.786950777707098</v>
      </c>
      <c r="AS838">
        <f t="shared" si="45"/>
        <v>15.441544859358153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44.68536022230662</v>
      </c>
      <c r="AS839">
        <f t="shared" si="45"/>
        <v>15.29065759456671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44.583769666906143</v>
      </c>
      <c r="AS840">
        <f t="shared" si="45"/>
        <v>15.139770329775267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44.482179111505666</v>
      </c>
      <c r="AS841">
        <f t="shared" si="45"/>
        <v>14.988883064983824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44.380588556105188</v>
      </c>
      <c r="AS842">
        <f t="shared" si="45"/>
        <v>14.837995800192381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44.278998000704711</v>
      </c>
      <c r="AS843">
        <f t="shared" si="45"/>
        <v>14.687108535400938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44.177407445304233</v>
      </c>
      <c r="AS844">
        <f t="shared" si="45"/>
        <v>14.536221270609495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44.075816889903756</v>
      </c>
      <c r="AS845">
        <f t="shared" si="45"/>
        <v>14.385334005818052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43.974226334503278</v>
      </c>
      <c r="AS846">
        <f t="shared" si="45"/>
        <v>14.234446741026609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43.872635779102801</v>
      </c>
      <c r="AS847">
        <f t="shared" si="45"/>
        <v>14.083559476235166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43.771045223702323</v>
      </c>
      <c r="AS848">
        <f t="shared" si="45"/>
        <v>13.932672211443723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43.669454668301846</v>
      </c>
      <c r="AS849">
        <f t="shared" si="45"/>
        <v>13.78178494665228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43.567864112901368</v>
      </c>
      <c r="AS850">
        <f t="shared" si="45"/>
        <v>13.630897681860837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43.466273557500891</v>
      </c>
      <c r="AS851">
        <f t="shared" si="45"/>
        <v>13.480010417069394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43.364683002100413</v>
      </c>
      <c r="AS852">
        <f t="shared" si="45"/>
        <v>13.329123152277951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43.263092446699936</v>
      </c>
      <c r="AS853">
        <f t="shared" si="45"/>
        <v>13.178235887486508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43.161501891299459</v>
      </c>
      <c r="AS854">
        <f t="shared" si="45"/>
        <v>13.027348622695065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43.059911335898981</v>
      </c>
      <c r="AS855">
        <f t="shared" si="45"/>
        <v>12.876461357903622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42.958320780498504</v>
      </c>
      <c r="AS856">
        <f t="shared" si="45"/>
        <v>12.725574093112179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42.856730225098026</v>
      </c>
      <c r="AS857">
        <f t="shared" si="45"/>
        <v>12.574686828320736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42.755139669697549</v>
      </c>
      <c r="AS858">
        <f t="shared" si="45"/>
        <v>12.423799563529293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42.653549114297071</v>
      </c>
      <c r="AS859">
        <f t="shared" si="45"/>
        <v>12.27291229873785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42.551958558896594</v>
      </c>
      <c r="AS860">
        <f t="shared" si="45"/>
        <v>12.122025033946407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42.450368003496116</v>
      </c>
      <c r="AS861">
        <f t="shared" si="45"/>
        <v>11.971137769154964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42.348777448095639</v>
      </c>
      <c r="AS862">
        <f t="shared" si="45"/>
        <v>11.820250504363521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42.247186892695161</v>
      </c>
      <c r="AS863">
        <f t="shared" si="45"/>
        <v>11.669363239572078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42.145596337294684</v>
      </c>
      <c r="AS864">
        <f t="shared" si="45"/>
        <v>11.518475974780635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42.044005781894207</v>
      </c>
      <c r="AS865">
        <f t="shared" si="45"/>
        <v>11.367588709989192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41.942415226493729</v>
      </c>
      <c r="AS866">
        <f t="shared" si="45"/>
        <v>11.216701445197749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41.840824671093252</v>
      </c>
      <c r="AS867">
        <f t="shared" si="45"/>
        <v>11.065814180406306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41.739234115692774</v>
      </c>
      <c r="AS868">
        <f t="shared" si="45"/>
        <v>10.914926915614863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41.637643560292297</v>
      </c>
      <c r="AS869">
        <f t="shared" si="45"/>
        <v>10.76403965082342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41.536053004891819</v>
      </c>
      <c r="AS870">
        <f t="shared" si="45"/>
        <v>10.613152386031977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41.434462449491342</v>
      </c>
      <c r="AS871">
        <f t="shared" si="45"/>
        <v>10.462265121240534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41.332871894090864</v>
      </c>
      <c r="AS872">
        <f t="shared" si="45"/>
        <v>10.311377856449091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41.231281338690387</v>
      </c>
      <c r="AS873">
        <f t="shared" si="45"/>
        <v>10.160490591657648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41.129690783289909</v>
      </c>
      <c r="AS874">
        <f t="shared" si="45"/>
        <v>10.009603326866205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41.028100227889432</v>
      </c>
      <c r="AS875">
        <f t="shared" si="45"/>
        <v>9.8587160620747625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40.926509672488955</v>
      </c>
      <c r="AS876">
        <f t="shared" si="45"/>
        <v>9.7078287972833195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40.824919117088477</v>
      </c>
      <c r="AS877">
        <f t="shared" si="45"/>
        <v>9.5569415324918765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40.723328561688</v>
      </c>
      <c r="AS878">
        <f t="shared" ref="AS878:AS912" si="47">AS877+(AS$913-AS$813)/100</f>
        <v>9.4060542677004335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40.621738006287522</v>
      </c>
      <c r="AS879">
        <f t="shared" si="47"/>
        <v>9.2551670029089905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40.520147450887045</v>
      </c>
      <c r="AS880">
        <f t="shared" si="47"/>
        <v>9.1042797381175475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40.418556895486567</v>
      </c>
      <c r="AS881">
        <f t="shared" si="47"/>
        <v>8.9533924733261046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40.31696634008609</v>
      </c>
      <c r="AS882">
        <f t="shared" si="47"/>
        <v>8.8025052085346616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40.215375784685612</v>
      </c>
      <c r="AS883">
        <f t="shared" si="47"/>
        <v>8.6516179437432186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40.113785229285135</v>
      </c>
      <c r="AS884">
        <f t="shared" si="47"/>
        <v>8.5007306789517756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40.012194673884657</v>
      </c>
      <c r="AS885">
        <f t="shared" si="47"/>
        <v>8.3498434141603326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39.91060411848418</v>
      </c>
      <c r="AS886">
        <f t="shared" si="47"/>
        <v>8.1989561493688896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39.809013563083703</v>
      </c>
      <c r="AS887">
        <f t="shared" si="47"/>
        <v>8.0480688845774466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39.707423007683225</v>
      </c>
      <c r="AS888">
        <f t="shared" si="47"/>
        <v>7.8971816197860045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39.605832452282748</v>
      </c>
      <c r="AS889">
        <f t="shared" si="47"/>
        <v>7.7462943549945624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39.50424189688227</v>
      </c>
      <c r="AS890">
        <f t="shared" si="47"/>
        <v>7.5954070902031203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39.402651341481793</v>
      </c>
      <c r="AS891">
        <f t="shared" si="47"/>
        <v>7.4445198254116782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39.301060786081315</v>
      </c>
      <c r="AS892">
        <f t="shared" si="47"/>
        <v>7.2936325606202361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39.199470230680838</v>
      </c>
      <c r="AS893">
        <f t="shared" si="47"/>
        <v>7.142745295828794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39.09787967528036</v>
      </c>
      <c r="AS894">
        <f t="shared" si="47"/>
        <v>6.9918580310373519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38.996289119879883</v>
      </c>
      <c r="AS895">
        <f t="shared" si="47"/>
        <v>6.8409707662459098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38.894698564479405</v>
      </c>
      <c r="AS896">
        <f t="shared" si="47"/>
        <v>6.6900835014544677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38.793108009078928</v>
      </c>
      <c r="AS897">
        <f t="shared" si="47"/>
        <v>6.5391962366630256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38.691517453678451</v>
      </c>
      <c r="AS898">
        <f t="shared" si="47"/>
        <v>6.3883089718715835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38.589926898277973</v>
      </c>
      <c r="AS899">
        <f t="shared" si="47"/>
        <v>6.2374217070801414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38.488336342877496</v>
      </c>
      <c r="AS900">
        <f t="shared" si="47"/>
        <v>6.0865344422886993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38.386745787477018</v>
      </c>
      <c r="AS901">
        <f t="shared" si="47"/>
        <v>5.9356471774972572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38.285155232076541</v>
      </c>
      <c r="AS902">
        <f t="shared" si="47"/>
        <v>5.7847599127058151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38.183564676676063</v>
      </c>
      <c r="AS903">
        <f t="shared" si="47"/>
        <v>5.633872647914373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38.081974121275586</v>
      </c>
      <c r="AS904">
        <f t="shared" si="47"/>
        <v>5.4829853831229309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37.980383565875108</v>
      </c>
      <c r="AS905">
        <f t="shared" si="47"/>
        <v>5.3320981183314888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37.878793010474631</v>
      </c>
      <c r="AS906">
        <f t="shared" si="47"/>
        <v>5.1812108535400467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37.777202455074153</v>
      </c>
      <c r="AS907">
        <f t="shared" si="47"/>
        <v>5.0303235887486046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37.675611899673676</v>
      </c>
      <c r="AS908">
        <f t="shared" si="47"/>
        <v>4.8794363239571625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37.574021344273199</v>
      </c>
      <c r="AS909">
        <f t="shared" si="47"/>
        <v>4.7285490591657204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37.472430788872721</v>
      </c>
      <c r="AS910">
        <f t="shared" si="47"/>
        <v>4.5776617943742783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37.370840233472244</v>
      </c>
      <c r="AS911">
        <f t="shared" si="47"/>
        <v>4.4267745295828362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37.269249678071766</v>
      </c>
      <c r="AS912">
        <f t="shared" si="47"/>
        <v>4.2758872647913941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37.167659122671495</v>
      </c>
      <c r="AS913" s="177">
        <f>AC9</f>
        <v>4.125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23" priority="1">
      <formula>_xlfn.ISFORMULA(B6)=FALSE</formula>
    </cfRule>
  </conditionalFormatting>
  <conditionalFormatting sqref="B42 E42">
    <cfRule type="cellIs" dxfId="22" priority="3" operator="greaterThan">
      <formula>1</formula>
    </cfRule>
  </conditionalFormatting>
  <conditionalFormatting sqref="H39:H41">
    <cfRule type="containsText" dxfId="21" priority="2" operator="containsText" text="FAILS">
      <formula>NOT(ISERROR(SEARCH(("FAILS"),(H39))))</formula>
    </cfRule>
  </conditionalFormatting>
  <dataValidations count="2">
    <dataValidation type="list" allowBlank="1" sqref="F9" xr:uid="{D0814A90-310A-4EDC-AAB3-C7E57D34F007}">
      <formula1>$K$32:$K$34</formula1>
    </dataValidation>
    <dataValidation type="list" allowBlank="1" sqref="B10" xr:uid="{42B65B61-C721-451F-9B9E-F4154D6B31E0}">
      <formula1>"Yes,No"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01E26AC6-11BE-40D8-95B9-507621D69D7B}">
          <x14:formula1>
            <xm:f>Shapes!$B$2:$B$276</xm:f>
          </x14:formula1>
          <xm:sqref>F6</xm:sqref>
        </x14:dataValidation>
        <x14:dataValidation type="list" allowBlank="1" xr:uid="{871B99B8-00BD-4F8F-916C-8388FADB13E6}">
          <x14:formula1>
            <xm:f>Shapes!$B$277:$B$392</xm:f>
          </x14:formula1>
          <xm:sqref>F8</xm:sqref>
        </x14:dataValidation>
        <x14:dataValidation type="list" allowBlank="1" xr:uid="{15356736-3498-41B1-8F6F-E6D4C5C56EA1}">
          <x14:formula1>
            <xm:f>Shapes!$B$2:$B$313</xm:f>
          </x14:formula1>
          <xm:sqref>F7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B4A67-0E88-4D1E-9660-2541A9B850B7}">
  <sheetPr>
    <outlinePr summaryBelow="0" summaryRight="0"/>
    <pageSetUpPr fitToPage="1"/>
  </sheetPr>
  <dimension ref="A1:CG1128"/>
  <sheetViews>
    <sheetView topLeftCell="A5" zoomScaleNormal="100" workbookViewId="0">
      <selection activeCell="B10" sqref="B10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MODULEINPUT!A31&amp;" Bottom, Gusset 10"</f>
        <v>BF5 Bottom, Gusset 10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56.048098302903661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1.4852489406779659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10'!$B$8</f>
        <v>0</v>
      </c>
      <c r="M5" s="183"/>
      <c r="N5" s="187" t="s">
        <v>84</v>
      </c>
      <c r="O5" s="195">
        <f>'Gusset 10'!$B$6</f>
        <v>36.512369791666664</v>
      </c>
      <c r="P5" s="183" t="b">
        <f>IF('Gusset 10'!K10="Yes",TRUE,FALSE)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4</v>
      </c>
      <c r="X5" s="187" t="s">
        <v>86</v>
      </c>
      <c r="Y5" s="197">
        <f>AF3-30</f>
        <v>26.048098302903661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0.8295067081456412</v>
      </c>
      <c r="AG5" s="198"/>
      <c r="AH5" s="198"/>
      <c r="AI5" s="130">
        <v>1</v>
      </c>
      <c r="AJ5">
        <f t="shared" ref="AJ5:AK11" si="0">AJ4+(AJ$105-AJ$4)/100</f>
        <v>0.51258823689250588</v>
      </c>
      <c r="AK5">
        <f t="shared" si="0"/>
        <v>0.76132113584858074</v>
      </c>
    </row>
    <row r="6" spans="1:45" ht="15" customHeight="1">
      <c r="A6" s="158" t="s">
        <v>2</v>
      </c>
      <c r="B6" s="159">
        <f>MODULEINPUT!D31</f>
        <v>36.512369791666664</v>
      </c>
      <c r="C6" s="139"/>
      <c r="D6" s="156"/>
      <c r="E6" s="155" t="s">
        <v>89</v>
      </c>
      <c r="F6" s="359" t="str">
        <f>MODULEINPUT!F32</f>
        <v>BasePlate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10'!$B$7</f>
        <v>24.583333333333332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0</v>
      </c>
      <c r="X6" s="187"/>
      <c r="Y6" s="183"/>
      <c r="Z6" s="187"/>
      <c r="AA6" s="183">
        <v>1</v>
      </c>
      <c r="AB6" s="198">
        <f>W7</f>
        <v>0</v>
      </c>
      <c r="AC6" s="201">
        <f>W6+Y24</f>
        <v>51.07822633942758</v>
      </c>
      <c r="AD6" s="183"/>
      <c r="AE6" s="187" t="s">
        <v>92</v>
      </c>
      <c r="AF6" s="183">
        <f>COS($AF$3*PI()/180)</f>
        <v>0.55849675123619302</v>
      </c>
      <c r="AG6" s="198"/>
      <c r="AH6" s="198"/>
      <c r="AI6" s="130">
        <v>2</v>
      </c>
      <c r="AJ6">
        <f t="shared" si="0"/>
        <v>1.0251764737850118</v>
      </c>
      <c r="AK6">
        <f t="shared" si="0"/>
        <v>1.5226422716971615</v>
      </c>
    </row>
    <row r="7" spans="1:45" ht="15" customHeight="1">
      <c r="A7" s="158" t="s">
        <v>93</v>
      </c>
      <c r="B7" s="160">
        <f>MODULEINPUT!C31</f>
        <v>24.583333333333332</v>
      </c>
      <c r="C7" s="139"/>
      <c r="D7" s="156"/>
      <c r="E7" s="155" t="s">
        <v>14</v>
      </c>
      <c r="F7" s="360" t="str">
        <f>MODULEINPUT!G31</f>
        <v>BasePlate</v>
      </c>
      <c r="G7" s="361"/>
      <c r="H7" s="2"/>
      <c r="I7" s="9"/>
      <c r="J7" s="183"/>
      <c r="K7" s="187" t="s">
        <v>94</v>
      </c>
      <c r="L7" s="202">
        <f>'Gusset 10'!$F$11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0</v>
      </c>
      <c r="X7" s="187"/>
      <c r="Y7" s="183"/>
      <c r="Z7" s="187"/>
      <c r="AA7" s="183">
        <v>2</v>
      </c>
      <c r="AB7" s="201">
        <f>IF(W21&gt;W22,(AB8-W30),(AB6))</f>
        <v>0</v>
      </c>
      <c r="AC7" s="201">
        <f>IF(W21&gt;W22,(AC8+W29),(AC6))</f>
        <v>51.07822633942758</v>
      </c>
      <c r="AD7" s="183"/>
      <c r="AE7" s="183"/>
      <c r="AF7" s="183"/>
      <c r="AG7" s="198"/>
      <c r="AH7" s="183"/>
      <c r="AI7" s="130">
        <v>3</v>
      </c>
      <c r="AJ7">
        <f t="shared" si="0"/>
        <v>1.5377647106775176</v>
      </c>
      <c r="AK7">
        <f t="shared" si="0"/>
        <v>2.283963407545742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MODULEINPUT!I31</f>
        <v>HSS8X8X5/8</v>
      </c>
      <c r="G8" s="361"/>
      <c r="H8" s="2"/>
      <c r="I8" s="9"/>
      <c r="J8" s="183"/>
      <c r="K8" s="187" t="s">
        <v>6</v>
      </c>
      <c r="L8" s="194">
        <f>'Gusset 10'!$B$9</f>
        <v>0.875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47.326714662719034</v>
      </c>
      <c r="AC8" s="198">
        <f>IF(W21&gt;W22,AC9,(AC7-X29))</f>
        <v>19.213726479144228</v>
      </c>
      <c r="AD8" s="183"/>
      <c r="AE8" s="187" t="s">
        <v>98</v>
      </c>
      <c r="AF8" s="183">
        <f>90-AF3</f>
        <v>33.951901697096339</v>
      </c>
      <c r="AG8" s="198"/>
      <c r="AH8" s="183"/>
      <c r="AI8" s="130">
        <v>4</v>
      </c>
      <c r="AJ8">
        <f t="shared" si="0"/>
        <v>2.0503529475700235</v>
      </c>
      <c r="AK8">
        <f t="shared" si="0"/>
        <v>3.045284543394323</v>
      </c>
    </row>
    <row r="9" spans="1:45" ht="15" customHeight="1">
      <c r="A9" s="158" t="s">
        <v>6</v>
      </c>
      <c r="B9" s="161">
        <f>7/8</f>
        <v>0.875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23.52702346947725</v>
      </c>
      <c r="X9" s="187"/>
      <c r="Y9" s="183"/>
      <c r="Z9" s="187"/>
      <c r="AA9" s="183">
        <v>4</v>
      </c>
      <c r="AB9" s="201">
        <f>W7+Y25</f>
        <v>34.390346924679235</v>
      </c>
      <c r="AC9" s="198">
        <f>W6</f>
        <v>0</v>
      </c>
      <c r="AD9" s="183"/>
      <c r="AE9" s="187" t="s">
        <v>83</v>
      </c>
      <c r="AF9" s="183">
        <f>TAN($AF$8*PI()/180)</f>
        <v>0.67328780557388168</v>
      </c>
      <c r="AG9" s="198"/>
      <c r="AH9" s="183"/>
      <c r="AI9" s="130">
        <v>5</v>
      </c>
      <c r="AJ9">
        <f t="shared" si="0"/>
        <v>2.5629411844625292</v>
      </c>
      <c r="AK9">
        <f t="shared" si="0"/>
        <v>3.8066056792429039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10'!$F$10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1.75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0.55849675123619302</v>
      </c>
      <c r="AG10" s="198"/>
      <c r="AH10" s="183"/>
      <c r="AI10" s="130">
        <v>6</v>
      </c>
      <c r="AJ10">
        <f t="shared" si="0"/>
        <v>3.0755294213550348</v>
      </c>
      <c r="AK10">
        <f t="shared" si="0"/>
        <v>4.5679268150914849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28.52702346947725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0.82950670814564109</v>
      </c>
      <c r="AG11" s="198"/>
      <c r="AH11" s="183"/>
      <c r="AI11" s="130">
        <v>7</v>
      </c>
      <c r="AJ11">
        <f t="shared" si="0"/>
        <v>3.5881176582475405</v>
      </c>
      <c r="AK11">
        <f t="shared" si="0"/>
        <v>5.3292479509400659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39</v>
      </c>
      <c r="X13" s="183"/>
      <c r="Y13" s="183"/>
      <c r="Z13" s="187"/>
      <c r="AA13" s="187" t="s">
        <v>108</v>
      </c>
      <c r="AB13" s="183">
        <f>Y31*AF6</f>
        <v>51.25882368925059</v>
      </c>
      <c r="AC13" s="183">
        <f>Y31*AF5</f>
        <v>76.132113584858075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4.1007058951400461</v>
      </c>
      <c r="AK13">
        <f t="shared" si="2"/>
        <v>6.0905690867886468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40.75</v>
      </c>
      <c r="X14" s="183"/>
      <c r="Y14" s="183"/>
      <c r="Z14" s="187"/>
      <c r="AA14" s="183">
        <v>11</v>
      </c>
      <c r="AB14" s="183">
        <f>AB13-W15*COS((AF3-30)*PI()/180)</f>
        <v>42.274566403506171</v>
      </c>
      <c r="AC14" s="183">
        <f>AC13-W15*SIN((AF3-30)*PI()/180)</f>
        <v>71.740858522401751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4.6132941320325518</v>
      </c>
      <c r="AK14">
        <f t="shared" si="3"/>
        <v>6.8518902226372278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10</v>
      </c>
      <c r="X15" s="183"/>
      <c r="Y15" s="183"/>
      <c r="Z15" s="187"/>
      <c r="AA15" s="183">
        <v>12</v>
      </c>
      <c r="AB15" s="198">
        <f>AB13-W15*SIN((AF8-30)*PI()/180)</f>
        <v>50.56963348496258</v>
      </c>
      <c r="AC15" s="183">
        <f>AC13-W15*COS((AF8-30)*PI()/180)</f>
        <v>66.155891010039824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5.1258823689250574</v>
      </c>
      <c r="AK15">
        <f t="shared" si="3"/>
        <v>7.6132113584858088</v>
      </c>
    </row>
    <row r="16" spans="1:45" ht="15" customHeight="1">
      <c r="A16" s="135"/>
      <c r="B16" s="136" t="s">
        <v>2</v>
      </c>
      <c r="C16" s="137">
        <f>R24</f>
        <v>36.512369791666664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10'!$F$6,Shapes!$B$1:$B$392,0),11)</f>
        <v>1</v>
      </c>
      <c r="M16" s="187" t="s">
        <v>114</v>
      </c>
      <c r="N16" s="212">
        <f>VLOOKUP(L16,Shapes!$A:$D,4,FALSE)</f>
        <v>0</v>
      </c>
      <c r="O16" s="187"/>
      <c r="P16" s="187" t="s">
        <v>115</v>
      </c>
      <c r="Q16" s="183" t="b">
        <f>IF(L16&lt;&gt;1,IF(L17&lt;&gt;1,IF(L18&lt;&gt;1,FALSE,TRUE),TRUE),TRUE)</f>
        <v>1</v>
      </c>
      <c r="R16" s="183"/>
      <c r="S16" s="183"/>
      <c r="T16" s="211"/>
      <c r="U16" s="184"/>
      <c r="V16" s="187" t="s">
        <v>116</v>
      </c>
      <c r="W16" s="183">
        <f>(W5+W8)/TAN(30*PI()/180)</f>
        <v>8.6602540378443873</v>
      </c>
      <c r="X16" s="183"/>
      <c r="Y16" s="183"/>
      <c r="Z16" s="187"/>
      <c r="AA16" s="183">
        <v>21</v>
      </c>
      <c r="AB16" s="183">
        <f>W7</f>
        <v>0</v>
      </c>
      <c r="AC16" s="183">
        <f>W6</f>
        <v>0</v>
      </c>
      <c r="AD16" s="183"/>
      <c r="AE16" s="198">
        <v>1</v>
      </c>
      <c r="AF16" s="198">
        <f>W7</f>
        <v>0</v>
      </c>
      <c r="AG16" s="213">
        <f>L5+W6</f>
        <v>0</v>
      </c>
      <c r="AH16" s="183"/>
      <c r="AI16" s="130">
        <v>11</v>
      </c>
      <c r="AJ16">
        <f t="shared" si="3"/>
        <v>5.6384706058175631</v>
      </c>
      <c r="AK16">
        <f t="shared" si="3"/>
        <v>8.3745324943343888</v>
      </c>
    </row>
    <row r="17" spans="1:37" ht="15" customHeight="1">
      <c r="A17" s="135"/>
      <c r="B17" s="136" t="s">
        <v>93</v>
      </c>
      <c r="C17" s="137">
        <f>O6</f>
        <v>24.583333333333332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10'!$F$7,Shapes!$B$1:$B$392,0),11)</f>
        <v>1</v>
      </c>
      <c r="M17" s="187" t="s">
        <v>114</v>
      </c>
      <c r="N17" s="214">
        <f>VLOOKUP(L17,Shapes!$A:$D,4,FALSE)</f>
        <v>0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47.0540469389545</v>
      </c>
      <c r="X17" s="183"/>
      <c r="Y17" s="183"/>
      <c r="Z17" s="187"/>
      <c r="AA17" s="183">
        <v>22</v>
      </c>
      <c r="AB17" s="198">
        <f>AB21</f>
        <v>76.132113584858075</v>
      </c>
      <c r="AC17" s="183">
        <f>AC16</f>
        <v>0</v>
      </c>
      <c r="AD17" s="183"/>
      <c r="AE17" s="198">
        <v>2</v>
      </c>
      <c r="AF17" s="198">
        <f>AB21</f>
        <v>76.132113584858075</v>
      </c>
      <c r="AG17" s="213">
        <f>AG16</f>
        <v>0</v>
      </c>
      <c r="AH17" s="183" t="str">
        <f>IF(AG17&gt;AC8,"Gusset Plate must be released from the slab.","")</f>
        <v/>
      </c>
      <c r="AI17" s="130">
        <v>12</v>
      </c>
      <c r="AJ17">
        <f t="shared" si="3"/>
        <v>6.1510588427100688</v>
      </c>
      <c r="AK17">
        <f t="shared" si="3"/>
        <v>9.1358536301829698</v>
      </c>
    </row>
    <row r="18" spans="1:37" ht="15" customHeight="1">
      <c r="A18" s="135"/>
      <c r="B18" s="136" t="s">
        <v>118</v>
      </c>
      <c r="C18" s="137">
        <f t="shared" ref="C18:C19" si="4">R25</f>
        <v>44.016967473704838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10'!$F$8,Shapes!$B$1:$B$392,0),11)</f>
        <v>281</v>
      </c>
      <c r="M18" s="183" t="s">
        <v>114</v>
      </c>
      <c r="N18" s="183">
        <f>VLOOKUP(L18,Shapes!$A:$D,4,FALSE)</f>
        <v>8</v>
      </c>
      <c r="O18" s="187" t="s">
        <v>119</v>
      </c>
      <c r="P18" s="212">
        <f>VLOOKUP(L18,Shapes!$A:$D,3,FALSE)</f>
        <v>16.399999999999999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10</v>
      </c>
      <c r="X18" s="183"/>
      <c r="Y18" s="183"/>
      <c r="Z18" s="187"/>
      <c r="AA18" s="183">
        <v>23</v>
      </c>
      <c r="AB18" s="198">
        <f>W7</f>
        <v>0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6.6636470796025744</v>
      </c>
      <c r="AK18">
        <f t="shared" si="3"/>
        <v>9.8971747660315508</v>
      </c>
    </row>
    <row r="19" spans="1:37" ht="15" customHeight="1">
      <c r="A19" s="135"/>
      <c r="B19" s="136" t="s">
        <v>123</v>
      </c>
      <c r="C19" s="138">
        <f t="shared" si="4"/>
        <v>56.048098302903661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0.875</v>
      </c>
      <c r="M19" s="183">
        <f>L20/(0.9*R19*AD32)</f>
        <v>0.43044629071667828</v>
      </c>
      <c r="N19" s="183" t="s">
        <v>124</v>
      </c>
      <c r="O19" s="187" t="s">
        <v>119</v>
      </c>
      <c r="P19" s="183">
        <f>2*W11*L19</f>
        <v>49.922291071585185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0</v>
      </c>
      <c r="X19" s="183"/>
      <c r="Y19" s="183"/>
      <c r="Z19" s="187"/>
      <c r="AA19" s="183">
        <v>24</v>
      </c>
      <c r="AB19" s="198">
        <f>AB18</f>
        <v>0</v>
      </c>
      <c r="AC19" s="183">
        <f>AC21</f>
        <v>76.132113584858075</v>
      </c>
      <c r="AD19" s="183"/>
      <c r="AE19" s="183"/>
      <c r="AF19" s="183"/>
      <c r="AG19" s="183"/>
      <c r="AH19" s="183"/>
      <c r="AI19" s="130">
        <v>14</v>
      </c>
      <c r="AJ19">
        <f t="shared" si="3"/>
        <v>7.1762353164950801</v>
      </c>
      <c r="AK19">
        <f t="shared" si="3"/>
        <v>10.658495901880132</v>
      </c>
    </row>
    <row r="20" spans="1:37" ht="15" customHeight="1">
      <c r="A20" s="135"/>
      <c r="B20" s="136" t="s">
        <v>126</v>
      </c>
      <c r="C20" s="138">
        <f>AF8</f>
        <v>33.951901697096339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1066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0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7.6888235533875857</v>
      </c>
      <c r="AK20">
        <f t="shared" si="3"/>
        <v>11.419817037728713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19.20689703131896</v>
      </c>
      <c r="X21" s="183"/>
      <c r="Y21" s="183"/>
      <c r="Z21" s="183"/>
      <c r="AA21" s="183" t="s">
        <v>131</v>
      </c>
      <c r="AB21" s="183">
        <f>MAX(AB6:AC13)</f>
        <v>76.132113584858075</v>
      </c>
      <c r="AC21" s="183">
        <f>AB21</f>
        <v>76.132113584858075</v>
      </c>
      <c r="AD21" s="183"/>
      <c r="AE21" s="183"/>
      <c r="AF21" s="183"/>
      <c r="AG21" s="183"/>
      <c r="AH21" s="183"/>
      <c r="AI21" s="130">
        <v>16</v>
      </c>
      <c r="AJ21">
        <f t="shared" si="3"/>
        <v>8.2014117902800923</v>
      </c>
      <c r="AK21">
        <f t="shared" si="3"/>
        <v>12.181138173577294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42.369731388736554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8.7140000271725988</v>
      </c>
      <c r="AK22">
        <f t="shared" si="3"/>
        <v>12.942459309425875</v>
      </c>
    </row>
    <row r="23" spans="1:37" ht="15" customHeight="1">
      <c r="A23" s="135"/>
      <c r="B23" s="136" t="s">
        <v>135</v>
      </c>
      <c r="C23" s="141">
        <f>L26</f>
        <v>39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9.2265882640651053</v>
      </c>
      <c r="AK23">
        <f t="shared" si="3"/>
        <v>13.703780445274456</v>
      </c>
    </row>
    <row r="24" spans="1:37" ht="15" customHeight="1">
      <c r="A24" s="135"/>
      <c r="B24" s="136" t="s">
        <v>139</v>
      </c>
      <c r="C24" s="141">
        <f>Y25</f>
        <v>34.390346924679235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36.512369791666664</v>
      </c>
      <c r="S24" s="183"/>
      <c r="T24" s="183"/>
      <c r="U24" s="184"/>
      <c r="V24" s="187" t="s">
        <v>141</v>
      </c>
      <c r="W24" s="201">
        <f>W27-W28</f>
        <v>51.078226339427573</v>
      </c>
      <c r="X24" s="201">
        <f>(W22/AF11)-(W20*AF10)-W6</f>
        <v>51.07822633942758</v>
      </c>
      <c r="Y24" s="220">
        <f>IF($W$21&gt;$W$22,W24,X24)</f>
        <v>51.07822633942758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9.7391765009576119</v>
      </c>
      <c r="AK24">
        <f t="shared" si="3"/>
        <v>14.465101581123037</v>
      </c>
    </row>
    <row r="25" spans="1:37" ht="15" customHeight="1">
      <c r="A25" s="135"/>
      <c r="B25" s="136" t="s">
        <v>143</v>
      </c>
      <c r="C25" s="141">
        <f>Y24</f>
        <v>51.07822633942758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44.016967473704838</v>
      </c>
      <c r="S25" s="183"/>
      <c r="T25" s="183"/>
      <c r="U25" s="184"/>
      <c r="V25" s="187" t="s">
        <v>146</v>
      </c>
      <c r="W25" s="201">
        <f>(W21/AF6)-W7-(W19*AF5)</f>
        <v>34.390346924679243</v>
      </c>
      <c r="X25" s="201">
        <f>X27-X28</f>
        <v>34.390346924679235</v>
      </c>
      <c r="Y25" s="220">
        <f>IF($W$21&gt;$W$22,W25,X25)</f>
        <v>34.390346924679235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10.251764737850118</v>
      </c>
      <c r="AK25">
        <f t="shared" si="3"/>
        <v>15.226422716971618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39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56.048098302903661</v>
      </c>
      <c r="S26" s="183"/>
      <c r="T26" s="183"/>
      <c r="U26" s="184"/>
      <c r="V26" s="187" t="s">
        <v>151</v>
      </c>
      <c r="W26" s="201">
        <f>W25-(2*W11)*AF5</f>
        <v>-12.936367738039799</v>
      </c>
      <c r="X26" s="201">
        <f>X24-(2*W11*AF10)</f>
        <v>19.213726479144228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10.764352974742625</v>
      </c>
      <c r="AK26">
        <f t="shared" si="3"/>
        <v>15.987743852820198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31.864499860283352</v>
      </c>
      <c r="X27" s="201">
        <f>2*W11*AF11</f>
        <v>47.326714662719034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11.276941211635132</v>
      </c>
      <c r="AK27">
        <f t="shared" si="3"/>
        <v>16.749064988668778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-19.213726479144224</v>
      </c>
      <c r="X28" s="201">
        <f>X26*AF9</f>
        <v>12.936367738039801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11.789529448527638</v>
      </c>
      <c r="AK28">
        <f t="shared" si="3"/>
        <v>17.510386124517357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31.864499860283352</v>
      </c>
      <c r="X29" s="201">
        <f>2*W11*AF10</f>
        <v>31.864499860283352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12.302117685420145</v>
      </c>
      <c r="AK29">
        <f t="shared" si="3"/>
        <v>18.271707260365936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47.326714662719041</v>
      </c>
      <c r="X30" s="222">
        <f>2*W11*AF11</f>
        <v>47.326714662719034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12.814705922312651</v>
      </c>
      <c r="AK30">
        <f t="shared" si="5"/>
        <v>19.033028396214515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59.95689703131896</v>
      </c>
      <c r="X31" s="222">
        <f>W22+W14</f>
        <v>83.119731388736554</v>
      </c>
      <c r="Y31" s="224">
        <f>IF(W21&gt;W22,W31,X31)+W16</f>
        <v>91.779985426580936</v>
      </c>
      <c r="Z31" s="183"/>
      <c r="AA31" s="183"/>
      <c r="AB31" s="183" t="s">
        <v>163</v>
      </c>
      <c r="AC31" s="183"/>
      <c r="AD31" s="225">
        <f>((AC7-AC8)^2+(AB7-AB8)^2)^0.5</f>
        <v>57.054046938954492</v>
      </c>
      <c r="AE31" s="183"/>
      <c r="AF31" s="183"/>
      <c r="AG31" s="183"/>
      <c r="AH31" s="183"/>
      <c r="AI31" s="130">
        <v>26</v>
      </c>
      <c r="AJ31">
        <f t="shared" si="5"/>
        <v>13.327294159205158</v>
      </c>
      <c r="AK31">
        <f t="shared" si="5"/>
        <v>19.794349532063094</v>
      </c>
    </row>
    <row r="32" spans="1:37" ht="15" customHeight="1">
      <c r="A32" s="136" t="s">
        <v>164</v>
      </c>
      <c r="B32" s="141">
        <f t="shared" ref="B32:B36" si="6">K52</f>
        <v>0</v>
      </c>
      <c r="C32" s="135"/>
      <c r="D32" s="143"/>
      <c r="E32" s="136" t="s">
        <v>165</v>
      </c>
      <c r="F32" s="144">
        <f>L20</f>
        <v>1066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55.033320996790806</v>
      </c>
      <c r="AE32" s="183"/>
      <c r="AF32" s="183"/>
      <c r="AG32" s="183"/>
      <c r="AH32" s="183"/>
      <c r="AI32" s="130">
        <v>27</v>
      </c>
      <c r="AJ32">
        <f t="shared" si="5"/>
        <v>13.839882396097664</v>
      </c>
      <c r="AK32">
        <f t="shared" si="5"/>
        <v>20.555670667911674</v>
      </c>
    </row>
    <row r="33" spans="1:37" ht="15" customHeight="1">
      <c r="A33" s="136" t="s">
        <v>168</v>
      </c>
      <c r="B33" s="141">
        <f t="shared" si="6"/>
        <v>0</v>
      </c>
      <c r="C33" s="135"/>
      <c r="D33" s="136" t="s">
        <v>169</v>
      </c>
      <c r="E33" s="145">
        <f t="shared" ref="E33:F36" si="7">N52</f>
        <v>0</v>
      </c>
      <c r="F33" s="144">
        <f t="shared" si="7"/>
        <v>0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14.352470632990171</v>
      </c>
      <c r="AK33">
        <f t="shared" si="5"/>
        <v>21.316991803760253</v>
      </c>
    </row>
    <row r="34" spans="1:37" ht="15" customHeight="1">
      <c r="A34" s="136" t="s">
        <v>85</v>
      </c>
      <c r="B34" s="141">
        <f t="shared" si="6"/>
        <v>17.612737908194216</v>
      </c>
      <c r="C34" s="135"/>
      <c r="D34" s="136" t="s">
        <v>172</v>
      </c>
      <c r="E34" s="145">
        <f t="shared" si="7"/>
        <v>0.55849675123619302</v>
      </c>
      <c r="F34" s="144">
        <f t="shared" si="7"/>
        <v>596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23.516660498395403</v>
      </c>
      <c r="AE34" s="183"/>
      <c r="AF34" s="183"/>
      <c r="AG34" s="183"/>
      <c r="AH34" s="183"/>
      <c r="AI34" s="130">
        <v>29</v>
      </c>
      <c r="AJ34">
        <f t="shared" si="5"/>
        <v>14.865058869882677</v>
      </c>
      <c r="AK34">
        <f t="shared" si="5"/>
        <v>22.078312939608832</v>
      </c>
    </row>
    <row r="35" spans="1:37" ht="15" customHeight="1">
      <c r="A35" s="146" t="s">
        <v>91</v>
      </c>
      <c r="B35" s="141">
        <f t="shared" si="6"/>
        <v>26.159300320584109</v>
      </c>
      <c r="C35" s="135"/>
      <c r="D35" s="136" t="s">
        <v>177</v>
      </c>
      <c r="E35" s="145">
        <f t="shared" si="7"/>
        <v>0.82950670814564109</v>
      </c>
      <c r="F35" s="144">
        <f t="shared" si="7"/>
        <v>885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15.377647106775184</v>
      </c>
      <c r="AK35">
        <f t="shared" si="5"/>
        <v>22.839634075457411</v>
      </c>
    </row>
    <row r="36" spans="1:37" ht="15" customHeight="1">
      <c r="A36" s="136" t="s">
        <v>152</v>
      </c>
      <c r="B36" s="147">
        <f t="shared" si="6"/>
        <v>31.535971998421953</v>
      </c>
      <c r="C36" s="135"/>
      <c r="D36" s="136" t="s">
        <v>180</v>
      </c>
      <c r="E36" s="145">
        <f t="shared" si="7"/>
        <v>0</v>
      </c>
      <c r="F36" s="144">
        <f t="shared" si="7"/>
        <v>0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15.89023534366769</v>
      </c>
      <c r="AK36">
        <f t="shared" si="5"/>
        <v>23.60095521130599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16.402823580560195</v>
      </c>
      <c r="AK37">
        <f t="shared" si="5"/>
        <v>24.36227634715457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16.9154118174527</v>
      </c>
      <c r="AK38">
        <f t="shared" si="5"/>
        <v>25.123597483003149</v>
      </c>
    </row>
    <row r="39" spans="1:37" ht="15" customHeight="1">
      <c r="A39" s="136" t="s">
        <v>186</v>
      </c>
      <c r="B39" s="148">
        <f>L60</f>
        <v>7</v>
      </c>
      <c r="C39" s="135"/>
      <c r="D39" s="136" t="s">
        <v>187</v>
      </c>
      <c r="E39" s="148">
        <f>Q60</f>
        <v>7</v>
      </c>
      <c r="F39" s="135"/>
      <c r="G39" s="136" t="s">
        <v>188</v>
      </c>
      <c r="H39" s="149" t="str">
        <f>ROUND(K73,0)&amp;"k  "&amp;L74</f>
        <v>159k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17.428000054345205</v>
      </c>
      <c r="AK39">
        <f t="shared" si="5"/>
        <v>25.884918618851728</v>
      </c>
    </row>
    <row r="40" spans="1:37" ht="15" customHeight="1">
      <c r="A40" s="136" t="s">
        <v>189</v>
      </c>
      <c r="B40" s="150">
        <f t="shared" ref="B40:B42" si="8">N60</f>
        <v>0</v>
      </c>
      <c r="C40" s="135"/>
      <c r="D40" s="136" t="s">
        <v>190</v>
      </c>
      <c r="E40" s="150">
        <f t="shared" ref="E40:E42" si="9">S60</f>
        <v>0.86805877303019185</v>
      </c>
      <c r="F40" s="135"/>
      <c r="G40" s="136" t="s">
        <v>191</v>
      </c>
      <c r="H40" s="149" t="str">
        <f>ROUND(K77,0)&amp;"k  "&amp;L78</f>
        <v>2167k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17.940588291237709</v>
      </c>
      <c r="AK40">
        <f t="shared" si="5"/>
        <v>26.646239754700307</v>
      </c>
    </row>
    <row r="41" spans="1:37" ht="15" customHeight="1">
      <c r="A41" s="136" t="s">
        <v>194</v>
      </c>
      <c r="B41" s="150">
        <f t="shared" si="8"/>
        <v>0.86826315295053913</v>
      </c>
      <c r="C41" s="135"/>
      <c r="D41" s="136" t="s">
        <v>195</v>
      </c>
      <c r="E41" s="150">
        <f t="shared" si="9"/>
        <v>0</v>
      </c>
      <c r="F41" s="135"/>
      <c r="G41" s="136" t="s">
        <v>196</v>
      </c>
      <c r="H41" s="149" t="str">
        <f>ROUND(MIN(K81:K82),0)&amp;"k  "&amp;L83</f>
        <v>1877k  OK</v>
      </c>
      <c r="I41" s="9"/>
      <c r="J41" s="183"/>
      <c r="K41" s="187" t="s">
        <v>197</v>
      </c>
      <c r="L41" s="229">
        <f>L20</f>
        <v>1066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18.453176528130214</v>
      </c>
      <c r="AK41">
        <f t="shared" si="5"/>
        <v>27.407560890548886</v>
      </c>
    </row>
    <row r="42" spans="1:37" ht="15" customHeight="1">
      <c r="A42" s="136" t="s">
        <v>200</v>
      </c>
      <c r="B42" s="151">
        <f t="shared" si="8"/>
        <v>0.86826315295053913</v>
      </c>
      <c r="C42" s="135"/>
      <c r="D42" s="136" t="s">
        <v>200</v>
      </c>
      <c r="E42" s="151">
        <f t="shared" si="9"/>
        <v>0.86805877303019185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2.99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18.965764765022719</v>
      </c>
      <c r="AK42">
        <f t="shared" si="5"/>
        <v>28.168882026397466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176.65672564697596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19.478353001915224</v>
      </c>
      <c r="AK43">
        <f t="shared" si="5"/>
        <v>28.930203162246045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19.990941238807729</v>
      </c>
      <c r="AK44">
        <f t="shared" si="5"/>
        <v>29.691524298094624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8.0433503075554196</v>
      </c>
      <c r="M45" s="183"/>
      <c r="N45" s="183" t="s">
        <v>204</v>
      </c>
      <c r="O45" s="197">
        <f>PI()^2*29000/(L43)^2</f>
        <v>9.1714370667678669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20.503529475700233</v>
      </c>
      <c r="AK45">
        <f t="shared" si="5"/>
        <v>30.452845433943203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150.411567894993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21.016117712592738</v>
      </c>
      <c r="AK46">
        <f t="shared" si="10"/>
        <v>31.214166569791782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45.123470368497898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21.528705949485243</v>
      </c>
      <c r="AK47">
        <f t="shared" si="10"/>
        <v>31.975487705640361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22.041294186377748</v>
      </c>
      <c r="AK48">
        <f t="shared" si="10"/>
        <v>32.736808841488944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22.553882423270252</v>
      </c>
      <c r="AK49">
        <f t="shared" si="10"/>
        <v>33.498129977337527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23.066470660162757</v>
      </c>
      <c r="AK50">
        <f t="shared" si="10"/>
        <v>34.25945111318611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10'!$F$12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23.579058897055262</v>
      </c>
      <c r="AK51">
        <f t="shared" si="10"/>
        <v>35.020772249034692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0</v>
      </c>
      <c r="L52" s="183"/>
      <c r="M52" s="187" t="s">
        <v>169</v>
      </c>
      <c r="N52" s="183">
        <f>K53/K56</f>
        <v>0</v>
      </c>
      <c r="O52" s="198">
        <f t="shared" ref="O52:O55" si="11">ROUNDUP(N52*$L$20,0)</f>
        <v>0</v>
      </c>
      <c r="P52" s="183"/>
      <c r="Q52" s="187" t="s">
        <v>211</v>
      </c>
      <c r="R52" s="233">
        <f>(Y25-R51)/2+R51</f>
        <v>17.695173462339618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24.091647133947767</v>
      </c>
      <c r="AK52">
        <f t="shared" si="10"/>
        <v>35.782093384883275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0</v>
      </c>
      <c r="L53" s="183"/>
      <c r="M53" s="187" t="s">
        <v>172</v>
      </c>
      <c r="N53" s="183">
        <f>K54/K56</f>
        <v>0.55849675123619302</v>
      </c>
      <c r="O53" s="198">
        <f t="shared" si="11"/>
        <v>596</v>
      </c>
      <c r="P53" s="183"/>
      <c r="Q53" s="187" t="s">
        <v>212</v>
      </c>
      <c r="R53" s="233">
        <f>(Y24-R51)/2+R51</f>
        <v>26.03911316971379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24.604235370840271</v>
      </c>
      <c r="AK53">
        <f t="shared" si="10"/>
        <v>36.543414520731858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17.612737908194216</v>
      </c>
      <c r="L54" s="183"/>
      <c r="M54" s="187" t="s">
        <v>177</v>
      </c>
      <c r="N54" s="183">
        <f>K55/K56</f>
        <v>0.82950670814564109</v>
      </c>
      <c r="O54" s="198">
        <f t="shared" si="11"/>
        <v>885</v>
      </c>
      <c r="P54" s="183"/>
      <c r="Q54" s="187" t="s">
        <v>214</v>
      </c>
      <c r="R54" s="233">
        <f>AF8</f>
        <v>33.951901697096339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25.116823607732776</v>
      </c>
      <c r="AK54">
        <f t="shared" si="10"/>
        <v>37.304735656580441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26.159300320584109</v>
      </c>
      <c r="L55" s="183"/>
      <c r="M55" s="187" t="s">
        <v>180</v>
      </c>
      <c r="N55" s="183">
        <f>K52/K56</f>
        <v>0</v>
      </c>
      <c r="O55" s="198">
        <f t="shared" si="11"/>
        <v>0</v>
      </c>
      <c r="P55" s="183" t="s">
        <v>217</v>
      </c>
      <c r="Q55" s="187" t="s">
        <v>218</v>
      </c>
      <c r="R55" s="183">
        <f>K53*AF9-K52</f>
        <v>0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25.629411844625281</v>
      </c>
      <c r="AK55">
        <f t="shared" si="10"/>
        <v>38.066056792429023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31.535971998421953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23.938899500359295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26.142000081517786</v>
      </c>
      <c r="AK56">
        <f t="shared" si="10"/>
        <v>38.827377928277606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0.91512002259182612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26.654588318410291</v>
      </c>
      <c r="AK57">
        <f t="shared" si="10"/>
        <v>39.588699064126189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27.167176555302795</v>
      </c>
      <c r="AK58">
        <f t="shared" si="10"/>
        <v>40.350020199974772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27.6797647921953</v>
      </c>
      <c r="AK59">
        <f t="shared" si="10"/>
        <v>41.111341335823354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7</v>
      </c>
      <c r="M60" s="187" t="s">
        <v>169</v>
      </c>
      <c r="N60" s="183">
        <f>O52/(2*0.75*63*2*K54*L60/16*0.707)</f>
        <v>0</v>
      </c>
      <c r="O60" s="183"/>
      <c r="P60" s="187" t="s">
        <v>224</v>
      </c>
      <c r="Q60" s="198">
        <f>ROUNDUP((O55/(8.3*K55))+(O54/(5.5*K55)),0)</f>
        <v>7</v>
      </c>
      <c r="R60" s="187" t="s">
        <v>177</v>
      </c>
      <c r="S60" s="183">
        <f>O54/(2*0.75*42*2*K55*Q60/16*0.707)</f>
        <v>0.86805877303019185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28.192353029087805</v>
      </c>
      <c r="AK60">
        <f t="shared" si="10"/>
        <v>41.872662471671937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0.86826315295053913</v>
      </c>
      <c r="O61" s="183"/>
      <c r="P61" s="183"/>
      <c r="Q61" s="183"/>
      <c r="R61" s="187" t="s">
        <v>180</v>
      </c>
      <c r="S61" s="183">
        <f>O55/(2*0.75*63*2*K55*Q60/16*0.707)</f>
        <v>0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28.70494126598031</v>
      </c>
      <c r="AK61">
        <f t="shared" si="10"/>
        <v>42.63398360752052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0.86826315295053913</v>
      </c>
      <c r="O62" s="183"/>
      <c r="P62" s="183"/>
      <c r="Q62" s="183"/>
      <c r="R62" s="187" t="s">
        <v>225</v>
      </c>
      <c r="S62" s="183">
        <f>SUM(S60:S61)</f>
        <v>0.86805877303019185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29.217529502872814</v>
      </c>
      <c r="AK62">
        <f t="shared" si="12"/>
        <v>43.395304743369103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29.730117739765319</v>
      </c>
      <c r="AK63">
        <f t="shared" si="12"/>
        <v>44.156625879217685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30.242705976657824</v>
      </c>
      <c r="AK64">
        <f t="shared" si="12"/>
        <v>44.917947015066268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30.755294213550329</v>
      </c>
      <c r="AK65">
        <f t="shared" si="12"/>
        <v>45.679268150914851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55.033320996790806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31.267882450442833</v>
      </c>
      <c r="AK66">
        <f t="shared" si="12"/>
        <v>46.440589286763434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31.780470687335338</v>
      </c>
      <c r="AK67">
        <f t="shared" si="12"/>
        <v>47.201910422612016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0.875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32.293058924227843</v>
      </c>
      <c r="AK68">
        <f t="shared" si="12"/>
        <v>47.963231558460599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261.4505364361749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32.805647161120348</v>
      </c>
      <c r="AK69">
        <f t="shared" si="12"/>
        <v>48.724552694309182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33.318235398012852</v>
      </c>
      <c r="AK70">
        <f t="shared" si="12"/>
        <v>49.485873830157765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4.1871514415854874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33.830823634905357</v>
      </c>
      <c r="AK71">
        <f t="shared" si="12"/>
        <v>50.247194966006347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3.6721318142704726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34.343411871797862</v>
      </c>
      <c r="AK72">
        <f t="shared" si="12"/>
        <v>51.00851610185493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159.14556699085387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34.856000108690367</v>
      </c>
      <c r="AK73">
        <f t="shared" si="12"/>
        <v>51.769837237703513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150.411567894993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35.368588345582872</v>
      </c>
      <c r="AK74">
        <f t="shared" si="12"/>
        <v>52.531158373552095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35.881176582475376</v>
      </c>
      <c r="AK75">
        <f t="shared" si="12"/>
        <v>53.292479509400678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36.393764819367881</v>
      </c>
      <c r="AK76">
        <f t="shared" si="12"/>
        <v>54.053800645249261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2166.9370142486382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36.906353056260386</v>
      </c>
      <c r="AK77">
        <f t="shared" si="12"/>
        <v>54.815121781097844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1066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37.418941293152891</v>
      </c>
      <c r="AK78">
        <f t="shared" si="13"/>
        <v>55.576442916946426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37.931529530045395</v>
      </c>
      <c r="AK79">
        <f t="shared" si="13"/>
        <v>56.337764052795009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38.4441177669379</v>
      </c>
      <c r="AK80">
        <f t="shared" si="13"/>
        <v>57.099085188643592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1876.875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38.956706003830405</v>
      </c>
      <c r="AK81">
        <f t="shared" si="13"/>
        <v>57.860406324492175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2112.1950493846789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39.46929424072291</v>
      </c>
      <c r="AK82">
        <f t="shared" si="13"/>
        <v>58.621727460340757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1066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39.981882477615414</v>
      </c>
      <c r="AK83">
        <f t="shared" si="13"/>
        <v>59.38304859618934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40.494470714507919</v>
      </c>
      <c r="AK84">
        <f t="shared" si="13"/>
        <v>60.144369732037923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41.007058951400424</v>
      </c>
      <c r="AK85">
        <f t="shared" si="13"/>
        <v>60.905690867886506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41.519647188292929</v>
      </c>
      <c r="AK86">
        <f t="shared" si="13"/>
        <v>61.667012003735088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42.032235425185434</v>
      </c>
      <c r="AK87">
        <f t="shared" si="13"/>
        <v>62.428333139583671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42.544823662077938</v>
      </c>
      <c r="AK88">
        <f t="shared" si="13"/>
        <v>63.189654275432254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43.057411898970443</v>
      </c>
      <c r="AK89">
        <f t="shared" si="13"/>
        <v>63.950975411280837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43.570000135862948</v>
      </c>
      <c r="AK90">
        <f t="shared" si="13"/>
        <v>64.712296547129412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44.082588372755453</v>
      </c>
      <c r="AK91">
        <f t="shared" si="13"/>
        <v>65.473617682977988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44.595176609647957</v>
      </c>
      <c r="AK92">
        <f t="shared" si="13"/>
        <v>66.234938818826564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45.107764846540462</v>
      </c>
      <c r="AK93">
        <f t="shared" si="13"/>
        <v>66.996259954675139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45.620353083432967</v>
      </c>
      <c r="AK94">
        <f t="shared" si="14"/>
        <v>67.757581090523715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46.132941320325472</v>
      </c>
      <c r="AK95">
        <f t="shared" si="14"/>
        <v>68.51890222637229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46.645529557217976</v>
      </c>
      <c r="AK96">
        <f t="shared" si="14"/>
        <v>69.280223362220866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47.158117794110481</v>
      </c>
      <c r="AK97">
        <f t="shared" si="14"/>
        <v>70.041544498069442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47.670706031002986</v>
      </c>
      <c r="AK98">
        <f t="shared" si="14"/>
        <v>70.802865633918017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48.183294267895491</v>
      </c>
      <c r="AK99">
        <f t="shared" si="14"/>
        <v>71.564186769766593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48.695882504787996</v>
      </c>
      <c r="AK100">
        <f t="shared" si="14"/>
        <v>72.325507905615169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49.2084707416805</v>
      </c>
      <c r="AK101">
        <f t="shared" si="14"/>
        <v>73.086829041463744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49.721058978573005</v>
      </c>
      <c r="AK102">
        <f t="shared" si="14"/>
        <v>73.84815017731232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50.23364721546551</v>
      </c>
      <c r="AK103">
        <f t="shared" si="14"/>
        <v>74.609471313160896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50.746235452358015</v>
      </c>
      <c r="AK104">
        <f t="shared" si="14"/>
        <v>75.370792449009471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51.25882368925059</v>
      </c>
      <c r="AK105" s="177">
        <f t="shared" si="15"/>
        <v>76.132113584858075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0</v>
      </c>
      <c r="AL106" s="153">
        <f>AC7</f>
        <v>51.07822633942758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0.47326714662719033</v>
      </c>
      <c r="AL107" s="153">
        <f t="shared" ref="AL107:AL170" si="17">AL106+(AL$206-AL$106)/100</f>
        <v>50.759581340824745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0.94653429325438065</v>
      </c>
      <c r="AL108" s="153">
        <f t="shared" si="17"/>
        <v>50.44093634222191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1.419801439881571</v>
      </c>
      <c r="AL109" s="153">
        <f t="shared" si="17"/>
        <v>50.122291343619075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1.8930685865087613</v>
      </c>
      <c r="AL110" s="153">
        <f t="shared" si="17"/>
        <v>49.80364634501624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2.3663357331359518</v>
      </c>
      <c r="AL111" s="153">
        <f t="shared" si="17"/>
        <v>49.485001346413405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2.8396028797631421</v>
      </c>
      <c r="AL112" s="153">
        <f t="shared" si="17"/>
        <v>49.16635634781057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3.3128700263903323</v>
      </c>
      <c r="AL113" s="153">
        <f t="shared" si="17"/>
        <v>48.847711349207735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3.7861371730175226</v>
      </c>
      <c r="AL114" s="153">
        <f t="shared" si="17"/>
        <v>48.5290663506049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4.2594043196447133</v>
      </c>
      <c r="AL115" s="153">
        <f t="shared" si="17"/>
        <v>48.210421352002065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4.7326714662719036</v>
      </c>
      <c r="AL116" s="153">
        <f t="shared" si="17"/>
        <v>47.89177635339923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5.2059386128990939</v>
      </c>
      <c r="AL117" s="153">
        <f t="shared" si="17"/>
        <v>47.573131354796395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5.6792057595262841</v>
      </c>
      <c r="AL118" s="153">
        <f t="shared" si="17"/>
        <v>47.25448635619356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6.1524729061534744</v>
      </c>
      <c r="AL119" s="153">
        <f t="shared" si="17"/>
        <v>46.935841357590725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6.6257400527806647</v>
      </c>
      <c r="AL120" s="153">
        <f t="shared" si="17"/>
        <v>46.61719635898789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7.099007199407855</v>
      </c>
      <c r="AL121" s="153">
        <f t="shared" si="17"/>
        <v>46.298551360385055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7.5722743460350452</v>
      </c>
      <c r="AL122" s="153">
        <f t="shared" si="17"/>
        <v>45.97990636178222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8.0455414926622364</v>
      </c>
      <c r="AL123" s="153">
        <f t="shared" si="17"/>
        <v>45.661261363179385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8.5188086392894267</v>
      </c>
      <c r="AL124" s="153">
        <f t="shared" si="17"/>
        <v>45.34261636457655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8.9920757859166169</v>
      </c>
      <c r="AL125" s="153">
        <f t="shared" si="17"/>
        <v>45.023971365973715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9.4653429325438072</v>
      </c>
      <c r="AL126" s="153">
        <f t="shared" si="17"/>
        <v>44.70532636737088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9.9386100791709975</v>
      </c>
      <c r="AL127" s="153">
        <f t="shared" si="17"/>
        <v>44.386681368768045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10.411877225798188</v>
      </c>
      <c r="AL128" s="153">
        <f t="shared" si="17"/>
        <v>44.06803637016521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10.885144372425378</v>
      </c>
      <c r="AL129" s="153">
        <f t="shared" si="17"/>
        <v>43.749391371562375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11.358411519052568</v>
      </c>
      <c r="AL130" s="153">
        <f t="shared" si="17"/>
        <v>43.43074637295954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11.831678665679759</v>
      </c>
      <c r="AL131" s="153">
        <f t="shared" si="17"/>
        <v>43.112101374356705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12.304945812306949</v>
      </c>
      <c r="AL132" s="153">
        <f t="shared" si="17"/>
        <v>42.79345637575387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12.778212958934139</v>
      </c>
      <c r="AL133" s="153">
        <f t="shared" si="17"/>
        <v>42.474811377151035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13.251480105561329</v>
      </c>
      <c r="AL134" s="153">
        <f t="shared" si="17"/>
        <v>42.1561663785482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13.72474725218852</v>
      </c>
      <c r="AL135" s="153">
        <f t="shared" si="17"/>
        <v>41.837521379945365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14.19801439881571</v>
      </c>
      <c r="AL136" s="153">
        <f t="shared" si="17"/>
        <v>41.51887638134253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14.6712815454429</v>
      </c>
      <c r="AL137" s="153">
        <f t="shared" si="17"/>
        <v>41.200231382739695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15.14454869207009</v>
      </c>
      <c r="AL138" s="153">
        <f t="shared" si="17"/>
        <v>40.88158638413686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15.617815838697281</v>
      </c>
      <c r="AL139" s="153">
        <f t="shared" si="17"/>
        <v>40.562941385534025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16.091082985324473</v>
      </c>
      <c r="AL140" s="153">
        <f t="shared" si="17"/>
        <v>40.24429638693119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16.564350131951663</v>
      </c>
      <c r="AL141" s="153">
        <f t="shared" si="17"/>
        <v>39.925651388328355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17.037617278578853</v>
      </c>
      <c r="AL142" s="153">
        <f t="shared" si="17"/>
        <v>39.60700638972552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17.510884425206044</v>
      </c>
      <c r="AL143" s="153">
        <f t="shared" si="17"/>
        <v>39.288361391122685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17.984151571833234</v>
      </c>
      <c r="AL144" s="153">
        <f t="shared" si="17"/>
        <v>38.96971639251985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18.457418718460424</v>
      </c>
      <c r="AL145" s="153">
        <f t="shared" si="17"/>
        <v>38.651071393917015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18.930685865087614</v>
      </c>
      <c r="AL146" s="153">
        <f t="shared" si="17"/>
        <v>38.33242639531418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19.403953011714805</v>
      </c>
      <c r="AL147" s="153">
        <f t="shared" si="17"/>
        <v>38.013781396711344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19.877220158341995</v>
      </c>
      <c r="AL148" s="153">
        <f t="shared" si="17"/>
        <v>37.695136398108509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20.350487304969185</v>
      </c>
      <c r="AL149" s="153">
        <f t="shared" si="17"/>
        <v>37.376491399505674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20.823754451596376</v>
      </c>
      <c r="AL150" s="153">
        <f t="shared" si="17"/>
        <v>37.057846400902839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21.297021598223566</v>
      </c>
      <c r="AL151" s="153">
        <f t="shared" si="17"/>
        <v>36.739201402300004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21.770288744850756</v>
      </c>
      <c r="AL152" s="153">
        <f t="shared" si="17"/>
        <v>36.420556403697169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22.243555891477946</v>
      </c>
      <c r="AL153" s="153">
        <f t="shared" si="17"/>
        <v>36.101911405094334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22.716823038105137</v>
      </c>
      <c r="AL154" s="153">
        <f t="shared" si="17"/>
        <v>35.783266406491499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23.190090184732327</v>
      </c>
      <c r="AL155" s="153">
        <f t="shared" si="17"/>
        <v>35.464621407888664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23.663357331359517</v>
      </c>
      <c r="AL156" s="153">
        <f t="shared" si="17"/>
        <v>35.145976409285829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24.136624477986707</v>
      </c>
      <c r="AL157" s="153">
        <f t="shared" si="17"/>
        <v>34.827331410682994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24.609891624613898</v>
      </c>
      <c r="AL158" s="153">
        <f t="shared" si="17"/>
        <v>34.508686412080159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25.083158771241088</v>
      </c>
      <c r="AL159" s="153">
        <f t="shared" si="17"/>
        <v>34.190041413477324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25.556425917868278</v>
      </c>
      <c r="AL160" s="153">
        <f t="shared" si="17"/>
        <v>33.871396414874489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26.029693064495468</v>
      </c>
      <c r="AL161" s="153">
        <f t="shared" si="17"/>
        <v>33.552751416271654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26.502960211122659</v>
      </c>
      <c r="AL162" s="153">
        <f t="shared" si="17"/>
        <v>33.234106417668819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26.976227357749849</v>
      </c>
      <c r="AL163" s="153">
        <f t="shared" si="17"/>
        <v>32.915461419065984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27.449494504377039</v>
      </c>
      <c r="AL164" s="153">
        <f t="shared" si="17"/>
        <v>32.596816420463149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27.92276165100423</v>
      </c>
      <c r="AL165" s="153">
        <f t="shared" si="17"/>
        <v>32.278171421860314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28.39602879763142</v>
      </c>
      <c r="AL166" s="153">
        <f t="shared" si="17"/>
        <v>31.959526423257479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28.86929594425861</v>
      </c>
      <c r="AL167" s="153">
        <f t="shared" si="17"/>
        <v>31.640881424654644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29.3425630908858</v>
      </c>
      <c r="AL168" s="153">
        <f t="shared" si="17"/>
        <v>31.322236426051809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29.815830237512991</v>
      </c>
      <c r="AL169" s="153">
        <f t="shared" si="17"/>
        <v>31.003591427448974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30.289097384140181</v>
      </c>
      <c r="AL170" s="153">
        <f t="shared" si="17"/>
        <v>30.684946428846139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30.762364530767371</v>
      </c>
      <c r="AL171" s="153">
        <f t="shared" ref="AL171:AL205" si="19">AL170+(AL$206-AL$106)/100</f>
        <v>30.366301430243304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31.235631677394561</v>
      </c>
      <c r="AL172" s="153">
        <f t="shared" si="19"/>
        <v>30.047656431640469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31.708898824021752</v>
      </c>
      <c r="AL173" s="153">
        <f t="shared" si="19"/>
        <v>29.729011433037634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32.182165970648946</v>
      </c>
      <c r="AL174" s="153">
        <f t="shared" si="19"/>
        <v>29.410366434434799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32.655433117276139</v>
      </c>
      <c r="AL175" s="153">
        <f t="shared" si="19"/>
        <v>29.091721435831964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33.128700263903333</v>
      </c>
      <c r="AL176" s="153">
        <f t="shared" si="19"/>
        <v>28.773076437229129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33.601967410530527</v>
      </c>
      <c r="AL177" s="153">
        <f t="shared" si="19"/>
        <v>28.454431438626294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34.075234557157721</v>
      </c>
      <c r="AL178" s="153">
        <f t="shared" si="19"/>
        <v>28.135786440023459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34.548501703784915</v>
      </c>
      <c r="AL179" s="153">
        <f t="shared" si="19"/>
        <v>27.817141441420624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35.021768850412109</v>
      </c>
      <c r="AL180" s="153">
        <f t="shared" si="19"/>
        <v>27.498496442817789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35.495035997039302</v>
      </c>
      <c r="AL181" s="153">
        <f t="shared" si="19"/>
        <v>27.179851444214954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35.968303143666496</v>
      </c>
      <c r="AL182" s="153">
        <f t="shared" si="19"/>
        <v>26.861206445612119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36.44157029029369</v>
      </c>
      <c r="AL183" s="153">
        <f t="shared" si="19"/>
        <v>26.542561447009284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36.914837436920884</v>
      </c>
      <c r="AL184" s="153">
        <f t="shared" si="19"/>
        <v>26.223916448406449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37.388104583548078</v>
      </c>
      <c r="AL185" s="153">
        <f t="shared" si="19"/>
        <v>25.905271449803614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37.861371730175271</v>
      </c>
      <c r="AL186" s="153">
        <f t="shared" si="19"/>
        <v>25.586626451200779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38.334638876802465</v>
      </c>
      <c r="AL187" s="153">
        <f t="shared" si="19"/>
        <v>25.267981452597944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38.807906023429659</v>
      </c>
      <c r="AL188" s="153">
        <f t="shared" si="19"/>
        <v>24.949336453995109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39.281173170056853</v>
      </c>
      <c r="AL189" s="153">
        <f t="shared" si="19"/>
        <v>24.630691455392274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39.754440316684047</v>
      </c>
      <c r="AL190" s="153">
        <f t="shared" si="19"/>
        <v>24.312046456789439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40.227707463311241</v>
      </c>
      <c r="AL191" s="153">
        <f t="shared" si="19"/>
        <v>23.993401458186604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40.700974609938434</v>
      </c>
      <c r="AL192" s="153">
        <f t="shared" si="19"/>
        <v>23.674756459583769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41.174241756565628</v>
      </c>
      <c r="AL193" s="153">
        <f t="shared" si="19"/>
        <v>23.356111460980934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41.647508903192822</v>
      </c>
      <c r="AL194" s="153">
        <f t="shared" si="19"/>
        <v>23.037466462378099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42.120776049820016</v>
      </c>
      <c r="AL195" s="153">
        <f t="shared" si="19"/>
        <v>22.718821463775264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42.59404319644721</v>
      </c>
      <c r="AL196" s="153">
        <f t="shared" si="19"/>
        <v>22.400176465172429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43.067310343074404</v>
      </c>
      <c r="AL197" s="153">
        <f t="shared" si="19"/>
        <v>22.081531466569594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43.540577489701597</v>
      </c>
      <c r="AL198" s="153">
        <f t="shared" si="19"/>
        <v>21.762886467966759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44.013844636328791</v>
      </c>
      <c r="AL199" s="153">
        <f t="shared" si="19"/>
        <v>21.444241469363924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44.487111782955985</v>
      </c>
      <c r="AL200" s="153">
        <f t="shared" si="19"/>
        <v>21.125596470761089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44.960378929583179</v>
      </c>
      <c r="AL201" s="153">
        <f t="shared" si="19"/>
        <v>20.806951472158254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45.433646076210373</v>
      </c>
      <c r="AL202" s="153">
        <f t="shared" si="19"/>
        <v>20.488306473555419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45.906913222837566</v>
      </c>
      <c r="AL203" s="153">
        <f t="shared" si="19"/>
        <v>20.169661474952584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46.38018036946476</v>
      </c>
      <c r="AL204" s="153">
        <f t="shared" si="19"/>
        <v>19.851016476349749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46.853447516091954</v>
      </c>
      <c r="AL205" s="153">
        <f t="shared" si="19"/>
        <v>19.532371477746914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47.326714662719034</v>
      </c>
      <c r="AK206" s="177"/>
      <c r="AL206" s="177">
        <f>AC8</f>
        <v>19.213726479144228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0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0</v>
      </c>
      <c r="AM208">
        <f t="shared" ref="AM208:AM271" si="21">AM207+(AM$307-AM$207)/100</f>
        <v>0.76132113584858074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0</v>
      </c>
      <c r="AM209">
        <f t="shared" si="21"/>
        <v>1.5226422716971615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0</v>
      </c>
      <c r="AM210">
        <f t="shared" si="21"/>
        <v>2.283963407545742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0</v>
      </c>
      <c r="AM211">
        <f t="shared" si="21"/>
        <v>3.045284543394323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0</v>
      </c>
      <c r="AM212">
        <f t="shared" si="21"/>
        <v>3.8066056792429039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0</v>
      </c>
      <c r="AM213">
        <f t="shared" si="21"/>
        <v>4.5679268150914849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0</v>
      </c>
      <c r="AM214">
        <f t="shared" si="21"/>
        <v>5.3292479509400659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0</v>
      </c>
      <c r="AM215">
        <f t="shared" si="21"/>
        <v>6.0905690867886468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0</v>
      </c>
      <c r="AM216">
        <f t="shared" si="21"/>
        <v>6.8518902226372278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0</v>
      </c>
      <c r="AM217">
        <f t="shared" si="21"/>
        <v>7.6132113584858088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0</v>
      </c>
      <c r="AM218">
        <f t="shared" si="21"/>
        <v>8.3745324943343888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0</v>
      </c>
      <c r="AM219">
        <f t="shared" si="21"/>
        <v>9.1358536301829698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0</v>
      </c>
      <c r="AM220">
        <f t="shared" si="21"/>
        <v>9.8971747660315508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0</v>
      </c>
      <c r="AM221">
        <f t="shared" si="21"/>
        <v>10.658495901880132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0</v>
      </c>
      <c r="AM222">
        <f t="shared" si="21"/>
        <v>11.419817037728713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0</v>
      </c>
      <c r="AM223">
        <f t="shared" si="21"/>
        <v>12.181138173577294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0</v>
      </c>
      <c r="AM224">
        <f t="shared" si="21"/>
        <v>12.942459309425875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0</v>
      </c>
      <c r="AM225">
        <f t="shared" si="21"/>
        <v>13.703780445274456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0</v>
      </c>
      <c r="AM226">
        <f t="shared" si="21"/>
        <v>14.465101581123037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0</v>
      </c>
      <c r="AM227">
        <f t="shared" si="21"/>
        <v>15.226422716971618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0</v>
      </c>
      <c r="AM228">
        <f t="shared" si="21"/>
        <v>15.987743852820198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0</v>
      </c>
      <c r="AM229">
        <f t="shared" si="21"/>
        <v>16.749064988668778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0</v>
      </c>
      <c r="AM230">
        <f t="shared" si="21"/>
        <v>17.510386124517357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0</v>
      </c>
      <c r="AM231">
        <f t="shared" si="21"/>
        <v>18.271707260365936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0</v>
      </c>
      <c r="AM232">
        <f t="shared" si="21"/>
        <v>19.033028396214515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0</v>
      </c>
      <c r="AM233">
        <f t="shared" si="21"/>
        <v>19.794349532063094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0</v>
      </c>
      <c r="AM234">
        <f t="shared" si="21"/>
        <v>20.555670667911674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0</v>
      </c>
      <c r="AM235">
        <f t="shared" si="21"/>
        <v>21.316991803760253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0</v>
      </c>
      <c r="AM236">
        <f t="shared" si="21"/>
        <v>22.078312939608832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0</v>
      </c>
      <c r="AM237">
        <f t="shared" si="21"/>
        <v>22.839634075457411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0</v>
      </c>
      <c r="AM238">
        <f t="shared" si="21"/>
        <v>23.60095521130599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0</v>
      </c>
      <c r="AM239">
        <f t="shared" si="21"/>
        <v>24.36227634715457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0</v>
      </c>
      <c r="AM240">
        <f t="shared" si="21"/>
        <v>25.123597483003149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0</v>
      </c>
      <c r="AM241">
        <f t="shared" si="21"/>
        <v>25.884918618851728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0</v>
      </c>
      <c r="AM242">
        <f t="shared" si="21"/>
        <v>26.646239754700307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0</v>
      </c>
      <c r="AM243">
        <f t="shared" si="21"/>
        <v>27.407560890548886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0</v>
      </c>
      <c r="AM244">
        <f t="shared" si="21"/>
        <v>28.168882026397466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0</v>
      </c>
      <c r="AM245">
        <f t="shared" si="21"/>
        <v>28.930203162246045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0</v>
      </c>
      <c r="AM246">
        <f t="shared" si="21"/>
        <v>29.691524298094624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0</v>
      </c>
      <c r="AM247">
        <f t="shared" si="21"/>
        <v>30.452845433943203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0</v>
      </c>
      <c r="AM248">
        <f t="shared" si="21"/>
        <v>31.214166569791782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0</v>
      </c>
      <c r="AM249">
        <f t="shared" si="21"/>
        <v>31.975487705640361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0</v>
      </c>
      <c r="AM250">
        <f t="shared" si="21"/>
        <v>32.736808841488944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0</v>
      </c>
      <c r="AM251">
        <f t="shared" si="21"/>
        <v>33.498129977337527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0</v>
      </c>
      <c r="AM252">
        <f t="shared" si="21"/>
        <v>34.25945111318611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0</v>
      </c>
      <c r="AM253">
        <f t="shared" si="21"/>
        <v>35.020772249034692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0</v>
      </c>
      <c r="AM254">
        <f t="shared" si="21"/>
        <v>35.782093384883275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0</v>
      </c>
      <c r="AM255">
        <f t="shared" si="21"/>
        <v>36.543414520731858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0</v>
      </c>
      <c r="AM256">
        <f t="shared" si="21"/>
        <v>37.304735656580441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0</v>
      </c>
      <c r="AM257">
        <f t="shared" si="21"/>
        <v>38.066056792429023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0</v>
      </c>
      <c r="AM258">
        <f t="shared" si="21"/>
        <v>38.827377928277606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0</v>
      </c>
      <c r="AM259">
        <f t="shared" si="21"/>
        <v>39.588699064126189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0</v>
      </c>
      <c r="AM260">
        <f t="shared" si="21"/>
        <v>40.350020199974772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0</v>
      </c>
      <c r="AM261">
        <f t="shared" si="21"/>
        <v>41.111341335823354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0</v>
      </c>
      <c r="AM262">
        <f t="shared" si="21"/>
        <v>41.872662471671937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0</v>
      </c>
      <c r="AM263">
        <f t="shared" si="21"/>
        <v>42.63398360752052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0</v>
      </c>
      <c r="AM264">
        <f t="shared" si="21"/>
        <v>43.395304743369103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0</v>
      </c>
      <c r="AM265">
        <f t="shared" si="21"/>
        <v>44.156625879217685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0</v>
      </c>
      <c r="AM266">
        <f t="shared" si="21"/>
        <v>44.917947015066268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0</v>
      </c>
      <c r="AM267">
        <f t="shared" si="21"/>
        <v>45.679268150914851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0</v>
      </c>
      <c r="AM268">
        <f t="shared" si="21"/>
        <v>46.440589286763434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0</v>
      </c>
      <c r="AM269">
        <f t="shared" si="21"/>
        <v>47.201910422612016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0</v>
      </c>
      <c r="AM270">
        <f t="shared" si="21"/>
        <v>47.963231558460599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0</v>
      </c>
      <c r="AM271">
        <f t="shared" si="21"/>
        <v>48.724552694309182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0</v>
      </c>
      <c r="AM272">
        <f t="shared" ref="AM272:AM306" si="23">AM271+(AM$307-AM$207)/100</f>
        <v>49.485873830157765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0</v>
      </c>
      <c r="AM273">
        <f t="shared" si="23"/>
        <v>50.247194966006347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0</v>
      </c>
      <c r="AM274">
        <f t="shared" si="23"/>
        <v>51.00851610185493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0</v>
      </c>
      <c r="AM275">
        <f t="shared" si="23"/>
        <v>51.769837237703513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0</v>
      </c>
      <c r="AM276">
        <f t="shared" si="23"/>
        <v>52.531158373552095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0</v>
      </c>
      <c r="AM277">
        <f t="shared" si="23"/>
        <v>53.292479509400678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0</v>
      </c>
      <c r="AM278">
        <f t="shared" si="23"/>
        <v>54.053800645249261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0</v>
      </c>
      <c r="AM279">
        <f t="shared" si="23"/>
        <v>54.815121781097844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0</v>
      </c>
      <c r="AM280">
        <f t="shared" si="23"/>
        <v>55.576442916946426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0</v>
      </c>
      <c r="AM281">
        <f t="shared" si="23"/>
        <v>56.337764052795009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0</v>
      </c>
      <c r="AM282">
        <f t="shared" si="23"/>
        <v>57.099085188643592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0</v>
      </c>
      <c r="AM283">
        <f t="shared" si="23"/>
        <v>57.860406324492175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0</v>
      </c>
      <c r="AM284">
        <f t="shared" si="23"/>
        <v>58.621727460340757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0</v>
      </c>
      <c r="AM285">
        <f t="shared" si="23"/>
        <v>59.38304859618934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0</v>
      </c>
      <c r="AM286">
        <f t="shared" si="23"/>
        <v>60.144369732037923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0</v>
      </c>
      <c r="AM287">
        <f t="shared" si="23"/>
        <v>60.905690867886506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0</v>
      </c>
      <c r="AM288">
        <f t="shared" si="23"/>
        <v>61.667012003735088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0</v>
      </c>
      <c r="AM289">
        <f t="shared" si="23"/>
        <v>62.428333139583671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0</v>
      </c>
      <c r="AM290">
        <f t="shared" si="23"/>
        <v>63.189654275432254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0</v>
      </c>
      <c r="AM291">
        <f t="shared" si="23"/>
        <v>63.950975411280837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0</v>
      </c>
      <c r="AM292">
        <f t="shared" si="23"/>
        <v>64.712296547129412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0</v>
      </c>
      <c r="AM293">
        <f t="shared" si="23"/>
        <v>65.473617682977988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0</v>
      </c>
      <c r="AM294">
        <f t="shared" si="23"/>
        <v>66.234938818826564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0</v>
      </c>
      <c r="AM295">
        <f t="shared" si="23"/>
        <v>66.996259954675139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0</v>
      </c>
      <c r="AM296">
        <f t="shared" si="23"/>
        <v>67.757581090523715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0</v>
      </c>
      <c r="AM297">
        <f t="shared" si="23"/>
        <v>68.51890222637229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0</v>
      </c>
      <c r="AM298">
        <f t="shared" si="23"/>
        <v>69.280223362220866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0</v>
      </c>
      <c r="AM299">
        <f t="shared" si="23"/>
        <v>70.041544498069442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0</v>
      </c>
      <c r="AM300">
        <f t="shared" si="23"/>
        <v>70.802865633918017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0</v>
      </c>
      <c r="AM301">
        <f t="shared" si="23"/>
        <v>71.564186769766593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0</v>
      </c>
      <c r="AM302">
        <f t="shared" si="23"/>
        <v>72.325507905615169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0</v>
      </c>
      <c r="AM303">
        <f t="shared" si="23"/>
        <v>73.086829041463744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0</v>
      </c>
      <c r="AM304">
        <f t="shared" si="23"/>
        <v>73.84815017731232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0</v>
      </c>
      <c r="AM305">
        <f t="shared" si="23"/>
        <v>74.609471313160896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0</v>
      </c>
      <c r="AM306">
        <f t="shared" si="23"/>
        <v>75.370792449009471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0</v>
      </c>
      <c r="AK307" s="177"/>
      <c r="AL307" s="177"/>
      <c r="AM307" s="177">
        <f>AC19</f>
        <v>76.132113584858075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0</v>
      </c>
      <c r="AN308">
        <f>AC16</f>
        <v>0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0.76132113584858074</v>
      </c>
      <c r="AN309">
        <f t="shared" ref="AN309:AN372" si="25">AN308+(AN$408-AN$308)/100</f>
        <v>0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1.5226422716971615</v>
      </c>
      <c r="AN310">
        <f t="shared" si="25"/>
        <v>0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2.283963407545742</v>
      </c>
      <c r="AN311">
        <f t="shared" si="25"/>
        <v>0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3.045284543394323</v>
      </c>
      <c r="AN312">
        <f t="shared" si="25"/>
        <v>0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3.8066056792429039</v>
      </c>
      <c r="AN313">
        <f t="shared" si="25"/>
        <v>0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4.5679268150914849</v>
      </c>
      <c r="AN314">
        <f t="shared" si="25"/>
        <v>0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5.3292479509400659</v>
      </c>
      <c r="AN315">
        <f t="shared" si="25"/>
        <v>0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6.0905690867886468</v>
      </c>
      <c r="AN316">
        <f t="shared" si="25"/>
        <v>0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6.8518902226372278</v>
      </c>
      <c r="AN317">
        <f t="shared" si="25"/>
        <v>0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7.6132113584858088</v>
      </c>
      <c r="AN318">
        <f t="shared" si="25"/>
        <v>0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8.3745324943343888</v>
      </c>
      <c r="AN319">
        <f t="shared" si="25"/>
        <v>0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9.1358536301829698</v>
      </c>
      <c r="AN320">
        <f t="shared" si="25"/>
        <v>0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9.8971747660315508</v>
      </c>
      <c r="AN321">
        <f t="shared" si="25"/>
        <v>0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10.658495901880132</v>
      </c>
      <c r="AN322">
        <f t="shared" si="25"/>
        <v>0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11.419817037728713</v>
      </c>
      <c r="AN323">
        <f t="shared" si="25"/>
        <v>0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12.181138173577294</v>
      </c>
      <c r="AN324">
        <f t="shared" si="25"/>
        <v>0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12.942459309425875</v>
      </c>
      <c r="AN325">
        <f t="shared" si="25"/>
        <v>0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13.703780445274456</v>
      </c>
      <c r="AN326">
        <f t="shared" si="25"/>
        <v>0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14.465101581123037</v>
      </c>
      <c r="AN327">
        <f t="shared" si="25"/>
        <v>0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15.226422716971618</v>
      </c>
      <c r="AN328">
        <f t="shared" si="25"/>
        <v>0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15.987743852820198</v>
      </c>
      <c r="AN329">
        <f t="shared" si="25"/>
        <v>0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16.749064988668778</v>
      </c>
      <c r="AN330">
        <f t="shared" si="25"/>
        <v>0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17.510386124517357</v>
      </c>
      <c r="AN331">
        <f t="shared" si="25"/>
        <v>0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18.271707260365936</v>
      </c>
      <c r="AN332">
        <f t="shared" si="25"/>
        <v>0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19.033028396214515</v>
      </c>
      <c r="AN333">
        <f t="shared" si="25"/>
        <v>0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19.794349532063094</v>
      </c>
      <c r="AN334">
        <f t="shared" si="25"/>
        <v>0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20.555670667911674</v>
      </c>
      <c r="AN335">
        <f t="shared" si="25"/>
        <v>0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21.316991803760253</v>
      </c>
      <c r="AN336">
        <f t="shared" si="25"/>
        <v>0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22.078312939608832</v>
      </c>
      <c r="AN337">
        <f t="shared" si="25"/>
        <v>0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22.839634075457411</v>
      </c>
      <c r="AN338">
        <f t="shared" si="25"/>
        <v>0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23.60095521130599</v>
      </c>
      <c r="AN339">
        <f t="shared" si="25"/>
        <v>0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24.36227634715457</v>
      </c>
      <c r="AN340">
        <f t="shared" si="25"/>
        <v>0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25.123597483003149</v>
      </c>
      <c r="AN341">
        <f t="shared" si="25"/>
        <v>0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25.884918618851728</v>
      </c>
      <c r="AN342">
        <f t="shared" si="25"/>
        <v>0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26.646239754700307</v>
      </c>
      <c r="AN343">
        <f t="shared" si="25"/>
        <v>0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27.407560890548886</v>
      </c>
      <c r="AN344">
        <f t="shared" si="25"/>
        <v>0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28.168882026397466</v>
      </c>
      <c r="AN345">
        <f t="shared" si="25"/>
        <v>0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28.930203162246045</v>
      </c>
      <c r="AN346">
        <f t="shared" si="25"/>
        <v>0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29.691524298094624</v>
      </c>
      <c r="AN347">
        <f t="shared" si="25"/>
        <v>0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30.452845433943203</v>
      </c>
      <c r="AN348">
        <f t="shared" si="25"/>
        <v>0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31.214166569791782</v>
      </c>
      <c r="AN349">
        <f t="shared" si="25"/>
        <v>0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31.975487705640361</v>
      </c>
      <c r="AN350">
        <f t="shared" si="25"/>
        <v>0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32.736808841488944</v>
      </c>
      <c r="AN351">
        <f t="shared" si="25"/>
        <v>0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33.498129977337527</v>
      </c>
      <c r="AN352">
        <f t="shared" si="25"/>
        <v>0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34.25945111318611</v>
      </c>
      <c r="AN353">
        <f t="shared" si="25"/>
        <v>0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35.020772249034692</v>
      </c>
      <c r="AN354">
        <f t="shared" si="25"/>
        <v>0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35.782093384883275</v>
      </c>
      <c r="AN355">
        <f t="shared" si="25"/>
        <v>0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36.543414520731858</v>
      </c>
      <c r="AN356">
        <f t="shared" si="25"/>
        <v>0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37.304735656580441</v>
      </c>
      <c r="AN357">
        <f t="shared" si="25"/>
        <v>0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38.066056792429023</v>
      </c>
      <c r="AN358">
        <f t="shared" si="25"/>
        <v>0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38.827377928277606</v>
      </c>
      <c r="AN359">
        <f t="shared" si="25"/>
        <v>0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39.588699064126189</v>
      </c>
      <c r="AN360">
        <f t="shared" si="25"/>
        <v>0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40.350020199974772</v>
      </c>
      <c r="AN361">
        <f t="shared" si="25"/>
        <v>0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41.111341335823354</v>
      </c>
      <c r="AN362">
        <f t="shared" si="25"/>
        <v>0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41.872662471671937</v>
      </c>
      <c r="AN363">
        <f t="shared" si="25"/>
        <v>0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42.63398360752052</v>
      </c>
      <c r="AN364">
        <f t="shared" si="25"/>
        <v>0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43.395304743369103</v>
      </c>
      <c r="AN365">
        <f t="shared" si="25"/>
        <v>0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44.156625879217685</v>
      </c>
      <c r="AN366">
        <f t="shared" si="25"/>
        <v>0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44.917947015066268</v>
      </c>
      <c r="AN367">
        <f t="shared" si="25"/>
        <v>0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45.679268150914851</v>
      </c>
      <c r="AN368">
        <f t="shared" si="25"/>
        <v>0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46.440589286763434</v>
      </c>
      <c r="AN369">
        <f t="shared" si="25"/>
        <v>0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47.201910422612016</v>
      </c>
      <c r="AN370">
        <f t="shared" si="25"/>
        <v>0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47.963231558460599</v>
      </c>
      <c r="AN371">
        <f t="shared" si="25"/>
        <v>0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48.724552694309182</v>
      </c>
      <c r="AN372">
        <f t="shared" si="25"/>
        <v>0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49.485873830157765</v>
      </c>
      <c r="AN373">
        <f t="shared" ref="AN373:AN407" si="27">AN372+(AN$408-AN$308)/100</f>
        <v>0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50.247194966006347</v>
      </c>
      <c r="AN374">
        <f t="shared" si="27"/>
        <v>0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51.00851610185493</v>
      </c>
      <c r="AN375">
        <f t="shared" si="27"/>
        <v>0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51.769837237703513</v>
      </c>
      <c r="AN376">
        <f t="shared" si="27"/>
        <v>0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52.531158373552095</v>
      </c>
      <c r="AN377">
        <f t="shared" si="27"/>
        <v>0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53.292479509400678</v>
      </c>
      <c r="AN378">
        <f t="shared" si="27"/>
        <v>0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54.053800645249261</v>
      </c>
      <c r="AN379">
        <f t="shared" si="27"/>
        <v>0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54.815121781097844</v>
      </c>
      <c r="AN380">
        <f t="shared" si="27"/>
        <v>0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55.576442916946426</v>
      </c>
      <c r="AN381">
        <f t="shared" si="27"/>
        <v>0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56.337764052795009</v>
      </c>
      <c r="AN382">
        <f t="shared" si="27"/>
        <v>0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57.099085188643592</v>
      </c>
      <c r="AN383">
        <f t="shared" si="27"/>
        <v>0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57.860406324492175</v>
      </c>
      <c r="AN384">
        <f t="shared" si="27"/>
        <v>0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58.621727460340757</v>
      </c>
      <c r="AN385">
        <f t="shared" si="27"/>
        <v>0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59.38304859618934</v>
      </c>
      <c r="AN386">
        <f t="shared" si="27"/>
        <v>0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60.144369732037923</v>
      </c>
      <c r="AN387">
        <f t="shared" si="27"/>
        <v>0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60.905690867886506</v>
      </c>
      <c r="AN388">
        <f t="shared" si="27"/>
        <v>0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61.667012003735088</v>
      </c>
      <c r="AN389">
        <f t="shared" si="27"/>
        <v>0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62.428333139583671</v>
      </c>
      <c r="AN390">
        <f t="shared" si="27"/>
        <v>0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63.189654275432254</v>
      </c>
      <c r="AN391">
        <f t="shared" si="27"/>
        <v>0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63.950975411280837</v>
      </c>
      <c r="AN392">
        <f t="shared" si="27"/>
        <v>0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64.712296547129412</v>
      </c>
      <c r="AN393">
        <f t="shared" si="27"/>
        <v>0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65.473617682977988</v>
      </c>
      <c r="AN394">
        <f t="shared" si="27"/>
        <v>0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66.234938818826564</v>
      </c>
      <c r="AN395">
        <f t="shared" si="27"/>
        <v>0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66.996259954675139</v>
      </c>
      <c r="AN396">
        <f t="shared" si="27"/>
        <v>0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67.757581090523715</v>
      </c>
      <c r="AN397">
        <f t="shared" si="27"/>
        <v>0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68.51890222637229</v>
      </c>
      <c r="AN398">
        <f t="shared" si="27"/>
        <v>0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69.280223362220866</v>
      </c>
      <c r="AN399">
        <f t="shared" si="27"/>
        <v>0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70.041544498069442</v>
      </c>
      <c r="AN400">
        <f t="shared" si="27"/>
        <v>0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70.802865633918017</v>
      </c>
      <c r="AN401">
        <f t="shared" si="27"/>
        <v>0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71.564186769766593</v>
      </c>
      <c r="AN402">
        <f t="shared" si="27"/>
        <v>0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72.325507905615169</v>
      </c>
      <c r="AN403">
        <f t="shared" si="27"/>
        <v>0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73.086829041463744</v>
      </c>
      <c r="AN404">
        <f t="shared" si="27"/>
        <v>0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73.84815017731232</v>
      </c>
      <c r="AN405">
        <f t="shared" si="27"/>
        <v>0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74.609471313160896</v>
      </c>
      <c r="AN406">
        <f t="shared" si="27"/>
        <v>0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75.370792449009471</v>
      </c>
      <c r="AN407">
        <f t="shared" si="27"/>
        <v>0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76.132113584858075</v>
      </c>
      <c r="AK408" s="177"/>
      <c r="AL408" s="177"/>
      <c r="AM408" s="177"/>
      <c r="AN408" s="177">
        <f>AC17</f>
        <v>0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0</v>
      </c>
      <c r="AO409" s="153">
        <f>AC6</f>
        <v>51.07822633942758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0</v>
      </c>
      <c r="AO410" s="153">
        <f t="shared" ref="AO410:AO473" si="29">AO409+(AO$509-AO$409)/100</f>
        <v>51.07822633942758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0</v>
      </c>
      <c r="AO411" s="153">
        <f t="shared" si="29"/>
        <v>51.07822633942758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0</v>
      </c>
      <c r="AO412" s="153">
        <f t="shared" si="29"/>
        <v>51.07822633942758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0</v>
      </c>
      <c r="AO413" s="153">
        <f t="shared" si="29"/>
        <v>51.07822633942758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0</v>
      </c>
      <c r="AO414" s="153">
        <f t="shared" si="29"/>
        <v>51.07822633942758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0</v>
      </c>
      <c r="AO415" s="153">
        <f t="shared" si="29"/>
        <v>51.07822633942758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0</v>
      </c>
      <c r="AO416" s="153">
        <f t="shared" si="29"/>
        <v>51.07822633942758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0</v>
      </c>
      <c r="AO417" s="153">
        <f t="shared" si="29"/>
        <v>51.07822633942758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0</v>
      </c>
      <c r="AO418" s="153">
        <f t="shared" si="29"/>
        <v>51.07822633942758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0</v>
      </c>
      <c r="AO419" s="153">
        <f t="shared" si="29"/>
        <v>51.07822633942758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0</v>
      </c>
      <c r="AO420" s="153">
        <f t="shared" si="29"/>
        <v>51.07822633942758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0</v>
      </c>
      <c r="AO421" s="153">
        <f t="shared" si="29"/>
        <v>51.07822633942758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0</v>
      </c>
      <c r="AO422" s="153">
        <f t="shared" si="29"/>
        <v>51.07822633942758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0</v>
      </c>
      <c r="AO423" s="153">
        <f t="shared" si="29"/>
        <v>51.07822633942758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0</v>
      </c>
      <c r="AO424" s="153">
        <f t="shared" si="29"/>
        <v>51.07822633942758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0</v>
      </c>
      <c r="AO425" s="153">
        <f t="shared" si="29"/>
        <v>51.07822633942758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0</v>
      </c>
      <c r="AO426" s="153">
        <f t="shared" si="29"/>
        <v>51.07822633942758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0</v>
      </c>
      <c r="AO427" s="153">
        <f t="shared" si="29"/>
        <v>51.07822633942758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0</v>
      </c>
      <c r="AO428" s="153">
        <f t="shared" si="29"/>
        <v>51.07822633942758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0</v>
      </c>
      <c r="AO429" s="153">
        <f t="shared" si="29"/>
        <v>51.07822633942758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0</v>
      </c>
      <c r="AO430" s="153">
        <f t="shared" si="29"/>
        <v>51.07822633942758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0</v>
      </c>
      <c r="AO431" s="153">
        <f t="shared" si="29"/>
        <v>51.07822633942758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0</v>
      </c>
      <c r="AO432" s="153">
        <f t="shared" si="29"/>
        <v>51.07822633942758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0</v>
      </c>
      <c r="AO433" s="153">
        <f t="shared" si="29"/>
        <v>51.07822633942758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0</v>
      </c>
      <c r="AO434" s="153">
        <f t="shared" si="29"/>
        <v>51.07822633942758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0</v>
      </c>
      <c r="AO435" s="153">
        <f t="shared" si="29"/>
        <v>51.07822633942758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0</v>
      </c>
      <c r="AO436" s="153">
        <f t="shared" si="29"/>
        <v>51.07822633942758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0</v>
      </c>
      <c r="AO437" s="153">
        <f t="shared" si="29"/>
        <v>51.07822633942758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0</v>
      </c>
      <c r="AO438" s="153">
        <f t="shared" si="29"/>
        <v>51.07822633942758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0</v>
      </c>
      <c r="AO439" s="153">
        <f t="shared" si="29"/>
        <v>51.07822633942758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0</v>
      </c>
      <c r="AO440" s="153">
        <f t="shared" si="29"/>
        <v>51.07822633942758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0</v>
      </c>
      <c r="AO441" s="153">
        <f t="shared" si="29"/>
        <v>51.07822633942758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0</v>
      </c>
      <c r="AO442" s="153">
        <f t="shared" si="29"/>
        <v>51.07822633942758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0</v>
      </c>
      <c r="AO443" s="153">
        <f t="shared" si="29"/>
        <v>51.07822633942758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0</v>
      </c>
      <c r="AO444" s="153">
        <f t="shared" si="29"/>
        <v>51.07822633942758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0</v>
      </c>
      <c r="AO445" s="153">
        <f t="shared" si="29"/>
        <v>51.07822633942758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0</v>
      </c>
      <c r="AO446" s="153">
        <f t="shared" si="29"/>
        <v>51.07822633942758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0</v>
      </c>
      <c r="AO447" s="153">
        <f t="shared" si="29"/>
        <v>51.07822633942758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0</v>
      </c>
      <c r="AO448" s="153">
        <f t="shared" si="29"/>
        <v>51.07822633942758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0</v>
      </c>
      <c r="AO449" s="153">
        <f t="shared" si="29"/>
        <v>51.07822633942758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0</v>
      </c>
      <c r="AO450" s="153">
        <f t="shared" si="29"/>
        <v>51.07822633942758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0</v>
      </c>
      <c r="AO451" s="153">
        <f t="shared" si="29"/>
        <v>51.07822633942758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0</v>
      </c>
      <c r="AO452" s="153">
        <f t="shared" si="29"/>
        <v>51.07822633942758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0</v>
      </c>
      <c r="AO453" s="153">
        <f t="shared" si="29"/>
        <v>51.07822633942758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0</v>
      </c>
      <c r="AO454" s="153">
        <f t="shared" si="29"/>
        <v>51.07822633942758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0</v>
      </c>
      <c r="AO455" s="153">
        <f t="shared" si="29"/>
        <v>51.07822633942758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0</v>
      </c>
      <c r="AO456" s="153">
        <f t="shared" si="29"/>
        <v>51.07822633942758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0</v>
      </c>
      <c r="AO457" s="153">
        <f t="shared" si="29"/>
        <v>51.07822633942758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0</v>
      </c>
      <c r="AO458" s="153">
        <f t="shared" si="29"/>
        <v>51.07822633942758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0</v>
      </c>
      <c r="AO459" s="153">
        <f t="shared" si="29"/>
        <v>51.07822633942758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0</v>
      </c>
      <c r="AO460" s="153">
        <f t="shared" si="29"/>
        <v>51.07822633942758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0</v>
      </c>
      <c r="AO461" s="153">
        <f t="shared" si="29"/>
        <v>51.07822633942758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0</v>
      </c>
      <c r="AO462" s="153">
        <f t="shared" si="29"/>
        <v>51.07822633942758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0</v>
      </c>
      <c r="AO463" s="153">
        <f t="shared" si="29"/>
        <v>51.07822633942758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0</v>
      </c>
      <c r="AO464" s="153">
        <f t="shared" si="29"/>
        <v>51.07822633942758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0</v>
      </c>
      <c r="AO465" s="153">
        <f t="shared" si="29"/>
        <v>51.07822633942758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0</v>
      </c>
      <c r="AO466" s="153">
        <f t="shared" si="29"/>
        <v>51.07822633942758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0</v>
      </c>
      <c r="AO467" s="153">
        <f t="shared" si="29"/>
        <v>51.07822633942758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0</v>
      </c>
      <c r="AO468" s="153">
        <f t="shared" si="29"/>
        <v>51.07822633942758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0</v>
      </c>
      <c r="AO469" s="153">
        <f t="shared" si="29"/>
        <v>51.07822633942758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0</v>
      </c>
      <c r="AO470" s="153">
        <f t="shared" si="29"/>
        <v>51.07822633942758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0</v>
      </c>
      <c r="AO471" s="153">
        <f t="shared" si="29"/>
        <v>51.07822633942758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0</v>
      </c>
      <c r="AO472" s="153">
        <f t="shared" si="29"/>
        <v>51.07822633942758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0</v>
      </c>
      <c r="AO473" s="153">
        <f t="shared" si="29"/>
        <v>51.07822633942758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0</v>
      </c>
      <c r="AO474" s="153">
        <f t="shared" ref="AO474:AO508" si="31">AO473+(AO$509-AO$409)/100</f>
        <v>51.07822633942758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0</v>
      </c>
      <c r="AO475" s="153">
        <f t="shared" si="31"/>
        <v>51.07822633942758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0</v>
      </c>
      <c r="AO476" s="153">
        <f t="shared" si="31"/>
        <v>51.07822633942758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0</v>
      </c>
      <c r="AO477" s="153">
        <f t="shared" si="31"/>
        <v>51.07822633942758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0</v>
      </c>
      <c r="AO478" s="153">
        <f t="shared" si="31"/>
        <v>51.07822633942758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0</v>
      </c>
      <c r="AO479" s="153">
        <f t="shared" si="31"/>
        <v>51.07822633942758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0</v>
      </c>
      <c r="AO480" s="153">
        <f t="shared" si="31"/>
        <v>51.07822633942758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0</v>
      </c>
      <c r="AO481" s="153">
        <f t="shared" si="31"/>
        <v>51.07822633942758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0</v>
      </c>
      <c r="AO482" s="153">
        <f t="shared" si="31"/>
        <v>51.07822633942758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0</v>
      </c>
      <c r="AO483" s="153">
        <f t="shared" si="31"/>
        <v>51.07822633942758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0</v>
      </c>
      <c r="AO484" s="153">
        <f t="shared" si="31"/>
        <v>51.07822633942758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0</v>
      </c>
      <c r="AO485" s="153">
        <f t="shared" si="31"/>
        <v>51.07822633942758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0</v>
      </c>
      <c r="AO486" s="153">
        <f t="shared" si="31"/>
        <v>51.07822633942758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0</v>
      </c>
      <c r="AO487" s="153">
        <f t="shared" si="31"/>
        <v>51.07822633942758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0</v>
      </c>
      <c r="AO488" s="153">
        <f t="shared" si="31"/>
        <v>51.07822633942758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0</v>
      </c>
      <c r="AO489" s="153">
        <f t="shared" si="31"/>
        <v>51.07822633942758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0</v>
      </c>
      <c r="AO490" s="153">
        <f t="shared" si="31"/>
        <v>51.07822633942758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0</v>
      </c>
      <c r="AO491" s="153">
        <f t="shared" si="31"/>
        <v>51.07822633942758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0</v>
      </c>
      <c r="AO492" s="153">
        <f t="shared" si="31"/>
        <v>51.07822633942758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0</v>
      </c>
      <c r="AO493" s="153">
        <f t="shared" si="31"/>
        <v>51.07822633942758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0</v>
      </c>
      <c r="AO494" s="153">
        <f t="shared" si="31"/>
        <v>51.07822633942758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0</v>
      </c>
      <c r="AO495" s="153">
        <f t="shared" si="31"/>
        <v>51.07822633942758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0</v>
      </c>
      <c r="AO496" s="153">
        <f t="shared" si="31"/>
        <v>51.07822633942758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0</v>
      </c>
      <c r="AO497" s="153">
        <f t="shared" si="31"/>
        <v>51.07822633942758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0</v>
      </c>
      <c r="AO498" s="153">
        <f t="shared" si="31"/>
        <v>51.07822633942758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0</v>
      </c>
      <c r="AO499" s="153">
        <f t="shared" si="31"/>
        <v>51.07822633942758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0</v>
      </c>
      <c r="AO500" s="153">
        <f t="shared" si="31"/>
        <v>51.07822633942758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0</v>
      </c>
      <c r="AO501" s="153">
        <f t="shared" si="31"/>
        <v>51.07822633942758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0</v>
      </c>
      <c r="AO502" s="153">
        <f t="shared" si="31"/>
        <v>51.07822633942758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0</v>
      </c>
      <c r="AO503" s="153">
        <f t="shared" si="31"/>
        <v>51.07822633942758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0</v>
      </c>
      <c r="AO504" s="153">
        <f t="shared" si="31"/>
        <v>51.07822633942758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0</v>
      </c>
      <c r="AO505" s="153">
        <f t="shared" si="31"/>
        <v>51.07822633942758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0</v>
      </c>
      <c r="AO506" s="153">
        <f t="shared" si="31"/>
        <v>51.07822633942758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0</v>
      </c>
      <c r="AO507" s="153">
        <f t="shared" si="31"/>
        <v>51.07822633942758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0</v>
      </c>
      <c r="AO508" s="153">
        <f t="shared" si="31"/>
        <v>51.07822633942758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0</v>
      </c>
      <c r="AO509" s="239">
        <f>AC7</f>
        <v>51.07822633942758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0</v>
      </c>
      <c r="AP510" s="153">
        <f>AC7</f>
        <v>51.07822633942758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0.4227456640350617</v>
      </c>
      <c r="AK511" s="130"/>
      <c r="AP511" s="153">
        <f t="shared" ref="AP511:AP574" si="33">AP510+(AP$610-AP$510)/100</f>
        <v>51.284852661257325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0.84549132807012339</v>
      </c>
      <c r="AP512" s="153">
        <f t="shared" si="33"/>
        <v>51.49147898308707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1.268236992105185</v>
      </c>
      <c r="AP513" s="153">
        <f t="shared" si="33"/>
        <v>51.698105304916815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1.6909826561402468</v>
      </c>
      <c r="AP514" s="153">
        <f t="shared" si="33"/>
        <v>51.90473162674656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2.1137283201753085</v>
      </c>
      <c r="AP515" s="153">
        <f t="shared" si="33"/>
        <v>52.111357948576305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2.5364739842103701</v>
      </c>
      <c r="AP516" s="153">
        <f t="shared" si="33"/>
        <v>52.31798427040605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2.9592196482454316</v>
      </c>
      <c r="AP517" s="153">
        <f t="shared" si="33"/>
        <v>52.524610592235796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3.3819653122804931</v>
      </c>
      <c r="AP518" s="153">
        <f t="shared" si="33"/>
        <v>52.731236914065541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3.8047109763155547</v>
      </c>
      <c r="AP519" s="153">
        <f t="shared" si="33"/>
        <v>52.937863235895286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4.2274566403506162</v>
      </c>
      <c r="AP520" s="153">
        <f t="shared" si="33"/>
        <v>53.144489557725031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4.6502023043856777</v>
      </c>
      <c r="AP521" s="153">
        <f t="shared" si="33"/>
        <v>53.351115879554776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5.0729479684207393</v>
      </c>
      <c r="AP522" s="153">
        <f t="shared" si="33"/>
        <v>53.557742201384521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5.4956936324558008</v>
      </c>
      <c r="AP523" s="153">
        <f t="shared" si="33"/>
        <v>53.764368523214266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5.9184392964908623</v>
      </c>
      <c r="AP524" s="153">
        <f t="shared" si="33"/>
        <v>53.970994845044011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6.3411849605259238</v>
      </c>
      <c r="AP525" s="153">
        <f t="shared" si="33"/>
        <v>54.177621166873756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6.7639306245609854</v>
      </c>
      <c r="AP526" s="153">
        <f t="shared" si="33"/>
        <v>54.384247488703501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7.1866762885960469</v>
      </c>
      <c r="AP527" s="153">
        <f t="shared" si="33"/>
        <v>54.590873810533246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7.6094219526311084</v>
      </c>
      <c r="AP528" s="153">
        <f t="shared" si="33"/>
        <v>54.797500132362991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8.03216761666617</v>
      </c>
      <c r="AP529" s="153">
        <f t="shared" si="33"/>
        <v>55.004126454192736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8.4549132807012324</v>
      </c>
      <c r="AP530" s="153">
        <f t="shared" si="33"/>
        <v>55.210752776022481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8.8776589447362948</v>
      </c>
      <c r="AP531" s="153">
        <f t="shared" si="33"/>
        <v>55.417379097852226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9.3004046087713572</v>
      </c>
      <c r="AP532" s="153">
        <f t="shared" si="33"/>
        <v>55.624005419681971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9.7231502728064196</v>
      </c>
      <c r="AP533" s="153">
        <f t="shared" si="33"/>
        <v>55.830631741511716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10.145895936841482</v>
      </c>
      <c r="AP534" s="153">
        <f t="shared" si="33"/>
        <v>56.037258063341461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10.568641600876544</v>
      </c>
      <c r="AP535" s="153">
        <f t="shared" si="33"/>
        <v>56.243884385171206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10.991387264911607</v>
      </c>
      <c r="AP536" s="153">
        <f t="shared" si="33"/>
        <v>56.450510707000952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11.414132928946669</v>
      </c>
      <c r="AP537" s="153">
        <f t="shared" si="33"/>
        <v>56.657137028830697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11.836878592981732</v>
      </c>
      <c r="AP538" s="153">
        <f t="shared" si="33"/>
        <v>56.863763350660442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12.259624257016794</v>
      </c>
      <c r="AP539" s="153">
        <f t="shared" si="33"/>
        <v>57.070389672490187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12.682369921051857</v>
      </c>
      <c r="AP540" s="153">
        <f t="shared" si="33"/>
        <v>57.277015994319932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13.105115585086919</v>
      </c>
      <c r="AP541" s="153">
        <f t="shared" si="33"/>
        <v>57.483642316149677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13.527861249121981</v>
      </c>
      <c r="AP542" s="153">
        <f t="shared" si="33"/>
        <v>57.690268637979422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13.950606913157044</v>
      </c>
      <c r="AP543" s="153">
        <f t="shared" si="33"/>
        <v>57.896894959809167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14.373352577192106</v>
      </c>
      <c r="AP544" s="153">
        <f t="shared" si="33"/>
        <v>58.103521281638912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14.796098241227169</v>
      </c>
      <c r="AP545" s="153">
        <f t="shared" si="33"/>
        <v>58.310147603468657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15.218843905262231</v>
      </c>
      <c r="AP546" s="153">
        <f t="shared" si="33"/>
        <v>58.516773925298402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15.641589569297293</v>
      </c>
      <c r="AP547" s="153">
        <f t="shared" si="33"/>
        <v>58.723400247128147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16.064335233332354</v>
      </c>
      <c r="AP548" s="153">
        <f t="shared" si="33"/>
        <v>58.930026568957892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16.487080897367417</v>
      </c>
      <c r="AP549" s="153">
        <f t="shared" si="33"/>
        <v>59.136652890787637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16.909826561402479</v>
      </c>
      <c r="AP550" s="153">
        <f t="shared" si="33"/>
        <v>59.343279212617382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17.332572225437541</v>
      </c>
      <c r="AP551" s="153">
        <f t="shared" si="33"/>
        <v>59.549905534447127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17.755317889472604</v>
      </c>
      <c r="AP552" s="153">
        <f t="shared" si="33"/>
        <v>59.756531856276872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18.178063553507666</v>
      </c>
      <c r="AP553" s="153">
        <f t="shared" si="33"/>
        <v>59.963158178106617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18.600809217542729</v>
      </c>
      <c r="AP554" s="153">
        <f t="shared" si="33"/>
        <v>60.169784499936362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19.023554881577791</v>
      </c>
      <c r="AP555" s="153">
        <f t="shared" si="33"/>
        <v>60.376410821766108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19.446300545612853</v>
      </c>
      <c r="AP556" s="153">
        <f t="shared" si="33"/>
        <v>60.583037143595853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19.869046209647916</v>
      </c>
      <c r="AP557" s="153">
        <f t="shared" si="33"/>
        <v>60.789663465425598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20.291791873682978</v>
      </c>
      <c r="AP558" s="153">
        <f t="shared" si="33"/>
        <v>60.996289787255343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20.714537537718041</v>
      </c>
      <c r="AP559" s="153">
        <f t="shared" si="33"/>
        <v>61.202916109085088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21.137283201753103</v>
      </c>
      <c r="AP560" s="153">
        <f t="shared" si="33"/>
        <v>61.409542430914833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21.560028865788166</v>
      </c>
      <c r="AP561" s="153">
        <f t="shared" si="33"/>
        <v>61.616168752744578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21.982774529823228</v>
      </c>
      <c r="AP562" s="153">
        <f t="shared" si="33"/>
        <v>61.822795074574323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22.40552019385829</v>
      </c>
      <c r="AP563" s="153">
        <f t="shared" si="33"/>
        <v>62.029421396404068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22.828265857893353</v>
      </c>
      <c r="AP564" s="153">
        <f t="shared" si="33"/>
        <v>62.236047718233813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23.251011521928415</v>
      </c>
      <c r="AP565" s="153">
        <f t="shared" si="33"/>
        <v>62.442674040063558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23.673757185963478</v>
      </c>
      <c r="AP566" s="153">
        <f t="shared" si="33"/>
        <v>62.649300361893303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24.09650284999854</v>
      </c>
      <c r="AP567" s="153">
        <f t="shared" si="33"/>
        <v>62.855926683723048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24.519248514033603</v>
      </c>
      <c r="AP568" s="153">
        <f t="shared" si="33"/>
        <v>63.062553005552793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24.941994178068665</v>
      </c>
      <c r="AP569" s="153">
        <f t="shared" si="33"/>
        <v>63.269179327382538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25.364739842103727</v>
      </c>
      <c r="AP570" s="153">
        <f t="shared" si="33"/>
        <v>63.475805649212283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25.78748550613879</v>
      </c>
      <c r="AP571" s="153">
        <f t="shared" si="33"/>
        <v>63.682431971042028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26.210231170173852</v>
      </c>
      <c r="AP572" s="153">
        <f t="shared" si="33"/>
        <v>63.889058292871773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26.632976834208915</v>
      </c>
      <c r="AP573" s="153">
        <f t="shared" si="33"/>
        <v>64.095684614701511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27.055722498243977</v>
      </c>
      <c r="AP574" s="153">
        <f t="shared" si="33"/>
        <v>64.302310936531256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27.478468162279039</v>
      </c>
      <c r="AP575" s="153">
        <f t="shared" ref="AP575:AP609" si="35">AP574+(AP$610-AP$510)/100</f>
        <v>64.508937258361001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27.901213826314102</v>
      </c>
      <c r="AP576" s="153">
        <f t="shared" si="35"/>
        <v>64.715563580190747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28.323959490349164</v>
      </c>
      <c r="AP577" s="153">
        <f t="shared" si="35"/>
        <v>64.922189902020492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28.746705154384227</v>
      </c>
      <c r="AP578" s="153">
        <f t="shared" si="35"/>
        <v>65.128816223850237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29.169450818419289</v>
      </c>
      <c r="AP579" s="153">
        <f t="shared" si="35"/>
        <v>65.335442545679982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29.592196482454352</v>
      </c>
      <c r="AP580" s="153">
        <f t="shared" si="35"/>
        <v>65.542068867509727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30.014942146489414</v>
      </c>
      <c r="AP581" s="153">
        <f t="shared" si="35"/>
        <v>65.748695189339472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30.437687810524476</v>
      </c>
      <c r="AP582" s="153">
        <f t="shared" si="35"/>
        <v>65.955321511169217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30.860433474559539</v>
      </c>
      <c r="AP583" s="153">
        <f t="shared" si="35"/>
        <v>66.161947832998962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31.283179138594601</v>
      </c>
      <c r="AP584" s="153">
        <f t="shared" si="35"/>
        <v>66.368574154828707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31.705924802629664</v>
      </c>
      <c r="AP585" s="153">
        <f t="shared" si="35"/>
        <v>66.575200476658452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32.128670466664722</v>
      </c>
      <c r="AP586" s="153">
        <f t="shared" si="35"/>
        <v>66.781826798488197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32.551416130699785</v>
      </c>
      <c r="AP587" s="153">
        <f t="shared" si="35"/>
        <v>66.988453120317942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32.974161794734847</v>
      </c>
      <c r="AP588" s="153">
        <f t="shared" si="35"/>
        <v>67.195079442147687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33.39690745876991</v>
      </c>
      <c r="AP589" s="153">
        <f t="shared" si="35"/>
        <v>67.401705763977432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33.819653122804972</v>
      </c>
      <c r="AP590" s="153">
        <f t="shared" si="35"/>
        <v>67.608332085807177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34.242398786840035</v>
      </c>
      <c r="AP591" s="153">
        <f t="shared" si="35"/>
        <v>67.814958407636922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34.665144450875097</v>
      </c>
      <c r="AP592" s="153">
        <f t="shared" si="35"/>
        <v>68.021584729466667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35.087890114910159</v>
      </c>
      <c r="AP593" s="153">
        <f t="shared" si="35"/>
        <v>68.228211051296412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35.510635778945222</v>
      </c>
      <c r="AP594" s="153">
        <f t="shared" si="35"/>
        <v>68.434837373126157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35.933381442980284</v>
      </c>
      <c r="AP595" s="153">
        <f t="shared" si="35"/>
        <v>68.641463694955902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36.356127107015347</v>
      </c>
      <c r="AP596" s="153">
        <f t="shared" si="35"/>
        <v>68.848090016785648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36.778872771050409</v>
      </c>
      <c r="AP597" s="153">
        <f t="shared" si="35"/>
        <v>69.054716338615393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37.201618435085472</v>
      </c>
      <c r="AP598" s="153">
        <f t="shared" si="35"/>
        <v>69.261342660445138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37.624364099120534</v>
      </c>
      <c r="AP599" s="153">
        <f t="shared" si="35"/>
        <v>69.467968982274883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38.047109763155596</v>
      </c>
      <c r="AP600" s="153">
        <f t="shared" si="35"/>
        <v>69.674595304104628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38.469855427190659</v>
      </c>
      <c r="AP601" s="153">
        <f t="shared" si="35"/>
        <v>69.881221625934373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38.892601091225721</v>
      </c>
      <c r="AP602" s="153">
        <f t="shared" si="35"/>
        <v>70.087847947764118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39.315346755260784</v>
      </c>
      <c r="AP603" s="153">
        <f t="shared" si="35"/>
        <v>70.294474269593863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39.738092419295846</v>
      </c>
      <c r="AP604" s="153">
        <f t="shared" si="35"/>
        <v>70.501100591423608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40.160838083330908</v>
      </c>
      <c r="AP605" s="153">
        <f t="shared" si="35"/>
        <v>70.707726913253353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40.583583747365971</v>
      </c>
      <c r="AP606" s="153">
        <f t="shared" si="35"/>
        <v>70.914353235083098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41.006329411401033</v>
      </c>
      <c r="AP607" s="153">
        <f t="shared" si="35"/>
        <v>71.120979556912843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41.429075075436096</v>
      </c>
      <c r="AP608" s="153">
        <f t="shared" si="35"/>
        <v>71.327605878742588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41.851820739471158</v>
      </c>
      <c r="AP609" s="153">
        <f t="shared" si="35"/>
        <v>71.534232200572333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42.274566403506171</v>
      </c>
      <c r="AP610" s="177">
        <f>AC14</f>
        <v>71.740858522401751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42.274566403506171</v>
      </c>
      <c r="AQ611">
        <f>AC14</f>
        <v>71.740858522401751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42.357517074320732</v>
      </c>
      <c r="AQ612">
        <f t="shared" ref="AQ612:AQ675" si="37">AQ611+(AQ$711-AQ$611)/100</f>
        <v>71.685008847278127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42.440467745135294</v>
      </c>
      <c r="AQ613">
        <f t="shared" si="37"/>
        <v>71.629159172154502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42.523418415949855</v>
      </c>
      <c r="AQ614">
        <f t="shared" si="37"/>
        <v>71.573309497030877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42.606369086764417</v>
      </c>
      <c r="AQ615">
        <f t="shared" si="37"/>
        <v>71.517459821907252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42.689319757578978</v>
      </c>
      <c r="AQ616">
        <f t="shared" si="37"/>
        <v>71.461610146783627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42.77227042839354</v>
      </c>
      <c r="AQ617">
        <f t="shared" si="37"/>
        <v>71.405760471660003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42.855221099208102</v>
      </c>
      <c r="AQ618">
        <f t="shared" si="37"/>
        <v>71.349910796536378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42.938171770022663</v>
      </c>
      <c r="AQ619">
        <f t="shared" si="37"/>
        <v>71.294061121412753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43.021122440837225</v>
      </c>
      <c r="AQ620">
        <f t="shared" si="37"/>
        <v>71.238211446289128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43.104073111651786</v>
      </c>
      <c r="AQ621">
        <f t="shared" si="37"/>
        <v>71.182361771165503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43.187023782466348</v>
      </c>
      <c r="AQ622">
        <f t="shared" si="37"/>
        <v>71.126512096041878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43.269974453280909</v>
      </c>
      <c r="AQ623">
        <f t="shared" si="37"/>
        <v>71.070662420918254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43.352925124095471</v>
      </c>
      <c r="AQ624">
        <f t="shared" si="37"/>
        <v>71.014812745794629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43.435875794910032</v>
      </c>
      <c r="AQ625">
        <f t="shared" si="37"/>
        <v>70.958963070671004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43.518826465724594</v>
      </c>
      <c r="AQ626">
        <f t="shared" si="37"/>
        <v>70.903113395547379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43.601777136539155</v>
      </c>
      <c r="AQ627">
        <f t="shared" si="37"/>
        <v>70.847263720423754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43.684727807353717</v>
      </c>
      <c r="AQ628">
        <f t="shared" si="37"/>
        <v>70.791414045300129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43.767678478168278</v>
      </c>
      <c r="AQ629">
        <f t="shared" si="37"/>
        <v>70.735564370176505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43.85062914898284</v>
      </c>
      <c r="AQ630">
        <f t="shared" si="37"/>
        <v>70.67971469505288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43.933579819797401</v>
      </c>
      <c r="AQ631">
        <f t="shared" si="37"/>
        <v>70.623865019929255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44.016530490611963</v>
      </c>
      <c r="AQ632">
        <f t="shared" si="37"/>
        <v>70.56801534480563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44.099481161426525</v>
      </c>
      <c r="AQ633">
        <f t="shared" si="37"/>
        <v>70.512165669682005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44.182431832241086</v>
      </c>
      <c r="AQ634">
        <f t="shared" si="37"/>
        <v>70.456315994558381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44.265382503055648</v>
      </c>
      <c r="AQ635">
        <f t="shared" si="37"/>
        <v>70.400466319434756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44.348333173870209</v>
      </c>
      <c r="AQ636">
        <f t="shared" si="37"/>
        <v>70.344616644311131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44.431283844684771</v>
      </c>
      <c r="AQ637">
        <f t="shared" si="37"/>
        <v>70.288766969187506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44.514234515499332</v>
      </c>
      <c r="AQ638">
        <f t="shared" si="37"/>
        <v>70.232917294063881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44.597185186313894</v>
      </c>
      <c r="AQ639">
        <f t="shared" si="37"/>
        <v>70.177067618940256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44.680135857128455</v>
      </c>
      <c r="AQ640">
        <f t="shared" si="37"/>
        <v>70.121217943816632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44.763086527943017</v>
      </c>
      <c r="AQ641">
        <f t="shared" si="37"/>
        <v>70.065368268693007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44.846037198757578</v>
      </c>
      <c r="AQ642">
        <f t="shared" si="37"/>
        <v>70.009518593569382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44.92898786957214</v>
      </c>
      <c r="AQ643">
        <f t="shared" si="37"/>
        <v>69.953668918445757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45.011938540386701</v>
      </c>
      <c r="AQ644">
        <f t="shared" si="37"/>
        <v>69.897819243322132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45.094889211201263</v>
      </c>
      <c r="AQ645">
        <f t="shared" si="37"/>
        <v>69.841969568198508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45.177839882015824</v>
      </c>
      <c r="AQ646">
        <f t="shared" si="37"/>
        <v>69.786119893074883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45.260790552830386</v>
      </c>
      <c r="AQ647">
        <f t="shared" si="37"/>
        <v>69.730270217951258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45.343741223644948</v>
      </c>
      <c r="AQ648">
        <f t="shared" si="37"/>
        <v>69.674420542827633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45.426691894459509</v>
      </c>
      <c r="AQ649">
        <f t="shared" si="37"/>
        <v>69.618570867704008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45.509642565274071</v>
      </c>
      <c r="AQ650">
        <f t="shared" si="37"/>
        <v>69.562721192580383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45.592593236088632</v>
      </c>
      <c r="AQ651">
        <f t="shared" si="37"/>
        <v>69.506871517456759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45.675543906903194</v>
      </c>
      <c r="AQ652">
        <f t="shared" si="37"/>
        <v>69.451021842333134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45.758494577717755</v>
      </c>
      <c r="AQ653">
        <f t="shared" si="37"/>
        <v>69.395172167209509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45.841445248532317</v>
      </c>
      <c r="AQ654">
        <f t="shared" si="37"/>
        <v>69.339322492085884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45.924395919346878</v>
      </c>
      <c r="AQ655">
        <f t="shared" si="37"/>
        <v>69.283472816962259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46.00734659016144</v>
      </c>
      <c r="AQ656">
        <f t="shared" si="37"/>
        <v>69.227623141838635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46.090297260976001</v>
      </c>
      <c r="AQ657">
        <f t="shared" si="37"/>
        <v>69.17177346671501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46.173247931790563</v>
      </c>
      <c r="AQ658">
        <f t="shared" si="37"/>
        <v>69.115923791591385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46.256198602605124</v>
      </c>
      <c r="AQ659">
        <f t="shared" si="37"/>
        <v>69.06007411646776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46.339149273419686</v>
      </c>
      <c r="AQ660">
        <f t="shared" si="37"/>
        <v>69.004224441344135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46.422099944234247</v>
      </c>
      <c r="AQ661">
        <f t="shared" si="37"/>
        <v>68.94837476622051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46.505050615048809</v>
      </c>
      <c r="AQ662">
        <f t="shared" si="37"/>
        <v>68.892525091096886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46.588001285863371</v>
      </c>
      <c r="AQ663">
        <f t="shared" si="37"/>
        <v>68.836675415973261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46.670951956677932</v>
      </c>
      <c r="AQ664">
        <f t="shared" si="37"/>
        <v>68.780825740849636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46.753902627492494</v>
      </c>
      <c r="AQ665">
        <f t="shared" si="37"/>
        <v>68.724976065726011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46.836853298307055</v>
      </c>
      <c r="AQ666">
        <f t="shared" si="37"/>
        <v>68.669126390602386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46.919803969121617</v>
      </c>
      <c r="AQ667">
        <f t="shared" si="37"/>
        <v>68.613276715478762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47.002754639936178</v>
      </c>
      <c r="AQ668">
        <f t="shared" si="37"/>
        <v>68.557427040355137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47.08570531075074</v>
      </c>
      <c r="AQ669">
        <f t="shared" si="37"/>
        <v>68.501577365231512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47.168655981565301</v>
      </c>
      <c r="AQ670">
        <f t="shared" si="37"/>
        <v>68.445727690107887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47.251606652379863</v>
      </c>
      <c r="AQ671">
        <f t="shared" si="37"/>
        <v>68.389878014984262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47.334557323194424</v>
      </c>
      <c r="AQ672">
        <f t="shared" si="37"/>
        <v>68.334028339860637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47.417507994008986</v>
      </c>
      <c r="AQ673">
        <f t="shared" si="37"/>
        <v>68.278178664737013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47.500458664823547</v>
      </c>
      <c r="AQ674">
        <f t="shared" si="37"/>
        <v>68.222328989613388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47.583409335638109</v>
      </c>
      <c r="AQ675">
        <f t="shared" si="37"/>
        <v>68.166479314489763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47.66636000645267</v>
      </c>
      <c r="AQ676">
        <f t="shared" ref="AQ676:AQ710" si="39">AQ675+(AQ$711-AQ$611)/100</f>
        <v>68.110629639366138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47.749310677267232</v>
      </c>
      <c r="AQ677">
        <f t="shared" si="39"/>
        <v>68.054779964242513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47.832261348081794</v>
      </c>
      <c r="AQ678">
        <f t="shared" si="39"/>
        <v>67.998930289118888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47.915212018896355</v>
      </c>
      <c r="AQ679">
        <f t="shared" si="39"/>
        <v>67.943080613995264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47.998162689710917</v>
      </c>
      <c r="AQ680">
        <f t="shared" si="39"/>
        <v>67.887230938871639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48.081113360525478</v>
      </c>
      <c r="AQ681">
        <f t="shared" si="39"/>
        <v>67.831381263748014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48.16406403134004</v>
      </c>
      <c r="AQ682">
        <f t="shared" si="39"/>
        <v>67.775531588624389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48.247014702154601</v>
      </c>
      <c r="AQ683">
        <f t="shared" si="39"/>
        <v>67.719681913500764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48.329965372969163</v>
      </c>
      <c r="AQ684">
        <f t="shared" si="39"/>
        <v>67.66383223837714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48.412916043783724</v>
      </c>
      <c r="AQ685">
        <f t="shared" si="39"/>
        <v>67.607982563253515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48.495866714598286</v>
      </c>
      <c r="AQ686">
        <f t="shared" si="39"/>
        <v>67.55213288812989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48.578817385412847</v>
      </c>
      <c r="AQ687">
        <f t="shared" si="39"/>
        <v>67.496283213006265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48.661768056227409</v>
      </c>
      <c r="AQ688">
        <f t="shared" si="39"/>
        <v>67.44043353788264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48.74471872704197</v>
      </c>
      <c r="AQ689">
        <f t="shared" si="39"/>
        <v>67.384583862759015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48.827669397856532</v>
      </c>
      <c r="AQ690">
        <f t="shared" si="39"/>
        <v>67.328734187635391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48.910620068671093</v>
      </c>
      <c r="AQ691">
        <f t="shared" si="39"/>
        <v>67.272884512511766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48.993570739485655</v>
      </c>
      <c r="AQ692">
        <f t="shared" si="39"/>
        <v>67.217034837388141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49.076521410300217</v>
      </c>
      <c r="AQ693">
        <f t="shared" si="39"/>
        <v>67.161185162264516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49.159472081114778</v>
      </c>
      <c r="AQ694">
        <f t="shared" si="39"/>
        <v>67.105335487140891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49.24242275192934</v>
      </c>
      <c r="AQ695">
        <f t="shared" si="39"/>
        <v>67.049485812017267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49.325373422743901</v>
      </c>
      <c r="AQ696">
        <f t="shared" si="39"/>
        <v>66.993636136893642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49.408324093558463</v>
      </c>
      <c r="AQ697">
        <f t="shared" si="39"/>
        <v>66.937786461770017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49.491274764373024</v>
      </c>
      <c r="AQ698">
        <f t="shared" si="39"/>
        <v>66.881936786646392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49.574225435187586</v>
      </c>
      <c r="AQ699">
        <f t="shared" si="39"/>
        <v>66.826087111522767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49.657176106002147</v>
      </c>
      <c r="AQ700">
        <f t="shared" si="39"/>
        <v>66.770237436399142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49.740126776816709</v>
      </c>
      <c r="AQ701">
        <f t="shared" si="39"/>
        <v>66.714387761275518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49.82307744763127</v>
      </c>
      <c r="AQ702">
        <f t="shared" si="39"/>
        <v>66.658538086151893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49.906028118445832</v>
      </c>
      <c r="AQ703">
        <f t="shared" si="39"/>
        <v>66.602688411028268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49.988978789260393</v>
      </c>
      <c r="AQ704">
        <f t="shared" si="39"/>
        <v>66.546838735904643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50.071929460074955</v>
      </c>
      <c r="AQ705">
        <f t="shared" si="39"/>
        <v>66.490989060781018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50.154880130889516</v>
      </c>
      <c r="AQ706">
        <f t="shared" si="39"/>
        <v>66.435139385657394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50.237830801704078</v>
      </c>
      <c r="AQ707">
        <f t="shared" si="39"/>
        <v>66.379289710533769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50.32078147251864</v>
      </c>
      <c r="AQ708">
        <f t="shared" si="39"/>
        <v>66.323440035410144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50.403732143333201</v>
      </c>
      <c r="AQ709">
        <f t="shared" si="39"/>
        <v>66.267590360286519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50.486682814147763</v>
      </c>
      <c r="AQ710">
        <f t="shared" si="39"/>
        <v>66.211740685162894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50.56963348496258</v>
      </c>
      <c r="AQ711" s="177">
        <f>AC15</f>
        <v>66.155891010039824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50.56963348496258</v>
      </c>
      <c r="AR712">
        <f>AC15</f>
        <v>66.155891010039824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50.537204296740143</v>
      </c>
      <c r="AR713">
        <f t="shared" ref="AR713:AR776" si="41">AR712+(AR$812-AR$712)/100</f>
        <v>65.686469364730868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50.504775108517705</v>
      </c>
      <c r="AR714">
        <f t="shared" si="41"/>
        <v>65.217047719421913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50.472345920295268</v>
      </c>
      <c r="AR715">
        <f t="shared" si="41"/>
        <v>64.747626074112958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50.439916732072831</v>
      </c>
      <c r="AR716">
        <f t="shared" si="41"/>
        <v>64.278204428804003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50.407487543850394</v>
      </c>
      <c r="AR717">
        <f t="shared" si="41"/>
        <v>63.808782783495047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50.375058355627957</v>
      </c>
      <c r="AR718">
        <f t="shared" si="41"/>
        <v>63.339361138186092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50.342629167405519</v>
      </c>
      <c r="AR719">
        <f t="shared" si="41"/>
        <v>62.869939492877137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50.310199979183082</v>
      </c>
      <c r="AR720">
        <f t="shared" si="41"/>
        <v>62.400517847568182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50.277770790960645</v>
      </c>
      <c r="AR721">
        <f t="shared" si="41"/>
        <v>61.931096202259226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50.245341602738208</v>
      </c>
      <c r="AR722">
        <f t="shared" si="41"/>
        <v>61.461674556950271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50.21291241451577</v>
      </c>
      <c r="AR723">
        <f t="shared" si="41"/>
        <v>60.992252911641316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50.180483226293333</v>
      </c>
      <c r="AR724">
        <f t="shared" si="41"/>
        <v>60.522831266332361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50.148054038070896</v>
      </c>
      <c r="AR725">
        <f t="shared" si="41"/>
        <v>60.053409621023405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50.115624849848459</v>
      </c>
      <c r="AR726">
        <f t="shared" si="41"/>
        <v>59.58398797571445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50.083195661626021</v>
      </c>
      <c r="AR727">
        <f t="shared" si="41"/>
        <v>59.114566330405495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50.050766473403584</v>
      </c>
      <c r="AR728">
        <f t="shared" si="41"/>
        <v>58.64514468509654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50.018337285181147</v>
      </c>
      <c r="AR729">
        <f t="shared" si="41"/>
        <v>58.175723039787584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49.98590809695871</v>
      </c>
      <c r="AR730">
        <f t="shared" si="41"/>
        <v>57.706301394478629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49.953478908736273</v>
      </c>
      <c r="AR731">
        <f t="shared" si="41"/>
        <v>57.236879749169674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49.921049720513835</v>
      </c>
      <c r="AR732">
        <f t="shared" si="41"/>
        <v>56.767458103860719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49.888620532291398</v>
      </c>
      <c r="AR733">
        <f t="shared" si="41"/>
        <v>56.298036458551763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49.856191344068961</v>
      </c>
      <c r="AR734">
        <f t="shared" si="41"/>
        <v>55.828614813242808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49.823762155846524</v>
      </c>
      <c r="AR735">
        <f t="shared" si="41"/>
        <v>55.359193167933853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49.791332967624086</v>
      </c>
      <c r="AR736">
        <f t="shared" si="41"/>
        <v>54.889771522624898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49.758903779401649</v>
      </c>
      <c r="AR737">
        <f t="shared" si="41"/>
        <v>54.420349877315942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49.726474591179212</v>
      </c>
      <c r="AR738">
        <f t="shared" si="41"/>
        <v>53.950928232006987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49.694045402956775</v>
      </c>
      <c r="AR739">
        <f t="shared" si="41"/>
        <v>53.481506586698032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49.661616214734337</v>
      </c>
      <c r="AR740">
        <f t="shared" si="41"/>
        <v>53.012084941389077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49.6291870265119</v>
      </c>
      <c r="AR741">
        <f t="shared" si="41"/>
        <v>52.542663296080121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49.596757838289463</v>
      </c>
      <c r="AR742">
        <f t="shared" si="41"/>
        <v>52.073241650771166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49.564328650067026</v>
      </c>
      <c r="AR743">
        <f t="shared" si="41"/>
        <v>51.603820005462211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49.531899461844588</v>
      </c>
      <c r="AR744">
        <f t="shared" si="41"/>
        <v>51.134398360153256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49.499470273622151</v>
      </c>
      <c r="AR745">
        <f t="shared" si="41"/>
        <v>50.6649767148443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49.467041085399714</v>
      </c>
      <c r="AR746">
        <f t="shared" si="41"/>
        <v>50.195555069535345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49.434611897177277</v>
      </c>
      <c r="AR747">
        <f t="shared" si="41"/>
        <v>49.72613342422639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49.40218270895484</v>
      </c>
      <c r="AR748">
        <f t="shared" si="41"/>
        <v>49.256711778917435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49.369753520732402</v>
      </c>
      <c r="AR749">
        <f t="shared" si="41"/>
        <v>48.787290133608479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49.337324332509965</v>
      </c>
      <c r="AR750">
        <f t="shared" si="41"/>
        <v>48.317868488299524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49.304895144287528</v>
      </c>
      <c r="AR751">
        <f t="shared" si="41"/>
        <v>47.848446842990569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49.272465956065091</v>
      </c>
      <c r="AR752">
        <f t="shared" si="41"/>
        <v>47.379025197681614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49.240036767842653</v>
      </c>
      <c r="AR753">
        <f t="shared" si="41"/>
        <v>46.909603552372658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49.207607579620216</v>
      </c>
      <c r="AR754">
        <f t="shared" si="41"/>
        <v>46.440181907063703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49.175178391397779</v>
      </c>
      <c r="AR755">
        <f t="shared" si="41"/>
        <v>45.970760261754748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49.142749203175342</v>
      </c>
      <c r="AR756">
        <f t="shared" si="41"/>
        <v>45.501338616445793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49.110320014952904</v>
      </c>
      <c r="AR757">
        <f t="shared" si="41"/>
        <v>45.031916971136837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49.077890826730467</v>
      </c>
      <c r="AR758">
        <f t="shared" si="41"/>
        <v>44.562495325827882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49.04546163850803</v>
      </c>
      <c r="AR759">
        <f t="shared" si="41"/>
        <v>44.093073680518927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49.013032450285593</v>
      </c>
      <c r="AR760">
        <f t="shared" si="41"/>
        <v>43.623652035209972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48.980603262063156</v>
      </c>
      <c r="AR761">
        <f t="shared" si="41"/>
        <v>43.154230389901016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48.948174073840718</v>
      </c>
      <c r="AR762">
        <f t="shared" si="41"/>
        <v>42.684808744592061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48.915744885618281</v>
      </c>
      <c r="AR763">
        <f t="shared" si="41"/>
        <v>42.215387099283106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48.883315697395844</v>
      </c>
      <c r="AR764">
        <f t="shared" si="41"/>
        <v>41.745965453974151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48.850886509173407</v>
      </c>
      <c r="AR765">
        <f t="shared" si="41"/>
        <v>41.276543808665195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48.818457320950969</v>
      </c>
      <c r="AR766">
        <f t="shared" si="41"/>
        <v>40.80712216335624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48.786028132728532</v>
      </c>
      <c r="AR767">
        <f t="shared" si="41"/>
        <v>40.337700518047285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48.753598944506095</v>
      </c>
      <c r="AR768">
        <f t="shared" si="41"/>
        <v>39.86827887273833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48.721169756283658</v>
      </c>
      <c r="AR769">
        <f t="shared" si="41"/>
        <v>39.398857227429374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48.68874056806122</v>
      </c>
      <c r="AR770">
        <f t="shared" si="41"/>
        <v>38.929435582120419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48.656311379838783</v>
      </c>
      <c r="AR771">
        <f t="shared" si="41"/>
        <v>38.460013936811464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48.623882191616346</v>
      </c>
      <c r="AR772">
        <f t="shared" si="41"/>
        <v>37.990592291502509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48.591453003393909</v>
      </c>
      <c r="AR773">
        <f t="shared" si="41"/>
        <v>37.521170646193553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48.559023815171471</v>
      </c>
      <c r="AR774">
        <f t="shared" si="41"/>
        <v>37.051749000884598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48.526594626949034</v>
      </c>
      <c r="AR775">
        <f t="shared" si="41"/>
        <v>36.582327355575643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48.494165438726597</v>
      </c>
      <c r="AR776">
        <f t="shared" si="41"/>
        <v>36.112905710266688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48.46173625050416</v>
      </c>
      <c r="AR777">
        <f t="shared" ref="AR777:AR811" si="43">AR776+(AR$812-AR$712)/100</f>
        <v>35.643484064957732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48.429307062281723</v>
      </c>
      <c r="AR778">
        <f t="shared" si="43"/>
        <v>35.174062419648777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48.396877874059285</v>
      </c>
      <c r="AR779">
        <f t="shared" si="43"/>
        <v>34.704640774339822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48.364448685836848</v>
      </c>
      <c r="AR780">
        <f t="shared" si="43"/>
        <v>34.235219129030867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48.332019497614411</v>
      </c>
      <c r="AR781">
        <f t="shared" si="43"/>
        <v>33.765797483721911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48.299590309391974</v>
      </c>
      <c r="AR782">
        <f t="shared" si="43"/>
        <v>33.296375838412956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48.267161121169536</v>
      </c>
      <c r="AR783">
        <f t="shared" si="43"/>
        <v>32.826954193104001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48.234731932947099</v>
      </c>
      <c r="AR784">
        <f t="shared" si="43"/>
        <v>32.357532547795046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48.202302744724662</v>
      </c>
      <c r="AR785">
        <f t="shared" si="43"/>
        <v>31.88811090248609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48.169873556502225</v>
      </c>
      <c r="AR786">
        <f t="shared" si="43"/>
        <v>31.418689257177135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48.137444368279787</v>
      </c>
      <c r="AR787">
        <f t="shared" si="43"/>
        <v>30.94926761186818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48.10501518005735</v>
      </c>
      <c r="AR788">
        <f t="shared" si="43"/>
        <v>30.479845966559225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48.072585991834913</v>
      </c>
      <c r="AR789">
        <f t="shared" si="43"/>
        <v>30.010424321250269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48.040156803612476</v>
      </c>
      <c r="AR790">
        <f t="shared" si="43"/>
        <v>29.541002675941314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48.007727615390039</v>
      </c>
      <c r="AR791">
        <f t="shared" si="43"/>
        <v>29.071581030632359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47.975298427167601</v>
      </c>
      <c r="AR792">
        <f t="shared" si="43"/>
        <v>28.602159385323404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47.942869238945164</v>
      </c>
      <c r="AR793">
        <f t="shared" si="43"/>
        <v>28.132737740014448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47.910440050722727</v>
      </c>
      <c r="AR794">
        <f t="shared" si="43"/>
        <v>27.663316094705493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47.87801086250029</v>
      </c>
      <c r="AR795">
        <f t="shared" si="43"/>
        <v>27.193894449396538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47.845581674277852</v>
      </c>
      <c r="AR796">
        <f t="shared" si="43"/>
        <v>26.724472804087583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47.813152486055415</v>
      </c>
      <c r="AR797">
        <f t="shared" si="43"/>
        <v>26.255051158778627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47.780723297832978</v>
      </c>
      <c r="AR798">
        <f t="shared" si="43"/>
        <v>25.785629513469672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47.748294109610541</v>
      </c>
      <c r="AR799">
        <f t="shared" si="43"/>
        <v>25.316207868160717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47.715864921388103</v>
      </c>
      <c r="AR800">
        <f t="shared" si="43"/>
        <v>24.846786222851762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47.683435733165666</v>
      </c>
      <c r="AR801">
        <f t="shared" si="43"/>
        <v>24.377364577542807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47.651006544943229</v>
      </c>
      <c r="AR802">
        <f t="shared" si="43"/>
        <v>23.907942932233851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47.618577356720792</v>
      </c>
      <c r="AR803">
        <f t="shared" si="43"/>
        <v>23.438521286924896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47.586148168498354</v>
      </c>
      <c r="AR804">
        <f t="shared" si="43"/>
        <v>22.969099641615941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47.553718980275917</v>
      </c>
      <c r="AR805">
        <f t="shared" si="43"/>
        <v>22.499677996306986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47.52128979205348</v>
      </c>
      <c r="AR806">
        <f t="shared" si="43"/>
        <v>22.03025635099803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47.488860603831043</v>
      </c>
      <c r="AR807">
        <f t="shared" si="43"/>
        <v>21.560834705689075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47.456431415608606</v>
      </c>
      <c r="AR808">
        <f t="shared" si="43"/>
        <v>21.09141306038012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47.424002227386168</v>
      </c>
      <c r="AR809">
        <f t="shared" si="43"/>
        <v>20.621991415071165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47.391573039163731</v>
      </c>
      <c r="AR810">
        <f t="shared" si="43"/>
        <v>20.152569769762209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47.359143850941294</v>
      </c>
      <c r="AR811">
        <f t="shared" si="43"/>
        <v>19.683148124453254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47.326714662719034</v>
      </c>
      <c r="AR812" s="177">
        <f>AC8</f>
        <v>19.213726479144228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47.326714662719034</v>
      </c>
      <c r="AS813">
        <f>AC8</f>
        <v>19.213726479144228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47.197350985338637</v>
      </c>
      <c r="AS814">
        <f t="shared" ref="AS814:AS877" si="45">AS813+(AS$913-AS$813)/100</f>
        <v>19.021589214352787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47.067987307958241</v>
      </c>
      <c r="AS815">
        <f t="shared" si="45"/>
        <v>18.829451949561346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46.938623630577844</v>
      </c>
      <c r="AS816">
        <f t="shared" si="45"/>
        <v>18.637314684769905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46.809259953197447</v>
      </c>
      <c r="AS817">
        <f t="shared" si="45"/>
        <v>18.445177419978464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46.67989627581705</v>
      </c>
      <c r="AS818">
        <f t="shared" si="45"/>
        <v>18.253040155187023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46.550532598436654</v>
      </c>
      <c r="AS819">
        <f t="shared" si="45"/>
        <v>18.060902890395582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46.421168921056257</v>
      </c>
      <c r="AS820">
        <f t="shared" si="45"/>
        <v>17.868765625604141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46.29180524367586</v>
      </c>
      <c r="AS821">
        <f t="shared" si="45"/>
        <v>17.6766283608127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46.162441566295463</v>
      </c>
      <c r="AS822">
        <f t="shared" si="45"/>
        <v>17.484491096021259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46.033077888915066</v>
      </c>
      <c r="AS823">
        <f t="shared" si="45"/>
        <v>17.292353831229818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45.90371421153467</v>
      </c>
      <c r="AS824">
        <f t="shared" si="45"/>
        <v>17.100216566438377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45.774350534154273</v>
      </c>
      <c r="AS825">
        <f t="shared" si="45"/>
        <v>16.908079301646936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45.644986856773876</v>
      </c>
      <c r="AS826">
        <f t="shared" si="45"/>
        <v>16.715942036855495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45.515623179393479</v>
      </c>
      <c r="AS827">
        <f t="shared" si="45"/>
        <v>16.523804772064054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45.386259502013083</v>
      </c>
      <c r="AS828">
        <f t="shared" si="45"/>
        <v>16.331667507272613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45.256895824632686</v>
      </c>
      <c r="AS829">
        <f t="shared" si="45"/>
        <v>16.139530242481172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45.127532147252289</v>
      </c>
      <c r="AS830">
        <f t="shared" si="45"/>
        <v>15.947392977689729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44.998168469871892</v>
      </c>
      <c r="AS831">
        <f t="shared" si="45"/>
        <v>15.755255712898286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44.868804792491495</v>
      </c>
      <c r="AS832">
        <f t="shared" si="45"/>
        <v>15.563118448106843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44.739441115111099</v>
      </c>
      <c r="AS833">
        <f t="shared" si="45"/>
        <v>15.370981183315401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44.610077437730702</v>
      </c>
      <c r="AS834">
        <f t="shared" si="45"/>
        <v>15.178843918523958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44.480713760350305</v>
      </c>
      <c r="AS835">
        <f t="shared" si="45"/>
        <v>14.986706653732515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44.351350082969908</v>
      </c>
      <c r="AS836">
        <f t="shared" si="45"/>
        <v>14.794569388941072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44.221986405589512</v>
      </c>
      <c r="AS837">
        <f t="shared" si="45"/>
        <v>14.60243212414963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44.092622728209115</v>
      </c>
      <c r="AS838">
        <f t="shared" si="45"/>
        <v>14.410294859358187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43.963259050828718</v>
      </c>
      <c r="AS839">
        <f t="shared" si="45"/>
        <v>14.218157594566744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43.833895373448321</v>
      </c>
      <c r="AS840">
        <f t="shared" si="45"/>
        <v>14.026020329775301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43.704531696067924</v>
      </c>
      <c r="AS841">
        <f t="shared" si="45"/>
        <v>13.833883064983858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43.575168018687528</v>
      </c>
      <c r="AS842">
        <f t="shared" si="45"/>
        <v>13.641745800192416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43.445804341307131</v>
      </c>
      <c r="AS843">
        <f t="shared" si="45"/>
        <v>13.449608535400973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43.316440663926734</v>
      </c>
      <c r="AS844">
        <f t="shared" si="45"/>
        <v>13.25747127060953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43.187076986546337</v>
      </c>
      <c r="AS845">
        <f t="shared" si="45"/>
        <v>13.065334005818087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43.057713309165941</v>
      </c>
      <c r="AS846">
        <f t="shared" si="45"/>
        <v>12.873196741026645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42.928349631785544</v>
      </c>
      <c r="AS847">
        <f t="shared" si="45"/>
        <v>12.681059476235202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42.798985954405147</v>
      </c>
      <c r="AS848">
        <f t="shared" si="45"/>
        <v>12.488922211443759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42.66962227702475</v>
      </c>
      <c r="AS849">
        <f t="shared" si="45"/>
        <v>12.296784946652316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42.540258599644353</v>
      </c>
      <c r="AS850">
        <f t="shared" si="45"/>
        <v>12.104647681860873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42.410894922263957</v>
      </c>
      <c r="AS851">
        <f t="shared" si="45"/>
        <v>11.912510417069431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42.28153124488356</v>
      </c>
      <c r="AS852">
        <f t="shared" si="45"/>
        <v>11.720373152277988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42.152167567503163</v>
      </c>
      <c r="AS853">
        <f t="shared" si="45"/>
        <v>11.528235887486545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42.022803890122766</v>
      </c>
      <c r="AS854">
        <f t="shared" si="45"/>
        <v>11.336098622695102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41.89344021274237</v>
      </c>
      <c r="AS855">
        <f t="shared" si="45"/>
        <v>11.14396135790366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41.764076535361973</v>
      </c>
      <c r="AS856">
        <f t="shared" si="45"/>
        <v>10.951824093112217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41.634712857981576</v>
      </c>
      <c r="AS857">
        <f t="shared" si="45"/>
        <v>10.759686828320774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41.505349180601179</v>
      </c>
      <c r="AS858">
        <f t="shared" si="45"/>
        <v>10.567549563529331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41.375985503220782</v>
      </c>
      <c r="AS859">
        <f t="shared" si="45"/>
        <v>10.375412298737889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41.246621825840386</v>
      </c>
      <c r="AS860">
        <f t="shared" si="45"/>
        <v>10.183275033946446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41.117258148459989</v>
      </c>
      <c r="AS861">
        <f t="shared" si="45"/>
        <v>9.991137769155003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40.987894471079592</v>
      </c>
      <c r="AS862">
        <f t="shared" si="45"/>
        <v>9.7990005043635602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40.858530793699195</v>
      </c>
      <c r="AS863">
        <f t="shared" si="45"/>
        <v>9.6068632395721174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40.729167116318798</v>
      </c>
      <c r="AS864">
        <f t="shared" si="45"/>
        <v>9.4147259747806746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40.599803438938402</v>
      </c>
      <c r="AS865">
        <f t="shared" si="45"/>
        <v>9.2225887099892319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40.470439761558005</v>
      </c>
      <c r="AS866">
        <f t="shared" si="45"/>
        <v>9.0304514451977891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40.341076084177608</v>
      </c>
      <c r="AS867">
        <f t="shared" si="45"/>
        <v>8.8383141804063463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40.211712406797211</v>
      </c>
      <c r="AS868">
        <f t="shared" si="45"/>
        <v>8.6461769156149035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40.082348729416815</v>
      </c>
      <c r="AS869">
        <f t="shared" si="45"/>
        <v>8.4540396508234608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39.952985052036418</v>
      </c>
      <c r="AS870">
        <f t="shared" si="45"/>
        <v>8.261902386032018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39.823621374656021</v>
      </c>
      <c r="AS871">
        <f t="shared" si="45"/>
        <v>8.0697651212405752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39.694257697275624</v>
      </c>
      <c r="AS872">
        <f t="shared" si="45"/>
        <v>7.8776278564491333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39.564894019895227</v>
      </c>
      <c r="AS873">
        <f t="shared" si="45"/>
        <v>7.6854905916576914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39.435530342514831</v>
      </c>
      <c r="AS874">
        <f t="shared" si="45"/>
        <v>7.4933533268662496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39.306166665134434</v>
      </c>
      <c r="AS875">
        <f t="shared" si="45"/>
        <v>7.3012160620748077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39.176802987754037</v>
      </c>
      <c r="AS876">
        <f t="shared" si="45"/>
        <v>7.1090787972833658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39.04743931037364</v>
      </c>
      <c r="AS877">
        <f t="shared" si="45"/>
        <v>6.9169415324919239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38.918075632993244</v>
      </c>
      <c r="AS878">
        <f t="shared" ref="AS878:AS912" si="47">AS877+(AS$913-AS$813)/100</f>
        <v>6.724804267700482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38.788711955612847</v>
      </c>
      <c r="AS879">
        <f t="shared" si="47"/>
        <v>6.5326670029090401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38.65934827823245</v>
      </c>
      <c r="AS880">
        <f t="shared" si="47"/>
        <v>6.3405297381175982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38.529984600852053</v>
      </c>
      <c r="AS881">
        <f t="shared" si="47"/>
        <v>6.1483924733261563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38.400620923471656</v>
      </c>
      <c r="AS882">
        <f t="shared" si="47"/>
        <v>5.9562552085347145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38.27125724609126</v>
      </c>
      <c r="AS883">
        <f t="shared" si="47"/>
        <v>5.7641179437432726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38.141893568710863</v>
      </c>
      <c r="AS884">
        <f t="shared" si="47"/>
        <v>5.5719806789518307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38.012529891330466</v>
      </c>
      <c r="AS885">
        <f t="shared" si="47"/>
        <v>5.3798434141603888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37.883166213950069</v>
      </c>
      <c r="AS886">
        <f t="shared" si="47"/>
        <v>5.1877061493689469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37.753802536569673</v>
      </c>
      <c r="AS887">
        <f t="shared" si="47"/>
        <v>4.995568884577505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37.624438859189276</v>
      </c>
      <c r="AS888">
        <f t="shared" si="47"/>
        <v>4.8034316197860631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37.495075181808879</v>
      </c>
      <c r="AS889">
        <f t="shared" si="47"/>
        <v>4.6112943549946213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37.365711504428482</v>
      </c>
      <c r="AS890">
        <f t="shared" si="47"/>
        <v>4.4191570902031794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37.236347827048085</v>
      </c>
      <c r="AS891">
        <f t="shared" si="47"/>
        <v>4.2270198254117375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37.106984149667689</v>
      </c>
      <c r="AS892">
        <f t="shared" si="47"/>
        <v>4.0348825606202956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36.977620472287292</v>
      </c>
      <c r="AS893">
        <f t="shared" si="47"/>
        <v>3.8427452958288533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36.848256794906895</v>
      </c>
      <c r="AS894">
        <f t="shared" si="47"/>
        <v>3.6506080310374109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36.718893117526498</v>
      </c>
      <c r="AS895">
        <f t="shared" si="47"/>
        <v>3.4584707662459686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36.589529440146102</v>
      </c>
      <c r="AS896">
        <f t="shared" si="47"/>
        <v>3.2663335014545263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36.460165762765705</v>
      </c>
      <c r="AS897">
        <f t="shared" si="47"/>
        <v>3.0741962366630839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36.330802085385308</v>
      </c>
      <c r="AS898">
        <f t="shared" si="47"/>
        <v>2.8820589718716416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36.201438408004911</v>
      </c>
      <c r="AS899">
        <f t="shared" si="47"/>
        <v>2.6899217070801993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36.072074730624514</v>
      </c>
      <c r="AS900">
        <f t="shared" si="47"/>
        <v>2.497784442288757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35.942711053244118</v>
      </c>
      <c r="AS901">
        <f t="shared" si="47"/>
        <v>2.3056471774973146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35.813347375863721</v>
      </c>
      <c r="AS902">
        <f t="shared" si="47"/>
        <v>2.1135099127058723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35.683983698483324</v>
      </c>
      <c r="AS903">
        <f t="shared" si="47"/>
        <v>1.92137264791443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35.554620021102927</v>
      </c>
      <c r="AS904">
        <f t="shared" si="47"/>
        <v>1.7292353831229876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35.425256343722531</v>
      </c>
      <c r="AS905">
        <f t="shared" si="47"/>
        <v>1.5370981183315453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35.295892666342134</v>
      </c>
      <c r="AS906">
        <f t="shared" si="47"/>
        <v>1.344960853540103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35.166528988961737</v>
      </c>
      <c r="AS907">
        <f t="shared" si="47"/>
        <v>1.1528235887486606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35.03716531158134</v>
      </c>
      <c r="AS908">
        <f t="shared" si="47"/>
        <v>0.96068632395721831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34.907801634200943</v>
      </c>
      <c r="AS909">
        <f t="shared" si="47"/>
        <v>0.76854905916577598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34.778437956820547</v>
      </c>
      <c r="AS910">
        <f t="shared" si="47"/>
        <v>0.57641179437433365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34.64907427944015</v>
      </c>
      <c r="AS911">
        <f t="shared" si="47"/>
        <v>0.38427452958289138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34.519710602059753</v>
      </c>
      <c r="AS912">
        <f t="shared" si="47"/>
        <v>0.1921372647914491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34.390346924679235</v>
      </c>
      <c r="AS913" s="177">
        <f>AC9</f>
        <v>0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20" priority="1">
      <formula>_xlfn.ISFORMULA(B6)=FALSE</formula>
    </cfRule>
  </conditionalFormatting>
  <conditionalFormatting sqref="B42 E42">
    <cfRule type="cellIs" dxfId="19" priority="3" operator="greaterThan">
      <formula>1</formula>
    </cfRule>
  </conditionalFormatting>
  <conditionalFormatting sqref="H39:H41">
    <cfRule type="containsText" dxfId="18" priority="2" operator="containsText" text="FAILS">
      <formula>NOT(ISERROR(SEARCH(("FAILS"),(H39))))</formula>
    </cfRule>
  </conditionalFormatting>
  <dataValidations count="2">
    <dataValidation type="list" allowBlank="1" sqref="B10" xr:uid="{EC96B2C0-5517-4000-BF4C-BC1A79A08702}">
      <formula1>"Yes,No"</formula1>
    </dataValidation>
    <dataValidation type="list" allowBlank="1" sqref="F9" xr:uid="{AD15B65D-7B49-4C81-9C6E-0C73D3B0431F}">
      <formula1>$K$32:$K$34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1A638527-3D3B-40B1-B609-C9F6FB02E017}">
          <x14:formula1>
            <xm:f>Shapes!$B$2:$B$313</xm:f>
          </x14:formula1>
          <xm:sqref>F7</xm:sqref>
        </x14:dataValidation>
        <x14:dataValidation type="list" allowBlank="1" xr:uid="{923C5A9F-4E01-4951-86E0-9251BA951B7F}">
          <x14:formula1>
            <xm:f>Shapes!$B$277:$B$392</xm:f>
          </x14:formula1>
          <xm:sqref>F8</xm:sqref>
        </x14:dataValidation>
        <x14:dataValidation type="list" allowBlank="1" xr:uid="{A9809504-3A78-40E6-B2C4-135C29E2014D}">
          <x14:formula1>
            <xm:f>Shapes!$B$2:$B$276</xm:f>
          </x14:formula1>
          <xm:sqref>F6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783E0-3302-47C7-8AFA-5A40BBF1315C}">
  <sheetPr>
    <outlinePr summaryBelow="0" summaryRight="0"/>
    <pageSetUpPr fitToPage="1"/>
  </sheetPr>
  <dimension ref="A1:CG1128"/>
  <sheetViews>
    <sheetView topLeftCell="A8" zoomScaleNormal="100" workbookViewId="0">
      <selection activeCell="B9" sqref="B9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MODULEINPUT!A33&amp;" Top, Gusset 11"</f>
        <v>BF6 Top, Gusset 11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17.588035984065073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0.3169888771186441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11'!$B$8</f>
        <v>0</v>
      </c>
      <c r="M5" s="183"/>
      <c r="N5" s="187" t="s">
        <v>84</v>
      </c>
      <c r="O5" s="195">
        <f>'Gusset 11'!$B$6</f>
        <v>7.792643229166667</v>
      </c>
      <c r="P5" s="183" t="b">
        <f>IF('Gusset 11'!K10="Yes",TRUE,FALSE)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</v>
      </c>
      <c r="X5" s="187" t="s">
        <v>86</v>
      </c>
      <c r="Y5" s="197">
        <f>AF3-30</f>
        <v>-12.411964015934927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0.30217084701552432</v>
      </c>
      <c r="AG5" s="198"/>
      <c r="AH5" s="198"/>
      <c r="AI5" s="130">
        <v>1</v>
      </c>
      <c r="AJ5">
        <f t="shared" ref="AJ5:AK11" si="0">AJ4+(AJ$105-AJ$4)/100</f>
        <v>0.63295821925463258</v>
      </c>
      <c r="AK5">
        <f t="shared" si="0"/>
        <v>0.20064071518454252</v>
      </c>
    </row>
    <row r="6" spans="1:45" ht="15" customHeight="1">
      <c r="A6" s="158" t="s">
        <v>2</v>
      </c>
      <c r="B6" s="159">
        <f>MODULEINPUT!D33</f>
        <v>7.792643229166667</v>
      </c>
      <c r="C6" s="139"/>
      <c r="D6" s="156"/>
      <c r="E6" s="155" t="s">
        <v>89</v>
      </c>
      <c r="F6" s="359" t="str">
        <f>MODULEINPUT!F33</f>
        <v>W8X40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11'!$B$7</f>
        <v>24.583333333333332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4.125</v>
      </c>
      <c r="X6" s="187"/>
      <c r="Y6" s="183"/>
      <c r="Z6" s="187"/>
      <c r="AA6" s="183">
        <v>1</v>
      </c>
      <c r="AB6" s="198">
        <f>W7</f>
        <v>0</v>
      </c>
      <c r="AC6" s="201">
        <f>W6+Y24</f>
        <v>11.323562308764972</v>
      </c>
      <c r="AD6" s="183"/>
      <c r="AE6" s="187" t="s">
        <v>92</v>
      </c>
      <c r="AF6" s="183">
        <f>COS($AF$3*PI()/180)</f>
        <v>0.9532537853131875</v>
      </c>
      <c r="AG6" s="198"/>
      <c r="AH6" s="198"/>
      <c r="AI6" s="130">
        <v>2</v>
      </c>
      <c r="AJ6">
        <f t="shared" si="0"/>
        <v>1.2659164385092652</v>
      </c>
      <c r="AK6">
        <f t="shared" si="0"/>
        <v>0.40128143036908503</v>
      </c>
    </row>
    <row r="7" spans="1:45" ht="15" customHeight="1">
      <c r="A7" s="158" t="s">
        <v>93</v>
      </c>
      <c r="B7" s="160">
        <f>MODULEINPUT!C33</f>
        <v>24.583333333333332</v>
      </c>
      <c r="C7" s="139"/>
      <c r="D7" s="156"/>
      <c r="E7" s="155" t="s">
        <v>14</v>
      </c>
      <c r="F7" s="360" t="str">
        <f>MODULEINPUT!G33</f>
        <v>BasePlate</v>
      </c>
      <c r="G7" s="361"/>
      <c r="H7" s="2"/>
      <c r="I7" s="9"/>
      <c r="J7" s="183"/>
      <c r="K7" s="187" t="s">
        <v>94</v>
      </c>
      <c r="L7" s="202">
        <f>'Gusset 11'!$F$11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0</v>
      </c>
      <c r="X7" s="187"/>
      <c r="Y7" s="183"/>
      <c r="Z7" s="187"/>
      <c r="AA7" s="183">
        <v>2</v>
      </c>
      <c r="AB7" s="201">
        <f>IF(W21&gt;W22,(AB8-W30),(AB6))</f>
        <v>42.211942648492723</v>
      </c>
      <c r="AC7" s="201">
        <f>IF(W21&gt;W22,(AC8+W29),(AC6))</f>
        <v>24.704278609907284</v>
      </c>
      <c r="AD7" s="183"/>
      <c r="AE7" s="183"/>
      <c r="AF7" s="183"/>
      <c r="AG7" s="198"/>
      <c r="AH7" s="183"/>
      <c r="AI7" s="130">
        <v>3</v>
      </c>
      <c r="AJ7">
        <f t="shared" si="0"/>
        <v>1.8988746577638977</v>
      </c>
      <c r="AK7">
        <f t="shared" si="0"/>
        <v>0.60192214555362755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MODULEINPUT!I33</f>
        <v>HSS4X4X3/8</v>
      </c>
      <c r="G8" s="361"/>
      <c r="H8" s="2"/>
      <c r="I8" s="9"/>
      <c r="J8" s="183"/>
      <c r="K8" s="187" t="s">
        <v>6</v>
      </c>
      <c r="L8" s="194">
        <f>'Gusset 11'!$B$9</f>
        <v>0.75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48.735345066958963</v>
      </c>
      <c r="AC8" s="198">
        <f>IF(W21&gt;W22,AC9,(AC7-X29))</f>
        <v>4.125</v>
      </c>
      <c r="AD8" s="183"/>
      <c r="AE8" s="187" t="s">
        <v>98</v>
      </c>
      <c r="AF8" s="183">
        <f>90-AF3</f>
        <v>72.411964015934927</v>
      </c>
      <c r="AG8" s="198"/>
      <c r="AH8" s="183"/>
      <c r="AI8" s="130">
        <v>4</v>
      </c>
      <c r="AJ8">
        <f t="shared" si="0"/>
        <v>2.5318328770185303</v>
      </c>
      <c r="AK8">
        <f t="shared" si="0"/>
        <v>0.80256286073817007</v>
      </c>
    </row>
    <row r="9" spans="1:45" ht="15" customHeight="1">
      <c r="A9" s="158" t="s">
        <v>6</v>
      </c>
      <c r="B9" s="161">
        <f>MODULEINPUT!C11</f>
        <v>0.75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7.7942286340599471</v>
      </c>
      <c r="X9" s="187"/>
      <c r="Y9" s="183"/>
      <c r="Z9" s="187"/>
      <c r="AA9" s="183">
        <v>4</v>
      </c>
      <c r="AB9" s="201">
        <f>W7+Y25</f>
        <v>48.735345066958963</v>
      </c>
      <c r="AC9" s="198">
        <f>W6</f>
        <v>4.125</v>
      </c>
      <c r="AD9" s="183"/>
      <c r="AE9" s="187" t="s">
        <v>83</v>
      </c>
      <c r="AF9" s="183">
        <f>TAN($AF$8*PI()/180)</f>
        <v>3.1546848239274814</v>
      </c>
      <c r="AG9" s="198"/>
      <c r="AH9" s="183"/>
      <c r="AI9" s="130">
        <v>5</v>
      </c>
      <c r="AJ9">
        <f t="shared" si="0"/>
        <v>3.1647910962731629</v>
      </c>
      <c r="AK9">
        <f t="shared" si="0"/>
        <v>1.0032035759227127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11'!$F$10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0.9532537853131875</v>
      </c>
      <c r="AG10" s="198"/>
      <c r="AH10" s="183"/>
      <c r="AI10" s="130">
        <v>6</v>
      </c>
      <c r="AJ10">
        <f t="shared" si="0"/>
        <v>3.7977493155277955</v>
      </c>
      <c r="AK10">
        <f t="shared" si="0"/>
        <v>1.2038442911072553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10.794228634059948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0.30217084701552438</v>
      </c>
      <c r="AG11" s="198"/>
      <c r="AH11" s="183"/>
      <c r="AI11" s="130">
        <v>7</v>
      </c>
      <c r="AJ11">
        <f t="shared" si="0"/>
        <v>4.4307075347824281</v>
      </c>
      <c r="AK11">
        <f t="shared" si="0"/>
        <v>1.404485006291798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12</v>
      </c>
      <c r="X13" s="183"/>
      <c r="Y13" s="183"/>
      <c r="Z13" s="187"/>
      <c r="AA13" s="187" t="s">
        <v>108</v>
      </c>
      <c r="AB13" s="183">
        <f>Y31*AF6</f>
        <v>63.295821925463258</v>
      </c>
      <c r="AC13" s="183">
        <f>Y31*AF5</f>
        <v>20.064071518454252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5.0636657540370607</v>
      </c>
      <c r="AK13">
        <f t="shared" si="2"/>
        <v>1.6051257214763406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13.5</v>
      </c>
      <c r="X14" s="183"/>
      <c r="Y14" s="183"/>
      <c r="Z14" s="187"/>
      <c r="AA14" s="183">
        <v>11</v>
      </c>
      <c r="AB14" s="183">
        <f>AB13-W15*COS((AF3-30)*PI()/180)</f>
        <v>57.436057418407302</v>
      </c>
      <c r="AC14" s="183">
        <f>AC13-W15*SIN((AF3-30)*PI()/180)</f>
        <v>21.353707095602783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5.6966239732916932</v>
      </c>
      <c r="AK14">
        <f t="shared" si="3"/>
        <v>1.8057664366608832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6</v>
      </c>
      <c r="X15" s="183"/>
      <c r="Y15" s="183"/>
      <c r="Z15" s="187"/>
      <c r="AA15" s="183">
        <v>12</v>
      </c>
      <c r="AB15" s="198">
        <f>AB13-W15*SIN((AF8-30)*PI()/180)</f>
        <v>59.249082500500442</v>
      </c>
      <c r="AC15" s="183">
        <f>AC13-W15*COS((AF8-30)*PI()/180)</f>
        <v>15.634184383723657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6.3295821925463258</v>
      </c>
      <c r="AK15">
        <f t="shared" si="3"/>
        <v>2.0064071518454258</v>
      </c>
    </row>
    <row r="16" spans="1:45" ht="15" customHeight="1">
      <c r="A16" s="135"/>
      <c r="B16" s="136" t="s">
        <v>2</v>
      </c>
      <c r="C16" s="137">
        <f>R24</f>
        <v>7.792643229166667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11'!$F$6,Shapes!$B$1:$B$392,0),11)</f>
        <v>260</v>
      </c>
      <c r="M16" s="187" t="s">
        <v>114</v>
      </c>
      <c r="N16" s="212">
        <f>VLOOKUP(L16,Shapes!$A:$D,4,FALSE)</f>
        <v>8.25</v>
      </c>
      <c r="O16" s="187"/>
      <c r="P16" s="187" t="s">
        <v>115</v>
      </c>
      <c r="Q16" s="183" t="b">
        <f>IF(L16&lt;&gt;1,IF(L17&lt;&gt;1,IF(L18&lt;&gt;1,FALSE,TRUE),TRUE),TRUE)</f>
        <v>1</v>
      </c>
      <c r="R16" s="183"/>
      <c r="S16" s="183"/>
      <c r="T16" s="211"/>
      <c r="U16" s="184"/>
      <c r="V16" s="187" t="s">
        <v>116</v>
      </c>
      <c r="W16" s="183">
        <f>(W5+W8)/TAN(30*PI()/180)</f>
        <v>5.196152422706632</v>
      </c>
      <c r="X16" s="183"/>
      <c r="Y16" s="183"/>
      <c r="Z16" s="187"/>
      <c r="AA16" s="183">
        <v>21</v>
      </c>
      <c r="AB16" s="183">
        <f>W7</f>
        <v>0</v>
      </c>
      <c r="AC16" s="183">
        <f>W6</f>
        <v>4.125</v>
      </c>
      <c r="AD16" s="183"/>
      <c r="AE16" s="198">
        <v>1</v>
      </c>
      <c r="AF16" s="198">
        <f>W7</f>
        <v>0</v>
      </c>
      <c r="AG16" s="213">
        <f>L5+W6</f>
        <v>4.125</v>
      </c>
      <c r="AH16" s="183"/>
      <c r="AI16" s="130">
        <v>11</v>
      </c>
      <c r="AJ16">
        <f t="shared" si="3"/>
        <v>6.9625404118009584</v>
      </c>
      <c r="AK16">
        <f t="shared" si="3"/>
        <v>2.2070478670299685</v>
      </c>
    </row>
    <row r="17" spans="1:37" ht="15" customHeight="1">
      <c r="A17" s="135"/>
      <c r="B17" s="136" t="s">
        <v>93</v>
      </c>
      <c r="C17" s="137">
        <f>O6</f>
        <v>24.583333333333332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11'!$F$7,Shapes!$B$1:$B$392,0),11)</f>
        <v>1</v>
      </c>
      <c r="M17" s="187" t="s">
        <v>114</v>
      </c>
      <c r="N17" s="214">
        <f>VLOOKUP(L17,Shapes!$A:$D,4,FALSE)</f>
        <v>0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15.588457268119894</v>
      </c>
      <c r="X17" s="183"/>
      <c r="Y17" s="183"/>
      <c r="Z17" s="187"/>
      <c r="AA17" s="183">
        <v>22</v>
      </c>
      <c r="AB17" s="198">
        <f>AB21</f>
        <v>63.295821925463258</v>
      </c>
      <c r="AC17" s="183">
        <f>AC16</f>
        <v>4.125</v>
      </c>
      <c r="AD17" s="183"/>
      <c r="AE17" s="198">
        <v>2</v>
      </c>
      <c r="AF17" s="198">
        <f>AB21</f>
        <v>63.295821925463258</v>
      </c>
      <c r="AG17" s="213">
        <f>AG16</f>
        <v>4.125</v>
      </c>
      <c r="AH17" s="183" t="str">
        <f>IF(AG17&gt;AC8,"Gusset Plate must be released from the slab.","")</f>
        <v/>
      </c>
      <c r="AI17" s="130">
        <v>12</v>
      </c>
      <c r="AJ17">
        <f t="shared" si="3"/>
        <v>7.595498631055591</v>
      </c>
      <c r="AK17">
        <f t="shared" si="3"/>
        <v>2.4076885822145111</v>
      </c>
    </row>
    <row r="18" spans="1:37" ht="15" customHeight="1">
      <c r="A18" s="135"/>
      <c r="B18" s="136" t="s">
        <v>118</v>
      </c>
      <c r="C18" s="137">
        <f t="shared" ref="C18:C19" si="4">R25</f>
        <v>25.78886516066294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11'!$F$8,Shapes!$B$1:$B$392,0),11)</f>
        <v>296</v>
      </c>
      <c r="M18" s="183" t="s">
        <v>114</v>
      </c>
      <c r="N18" s="183">
        <f>VLOOKUP(L18,Shapes!$A:$D,4,FALSE)</f>
        <v>4</v>
      </c>
      <c r="O18" s="187" t="s">
        <v>119</v>
      </c>
      <c r="P18" s="212">
        <f>VLOOKUP(L18,Shapes!$A:$D,3,FALSE)</f>
        <v>4.8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6</v>
      </c>
      <c r="X18" s="183"/>
      <c r="Y18" s="183"/>
      <c r="Z18" s="187"/>
      <c r="AA18" s="183">
        <v>23</v>
      </c>
      <c r="AB18" s="198">
        <f>W7</f>
        <v>0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8.2284568503102236</v>
      </c>
      <c r="AK18">
        <f t="shared" si="3"/>
        <v>2.6083292973990537</v>
      </c>
    </row>
    <row r="19" spans="1:37" ht="15" customHeight="1">
      <c r="A19" s="135"/>
      <c r="B19" s="136" t="s">
        <v>123</v>
      </c>
      <c r="C19" s="138">
        <f t="shared" si="4"/>
        <v>17.588035984065073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0.75</v>
      </c>
      <c r="M19" s="183">
        <f>L20/(0.9*R19*AD32)</f>
        <v>0.34917362046893413</v>
      </c>
      <c r="N19" s="183" t="s">
        <v>124</v>
      </c>
      <c r="O19" s="187" t="s">
        <v>119</v>
      </c>
      <c r="P19" s="183">
        <f>2*W11*L19</f>
        <v>16.191342951089922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4.3272841540773408</v>
      </c>
      <c r="X19" s="183"/>
      <c r="Y19" s="183"/>
      <c r="Z19" s="187"/>
      <c r="AA19" s="183">
        <v>24</v>
      </c>
      <c r="AB19" s="198">
        <f>AB18</f>
        <v>0</v>
      </c>
      <c r="AC19" s="183">
        <f>AC21</f>
        <v>63.295821925463258</v>
      </c>
      <c r="AD19" s="183"/>
      <c r="AE19" s="183"/>
      <c r="AF19" s="183"/>
      <c r="AG19" s="183"/>
      <c r="AH19" s="183"/>
      <c r="AI19" s="130">
        <v>14</v>
      </c>
      <c r="AJ19">
        <f t="shared" si="3"/>
        <v>8.8614150695648561</v>
      </c>
      <c r="AK19">
        <f t="shared" si="3"/>
        <v>2.8089700125835964</v>
      </c>
    </row>
    <row r="20" spans="1:37" ht="15" customHeight="1">
      <c r="A20" s="135"/>
      <c r="B20" s="136" t="s">
        <v>126</v>
      </c>
      <c r="C20" s="138">
        <f>AF8</f>
        <v>72.411964015934927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312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0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9.4943732888194887</v>
      </c>
      <c r="AK20">
        <f t="shared" si="3"/>
        <v>3.009610727768139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47.703606907562047</v>
      </c>
      <c r="X21" s="183"/>
      <c r="Y21" s="183"/>
      <c r="Z21" s="183"/>
      <c r="AA21" s="183" t="s">
        <v>131</v>
      </c>
      <c r="AB21" s="183">
        <f>MAX(AB6:AC13)</f>
        <v>63.295821925463258</v>
      </c>
      <c r="AC21" s="183">
        <f>AB21</f>
        <v>63.295821925463258</v>
      </c>
      <c r="AD21" s="183"/>
      <c r="AE21" s="183"/>
      <c r="AF21" s="183"/>
      <c r="AG21" s="183"/>
      <c r="AH21" s="183"/>
      <c r="AI21" s="130">
        <v>16</v>
      </c>
      <c r="AJ21">
        <f t="shared" si="3"/>
        <v>10.127331508074121</v>
      </c>
      <c r="AK21">
        <f t="shared" si="3"/>
        <v>3.2102514429526816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3.421650414072579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10.760289727328754</v>
      </c>
      <c r="AK22">
        <f t="shared" si="3"/>
        <v>3.4108921581372242</v>
      </c>
    </row>
    <row r="23" spans="1:37" ht="15" customHeight="1">
      <c r="A23" s="135"/>
      <c r="B23" s="136" t="s">
        <v>135</v>
      </c>
      <c r="C23" s="141">
        <f>L26</f>
        <v>12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11.393247946583386</v>
      </c>
      <c r="AK23">
        <f t="shared" si="3"/>
        <v>3.6115328733217669</v>
      </c>
    </row>
    <row r="24" spans="1:37" ht="15" customHeight="1">
      <c r="A24" s="135"/>
      <c r="B24" s="136" t="s">
        <v>139</v>
      </c>
      <c r="C24" s="141">
        <f>Y25</f>
        <v>48.735345066958963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7.792643229166667</v>
      </c>
      <c r="S24" s="183"/>
      <c r="T24" s="183"/>
      <c r="U24" s="184"/>
      <c r="V24" s="187" t="s">
        <v>141</v>
      </c>
      <c r="W24" s="201">
        <f>W27-W28</f>
        <v>7.1985623087649717</v>
      </c>
      <c r="X24" s="201">
        <f>(W22/AF11)-(W20*AF10)-W6</f>
        <v>7.1985623087649735</v>
      </c>
      <c r="Y24" s="220">
        <f>IF($W$21&gt;$W$22,W24,X24)</f>
        <v>7.1985623087649717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12.026206165838019</v>
      </c>
      <c r="AK24">
        <f t="shared" si="3"/>
        <v>3.8121735885063095</v>
      </c>
    </row>
    <row r="25" spans="1:37" ht="15" customHeight="1">
      <c r="A25" s="135"/>
      <c r="B25" s="136" t="s">
        <v>143</v>
      </c>
      <c r="C25" s="141">
        <f>Y24</f>
        <v>7.1985623087649717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25.78886516066294</v>
      </c>
      <c r="S25" s="183"/>
      <c r="T25" s="183"/>
      <c r="U25" s="184"/>
      <c r="V25" s="187" t="s">
        <v>146</v>
      </c>
      <c r="W25" s="201">
        <f>(W21/AF6)-W7-(W19*AF5)</f>
        <v>48.735345066958963</v>
      </c>
      <c r="X25" s="201">
        <f>X27-X28</f>
        <v>48.735345066958949</v>
      </c>
      <c r="Y25" s="220">
        <f>IF($W$21&gt;$W$22,W25,X25)</f>
        <v>48.735345066958963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12.659164385092652</v>
      </c>
      <c r="AK25">
        <f t="shared" si="3"/>
        <v>4.0128143036908517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12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17.588035984065073</v>
      </c>
      <c r="S26" s="183"/>
      <c r="T26" s="183"/>
      <c r="U26" s="184"/>
      <c r="V26" s="187" t="s">
        <v>151</v>
      </c>
      <c r="W26" s="201">
        <f>W25-(2*W11)*AF5</f>
        <v>42.211942648492723</v>
      </c>
      <c r="X26" s="201">
        <f>X24-(2*W11*AF10)</f>
        <v>-13.380716301142311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13.292122604347284</v>
      </c>
      <c r="AK26">
        <f t="shared" si="3"/>
        <v>4.2134550188753943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20.579278609907284</v>
      </c>
      <c r="X27" s="201">
        <f>2*W11*AF11</f>
        <v>6.5234024184662429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13.925080823601917</v>
      </c>
      <c r="AK27">
        <f t="shared" si="3"/>
        <v>4.4140957340599369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13.380716301142312</v>
      </c>
      <c r="X28" s="201">
        <f>X26*AF9</f>
        <v>-42.211942648492709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14.558039042856549</v>
      </c>
      <c r="AK28">
        <f t="shared" si="3"/>
        <v>4.6147364492444796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20.579278609907284</v>
      </c>
      <c r="X29" s="201">
        <f>2*W11*AF10</f>
        <v>20.579278609907284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15.190997262111182</v>
      </c>
      <c r="AK29">
        <f t="shared" si="3"/>
        <v>4.8153771644290222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6.5234024184662411</v>
      </c>
      <c r="X30" s="222">
        <f>2*W11*AF11</f>
        <v>6.5234024184662429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15.823955481365815</v>
      </c>
      <c r="AK30">
        <f t="shared" si="5"/>
        <v>5.0160178796135648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61.203606907562047</v>
      </c>
      <c r="X31" s="222">
        <f>W22+W14</f>
        <v>16.92165041407258</v>
      </c>
      <c r="Y31" s="224">
        <f>IF(W21&gt;W22,W31,X31)+W16</f>
        <v>66.399759330268679</v>
      </c>
      <c r="Z31" s="183"/>
      <c r="AA31" s="183"/>
      <c r="AB31" s="183" t="s">
        <v>163</v>
      </c>
      <c r="AC31" s="183"/>
      <c r="AD31" s="225">
        <f>((AC7-AC8)^2+(AB7-AB8)^2)^0.5</f>
        <v>21.588457268119896</v>
      </c>
      <c r="AE31" s="183"/>
      <c r="AF31" s="183"/>
      <c r="AG31" s="183"/>
      <c r="AH31" s="183"/>
      <c r="AI31" s="130">
        <v>26</v>
      </c>
      <c r="AJ31">
        <f t="shared" si="5"/>
        <v>16.456913700620447</v>
      </c>
      <c r="AK31">
        <f t="shared" si="5"/>
        <v>5.2166585947981075</v>
      </c>
    </row>
    <row r="32" spans="1:37" ht="15" customHeight="1">
      <c r="A32" s="136" t="s">
        <v>164</v>
      </c>
      <c r="B32" s="141">
        <f t="shared" ref="B32:B36" si="6">K52</f>
        <v>0</v>
      </c>
      <c r="C32" s="135"/>
      <c r="D32" s="143"/>
      <c r="E32" s="136" t="s">
        <v>165</v>
      </c>
      <c r="F32" s="144">
        <f>L20</f>
        <v>312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19.856406460551018</v>
      </c>
      <c r="AE32" s="183"/>
      <c r="AF32" s="183"/>
      <c r="AG32" s="183"/>
      <c r="AH32" s="183"/>
      <c r="AI32" s="130">
        <v>27</v>
      </c>
      <c r="AJ32">
        <f t="shared" si="5"/>
        <v>17.08987191987508</v>
      </c>
      <c r="AK32">
        <f t="shared" si="5"/>
        <v>5.4172993099826501</v>
      </c>
    </row>
    <row r="33" spans="1:37" ht="15" customHeight="1">
      <c r="A33" s="136" t="s">
        <v>168</v>
      </c>
      <c r="B33" s="141">
        <f t="shared" si="6"/>
        <v>4.125</v>
      </c>
      <c r="C33" s="135"/>
      <c r="D33" s="136" t="s">
        <v>169</v>
      </c>
      <c r="E33" s="145">
        <f t="shared" ref="E33:F36" si="7">N52</f>
        <v>0.15290947033104799</v>
      </c>
      <c r="F33" s="144">
        <f t="shared" si="7"/>
        <v>48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17.722830139129712</v>
      </c>
      <c r="AK33">
        <f t="shared" si="5"/>
        <v>5.6179400251671927</v>
      </c>
    </row>
    <row r="34" spans="1:37" ht="15" customHeight="1">
      <c r="A34" s="136" t="s">
        <v>85</v>
      </c>
      <c r="B34" s="141">
        <f t="shared" si="6"/>
        <v>25.715685600792234</v>
      </c>
      <c r="C34" s="135"/>
      <c r="D34" s="136" t="s">
        <v>172</v>
      </c>
      <c r="E34" s="145">
        <f t="shared" si="7"/>
        <v>0.9532537853131875</v>
      </c>
      <c r="F34" s="144">
        <f t="shared" si="7"/>
        <v>298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7.9282032302755088</v>
      </c>
      <c r="AE34" s="183"/>
      <c r="AF34" s="183"/>
      <c r="AG34" s="183"/>
      <c r="AH34" s="183"/>
      <c r="AI34" s="130">
        <v>29</v>
      </c>
      <c r="AJ34">
        <f t="shared" si="5"/>
        <v>18.355788358384345</v>
      </c>
      <c r="AK34">
        <f t="shared" si="5"/>
        <v>5.8185807403517353</v>
      </c>
    </row>
    <row r="35" spans="1:37" ht="15" customHeight="1">
      <c r="A35" s="146" t="s">
        <v>91</v>
      </c>
      <c r="B35" s="141">
        <f t="shared" si="6"/>
        <v>4.0265863029312179</v>
      </c>
      <c r="C35" s="135"/>
      <c r="D35" s="136" t="s">
        <v>177</v>
      </c>
      <c r="E35" s="145">
        <f t="shared" si="7"/>
        <v>0.14926137668447642</v>
      </c>
      <c r="F35" s="144">
        <f t="shared" si="7"/>
        <v>47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18.988746577638977</v>
      </c>
      <c r="AK35">
        <f t="shared" si="5"/>
        <v>6.019221455536278</v>
      </c>
    </row>
    <row r="36" spans="1:37" ht="15" customHeight="1">
      <c r="A36" s="136" t="s">
        <v>152</v>
      </c>
      <c r="B36" s="147">
        <f t="shared" si="6"/>
        <v>26.976746378555902</v>
      </c>
      <c r="C36" s="135"/>
      <c r="D36" s="136" t="s">
        <v>180</v>
      </c>
      <c r="E36" s="145">
        <f t="shared" si="7"/>
        <v>0</v>
      </c>
      <c r="F36" s="144">
        <f t="shared" si="7"/>
        <v>0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19.62170479689361</v>
      </c>
      <c r="AK36">
        <f t="shared" si="5"/>
        <v>6.2198621707208206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20.254663016148243</v>
      </c>
      <c r="AK37">
        <f t="shared" si="5"/>
        <v>6.4205028859053632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20.887621235402875</v>
      </c>
      <c r="AK38">
        <f t="shared" si="5"/>
        <v>6.6211436010899059</v>
      </c>
    </row>
    <row r="39" spans="1:37" ht="15" customHeight="1">
      <c r="A39" s="136" t="s">
        <v>186</v>
      </c>
      <c r="B39" s="148">
        <f>L60</f>
        <v>3</v>
      </c>
      <c r="C39" s="135"/>
      <c r="D39" s="136" t="s">
        <v>187</v>
      </c>
      <c r="E39" s="148">
        <f>Q60</f>
        <v>3</v>
      </c>
      <c r="F39" s="135"/>
      <c r="G39" s="136" t="s">
        <v>188</v>
      </c>
      <c r="H39" s="149" t="str">
        <f>ROUND(K73,0)&amp;"k  "&amp;L74</f>
        <v>276k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21.520579454657508</v>
      </c>
      <c r="AK39">
        <f t="shared" si="5"/>
        <v>6.8217843162744485</v>
      </c>
    </row>
    <row r="40" spans="1:37" ht="15" customHeight="1">
      <c r="A40" s="136" t="s">
        <v>189</v>
      </c>
      <c r="B40" s="150">
        <f t="shared" ref="B40:B42" si="8">N60</f>
        <v>7.4500749154773005E-2</v>
      </c>
      <c r="C40" s="135"/>
      <c r="D40" s="136" t="s">
        <v>190</v>
      </c>
      <c r="E40" s="150">
        <f t="shared" ref="E40:E42" si="9">S60</f>
        <v>0.69882690178813323</v>
      </c>
      <c r="F40" s="135"/>
      <c r="G40" s="136" t="s">
        <v>191</v>
      </c>
      <c r="H40" s="149" t="str">
        <f>ROUND(K77,0)&amp;"k  "&amp;L78</f>
        <v>670k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22.15353767391214</v>
      </c>
      <c r="AK40">
        <f t="shared" si="5"/>
        <v>7.0224250314589911</v>
      </c>
    </row>
    <row r="41" spans="1:37" ht="15" customHeight="1">
      <c r="A41" s="136" t="s">
        <v>194</v>
      </c>
      <c r="B41" s="150">
        <f t="shared" si="8"/>
        <v>0.69378822650382366</v>
      </c>
      <c r="C41" s="135"/>
      <c r="D41" s="136" t="s">
        <v>195</v>
      </c>
      <c r="E41" s="150">
        <f t="shared" si="9"/>
        <v>0</v>
      </c>
      <c r="F41" s="135"/>
      <c r="G41" s="136" t="s">
        <v>196</v>
      </c>
      <c r="H41" s="149" t="str">
        <f>ROUND(MIN(K81:K82),0)&amp;"k  "&amp;L83</f>
        <v>551k  OK</v>
      </c>
      <c r="I41" s="9"/>
      <c r="J41" s="183"/>
      <c r="K41" s="187" t="s">
        <v>197</v>
      </c>
      <c r="L41" s="229">
        <f>L20</f>
        <v>312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22.786495893166773</v>
      </c>
      <c r="AK41">
        <f t="shared" si="5"/>
        <v>7.2230657466435337</v>
      </c>
    </row>
    <row r="42" spans="1:37" ht="15" customHeight="1">
      <c r="A42" s="136" t="s">
        <v>200</v>
      </c>
      <c r="B42" s="151">
        <f t="shared" si="8"/>
        <v>0.76828897565859666</v>
      </c>
      <c r="C42" s="135"/>
      <c r="D42" s="136" t="s">
        <v>200</v>
      </c>
      <c r="E42" s="151">
        <f t="shared" si="9"/>
        <v>0.69882690178813323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1.47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23.419454112421406</v>
      </c>
      <c r="AK42">
        <f t="shared" si="5"/>
        <v>7.4237064618280764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210.52134825030973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24.052412331676038</v>
      </c>
      <c r="AK43">
        <f t="shared" si="5"/>
        <v>7.624347177012619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24.685370550930671</v>
      </c>
      <c r="AK44">
        <f t="shared" si="5"/>
        <v>7.8249878921971616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5.6637627285329222</v>
      </c>
      <c r="M45" s="183"/>
      <c r="N45" s="183" t="s">
        <v>204</v>
      </c>
      <c r="O45" s="197">
        <f>PI()^2*29000/(L43)^2</f>
        <v>6.4581102947923856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25.318328770185303</v>
      </c>
      <c r="AK45">
        <f t="shared" si="5"/>
        <v>8.0256286073817034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30.998929415003449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25.951286989439936</v>
      </c>
      <c r="AK46">
        <f t="shared" si="10"/>
        <v>8.226269322566246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9.2996788245010347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26.584245208694568</v>
      </c>
      <c r="AK47">
        <f t="shared" si="10"/>
        <v>8.4269100377507886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27.217203427949201</v>
      </c>
      <c r="AK48">
        <f t="shared" si="10"/>
        <v>8.6275507529353312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27.850161647203834</v>
      </c>
      <c r="AK49">
        <f t="shared" si="10"/>
        <v>8.8281914681198739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28.483119866458466</v>
      </c>
      <c r="AK50">
        <f t="shared" si="10"/>
        <v>9.0288321833044165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11'!$F$12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29.116078085713099</v>
      </c>
      <c r="AK51">
        <f t="shared" si="10"/>
        <v>9.2294728984889591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0</v>
      </c>
      <c r="L52" s="183"/>
      <c r="M52" s="187" t="s">
        <v>169</v>
      </c>
      <c r="N52" s="183">
        <f>K53/K56</f>
        <v>0.15290947033104799</v>
      </c>
      <c r="O52" s="198">
        <f t="shared" ref="O52:O55" si="11">ROUNDUP(N52*$L$20,0)</f>
        <v>48</v>
      </c>
      <c r="P52" s="183"/>
      <c r="Q52" s="187" t="s">
        <v>211</v>
      </c>
      <c r="R52" s="233">
        <f>(Y25-R51)/2+R51</f>
        <v>24.867672533479482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29.749036304967731</v>
      </c>
      <c r="AK52">
        <f t="shared" si="10"/>
        <v>9.4301136136735018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4.125</v>
      </c>
      <c r="L53" s="183"/>
      <c r="M53" s="187" t="s">
        <v>172</v>
      </c>
      <c r="N53" s="183">
        <f>K54/K56</f>
        <v>0.9532537853131875</v>
      </c>
      <c r="O53" s="198">
        <f t="shared" si="11"/>
        <v>298</v>
      </c>
      <c r="P53" s="183"/>
      <c r="Q53" s="187" t="s">
        <v>212</v>
      </c>
      <c r="R53" s="233">
        <f>(Y24-R51)/2+R51</f>
        <v>4.0992811543824859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30.381994524222364</v>
      </c>
      <c r="AK53">
        <f t="shared" si="10"/>
        <v>9.6307543288580444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25.715685600792234</v>
      </c>
      <c r="L54" s="183"/>
      <c r="M54" s="187" t="s">
        <v>177</v>
      </c>
      <c r="N54" s="183">
        <f>K55/K56</f>
        <v>0.14926137668447642</v>
      </c>
      <c r="O54" s="198">
        <f t="shared" si="11"/>
        <v>47</v>
      </c>
      <c r="P54" s="183"/>
      <c r="Q54" s="187" t="s">
        <v>214</v>
      </c>
      <c r="R54" s="233">
        <f>AF8</f>
        <v>72.411964015934927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31.014952743476996</v>
      </c>
      <c r="AK54">
        <f t="shared" si="10"/>
        <v>9.831395044042587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4.0265863029312179</v>
      </c>
      <c r="L55" s="183"/>
      <c r="M55" s="187" t="s">
        <v>180</v>
      </c>
      <c r="N55" s="183">
        <f>K52/K56</f>
        <v>0</v>
      </c>
      <c r="O55" s="198">
        <f t="shared" si="11"/>
        <v>0</v>
      </c>
      <c r="P55" s="183" t="s">
        <v>217</v>
      </c>
      <c r="Q55" s="187" t="s">
        <v>218</v>
      </c>
      <c r="R55" s="183">
        <f>K53*AF9-K52</f>
        <v>13.013074898700861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31.647910962731629</v>
      </c>
      <c r="AK55">
        <f t="shared" si="10"/>
        <v>10.03203575922713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26.976746378555902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229.30566412416459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32.280869181986262</v>
      </c>
      <c r="AK56">
        <f t="shared" si="10"/>
        <v>10.232676474411672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46.752633636974132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32.913827401240894</v>
      </c>
      <c r="AK57">
        <f t="shared" si="10"/>
        <v>10.433317189596215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33.546785620495527</v>
      </c>
      <c r="AK58">
        <f t="shared" si="10"/>
        <v>10.633957904780758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34.179743839750159</v>
      </c>
      <c r="AK59">
        <f t="shared" si="10"/>
        <v>10.8345986199653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3</v>
      </c>
      <c r="M60" s="187" t="s">
        <v>169</v>
      </c>
      <c r="N60" s="183">
        <f>O52/(2*0.75*63*2*K54*L60/16*0.707)</f>
        <v>7.4500749154773005E-2</v>
      </c>
      <c r="O60" s="183"/>
      <c r="P60" s="187" t="s">
        <v>224</v>
      </c>
      <c r="Q60" s="198">
        <f>ROUNDUP((O55/(8.3*K55))+(O54/(5.5*K55)),0)</f>
        <v>3</v>
      </c>
      <c r="R60" s="187" t="s">
        <v>177</v>
      </c>
      <c r="S60" s="183">
        <f>O54/(2*0.75*42*2*K55*Q60/16*0.707)</f>
        <v>0.69882690178813323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34.812702059004792</v>
      </c>
      <c r="AK60">
        <f t="shared" si="10"/>
        <v>11.035239335149843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0.69378822650382366</v>
      </c>
      <c r="O61" s="183"/>
      <c r="P61" s="183"/>
      <c r="Q61" s="183"/>
      <c r="R61" s="187" t="s">
        <v>180</v>
      </c>
      <c r="S61" s="183">
        <f>O55/(2*0.75*63*2*K55*Q60/16*0.707)</f>
        <v>0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35.445660278259425</v>
      </c>
      <c r="AK61">
        <f t="shared" si="10"/>
        <v>11.235880050334385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0.76828897565859666</v>
      </c>
      <c r="O62" s="183"/>
      <c r="P62" s="183"/>
      <c r="Q62" s="183"/>
      <c r="R62" s="187" t="s">
        <v>225</v>
      </c>
      <c r="S62" s="183">
        <f>SUM(S60:S61)</f>
        <v>0.69882690178813323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36.078618497514057</v>
      </c>
      <c r="AK62">
        <f t="shared" si="12"/>
        <v>11.436520765518928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36.71157671676869</v>
      </c>
      <c r="AK63">
        <f t="shared" si="12"/>
        <v>11.637161480703471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37.344534936023322</v>
      </c>
      <c r="AK64">
        <f t="shared" si="12"/>
        <v>11.837802195888013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37.977493155277955</v>
      </c>
      <c r="AK65">
        <f t="shared" si="12"/>
        <v>12.038442911072556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19.856406460551018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38.610451374532587</v>
      </c>
      <c r="AK66">
        <f t="shared" si="12"/>
        <v>12.239083626257099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39.24340959378722</v>
      </c>
      <c r="AK67">
        <f t="shared" si="12"/>
        <v>12.439724341441641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39.876367813041853</v>
      </c>
      <c r="AK68">
        <f t="shared" si="12"/>
        <v>12.640365056626184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110.05537550532243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40.509326032296485</v>
      </c>
      <c r="AK69">
        <f t="shared" si="12"/>
        <v>12.841005771810726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41.142284251551118</v>
      </c>
      <c r="AK70">
        <f t="shared" si="12"/>
        <v>13.041646486995269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23.63062582177082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41.77524247080575</v>
      </c>
      <c r="AK71">
        <f t="shared" si="12"/>
        <v>13.242287202179812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20.623125724826142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42.408200690060383</v>
      </c>
      <c r="AK72">
        <f t="shared" si="12"/>
        <v>13.442927917364354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276.41328764345576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43.041158909315016</v>
      </c>
      <c r="AK73">
        <f t="shared" si="12"/>
        <v>13.643568632548897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30.998929415003449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43.674117128569648</v>
      </c>
      <c r="AK74">
        <f t="shared" si="12"/>
        <v>13.84420934773344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44.307075347824281</v>
      </c>
      <c r="AK75">
        <f t="shared" si="12"/>
        <v>14.044850062917982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44.940033567078913</v>
      </c>
      <c r="AK76">
        <f t="shared" si="12"/>
        <v>14.245490778102525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670.15371804359688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45.572991786333546</v>
      </c>
      <c r="AK77">
        <f t="shared" si="12"/>
        <v>14.446131493287067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312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46.205950005588178</v>
      </c>
      <c r="AK78">
        <f t="shared" si="13"/>
        <v>14.64677220847161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46.838908224842811</v>
      </c>
      <c r="AK79">
        <f t="shared" si="13"/>
        <v>14.847412923656153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47.471866444097444</v>
      </c>
      <c r="AK80">
        <f t="shared" si="13"/>
        <v>15.048053638840695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551.25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48.104824663352076</v>
      </c>
      <c r="AK81">
        <f t="shared" si="13"/>
        <v>15.248694354025238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638.62493060694828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48.737782882606709</v>
      </c>
      <c r="AK82">
        <f t="shared" si="13"/>
        <v>15.449335069209781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312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49.370741101861341</v>
      </c>
      <c r="AK83">
        <f t="shared" si="13"/>
        <v>15.649975784394323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50.003699321115974</v>
      </c>
      <c r="AK84">
        <f t="shared" si="13"/>
        <v>15.850616499578866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50.636657540370607</v>
      </c>
      <c r="AK85">
        <f t="shared" si="13"/>
        <v>16.051257214763407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51.269615759625239</v>
      </c>
      <c r="AK86">
        <f t="shared" si="13"/>
        <v>16.251897929947948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51.902573978879872</v>
      </c>
      <c r="AK87">
        <f t="shared" si="13"/>
        <v>16.452538645132488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52.535532198134504</v>
      </c>
      <c r="AK88">
        <f t="shared" si="13"/>
        <v>16.653179360317029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53.168490417389137</v>
      </c>
      <c r="AK89">
        <f t="shared" si="13"/>
        <v>16.85382007550157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53.801448636643769</v>
      </c>
      <c r="AK90">
        <f t="shared" si="13"/>
        <v>17.054460790686111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54.434406855898402</v>
      </c>
      <c r="AK91">
        <f t="shared" si="13"/>
        <v>17.255101505870652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55.067365075153035</v>
      </c>
      <c r="AK92">
        <f t="shared" si="13"/>
        <v>17.455742221055193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55.700323294407667</v>
      </c>
      <c r="AK93">
        <f t="shared" si="13"/>
        <v>17.656382936239734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56.3332815136623</v>
      </c>
      <c r="AK94">
        <f t="shared" si="14"/>
        <v>17.857023651424274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56.966239732916932</v>
      </c>
      <c r="AK95">
        <f t="shared" si="14"/>
        <v>18.057664366608815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57.599197952171565</v>
      </c>
      <c r="AK96">
        <f t="shared" si="14"/>
        <v>18.258305081793356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58.232156171426197</v>
      </c>
      <c r="AK97">
        <f t="shared" si="14"/>
        <v>18.458945796977897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58.86511439068083</v>
      </c>
      <c r="AK98">
        <f t="shared" si="14"/>
        <v>18.659586512162438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59.498072609935463</v>
      </c>
      <c r="AK99">
        <f t="shared" si="14"/>
        <v>18.860227227346979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60.131030829190095</v>
      </c>
      <c r="AK100">
        <f t="shared" si="14"/>
        <v>19.06086794253152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60.763989048444728</v>
      </c>
      <c r="AK101">
        <f t="shared" si="14"/>
        <v>19.26150865771606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61.39694726769936</v>
      </c>
      <c r="AK102">
        <f t="shared" si="14"/>
        <v>19.462149372900601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62.029905486953993</v>
      </c>
      <c r="AK103">
        <f t="shared" si="14"/>
        <v>19.662790088085142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62.662863706208626</v>
      </c>
      <c r="AK104">
        <f t="shared" si="14"/>
        <v>19.863430803269683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63.295821925463258</v>
      </c>
      <c r="AK105" s="177">
        <f t="shared" si="15"/>
        <v>20.064071518454252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42.211942648492723</v>
      </c>
      <c r="AL106" s="153">
        <f>AC7</f>
        <v>24.704278609907284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42.277176672677385</v>
      </c>
      <c r="AL107" s="153">
        <f t="shared" ref="AL107:AL170" si="17">AL106+(AL$206-AL$106)/100</f>
        <v>24.49848582380821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42.342410696862046</v>
      </c>
      <c r="AL108" s="153">
        <f t="shared" si="17"/>
        <v>24.292693037709135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42.407644721046708</v>
      </c>
      <c r="AL109" s="153">
        <f t="shared" si="17"/>
        <v>24.086900251610061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42.47287874523137</v>
      </c>
      <c r="AL110" s="153">
        <f t="shared" si="17"/>
        <v>23.881107465510986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42.538112769416031</v>
      </c>
      <c r="AL111" s="153">
        <f t="shared" si="17"/>
        <v>23.675314679411912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42.603346793600693</v>
      </c>
      <c r="AL112" s="153">
        <f t="shared" si="17"/>
        <v>23.469521893312837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42.668580817785354</v>
      </c>
      <c r="AL113" s="153">
        <f t="shared" si="17"/>
        <v>23.263729107213763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42.733814841970016</v>
      </c>
      <c r="AL114" s="153">
        <f t="shared" si="17"/>
        <v>23.057936321114688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42.799048866154678</v>
      </c>
      <c r="AL115" s="153">
        <f t="shared" si="17"/>
        <v>22.852143535015614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42.864282890339339</v>
      </c>
      <c r="AL116" s="153">
        <f t="shared" si="17"/>
        <v>22.646350748916539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42.929516914524001</v>
      </c>
      <c r="AL117" s="153">
        <f t="shared" si="17"/>
        <v>22.440557962817465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42.994750938708663</v>
      </c>
      <c r="AL118" s="153">
        <f t="shared" si="17"/>
        <v>22.23476517671839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43.059984962893324</v>
      </c>
      <c r="AL119" s="153">
        <f t="shared" si="17"/>
        <v>22.028972390619316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43.125218987077986</v>
      </c>
      <c r="AL120" s="153">
        <f t="shared" si="17"/>
        <v>21.823179604520242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43.190453011262647</v>
      </c>
      <c r="AL121" s="153">
        <f t="shared" si="17"/>
        <v>21.617386818421167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43.255687035447309</v>
      </c>
      <c r="AL122" s="153">
        <f t="shared" si="17"/>
        <v>21.411594032322093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43.320921059631971</v>
      </c>
      <c r="AL123" s="153">
        <f t="shared" si="17"/>
        <v>21.205801246223018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43.386155083816632</v>
      </c>
      <c r="AL124" s="153">
        <f t="shared" si="17"/>
        <v>21.000008460123944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43.451389108001294</v>
      </c>
      <c r="AL125" s="153">
        <f t="shared" si="17"/>
        <v>20.794215674024869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43.516623132185956</v>
      </c>
      <c r="AL126" s="153">
        <f t="shared" si="17"/>
        <v>20.588422887925795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43.581857156370617</v>
      </c>
      <c r="AL127" s="153">
        <f t="shared" si="17"/>
        <v>20.38263010182672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43.647091180555279</v>
      </c>
      <c r="AL128" s="153">
        <f t="shared" si="17"/>
        <v>20.176837315727646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43.71232520473994</v>
      </c>
      <c r="AL129" s="153">
        <f t="shared" si="17"/>
        <v>19.971044529628571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43.777559228924602</v>
      </c>
      <c r="AL130" s="153">
        <f t="shared" si="17"/>
        <v>19.765251743529497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43.842793253109264</v>
      </c>
      <c r="AL131" s="153">
        <f t="shared" si="17"/>
        <v>19.559458957430422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43.908027277293925</v>
      </c>
      <c r="AL132" s="153">
        <f t="shared" si="17"/>
        <v>19.353666171331348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43.973261301478587</v>
      </c>
      <c r="AL133" s="153">
        <f t="shared" si="17"/>
        <v>19.147873385232273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44.038495325663249</v>
      </c>
      <c r="AL134" s="153">
        <f t="shared" si="17"/>
        <v>18.942080599133199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44.10372934984791</v>
      </c>
      <c r="AL135" s="153">
        <f t="shared" si="17"/>
        <v>18.736287813034124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44.168963374032572</v>
      </c>
      <c r="AL136" s="153">
        <f t="shared" si="17"/>
        <v>18.53049502693505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44.234197398217233</v>
      </c>
      <c r="AL137" s="153">
        <f t="shared" si="17"/>
        <v>18.324702240835975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44.299431422401895</v>
      </c>
      <c r="AL138" s="153">
        <f t="shared" si="17"/>
        <v>18.118909454736901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44.364665446586557</v>
      </c>
      <c r="AL139" s="153">
        <f t="shared" si="17"/>
        <v>17.913116668637826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44.429899470771218</v>
      </c>
      <c r="AL140" s="153">
        <f t="shared" si="17"/>
        <v>17.707323882538752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44.49513349495588</v>
      </c>
      <c r="AL141" s="153">
        <f t="shared" si="17"/>
        <v>17.501531096439678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44.560367519140542</v>
      </c>
      <c r="AL142" s="153">
        <f t="shared" si="17"/>
        <v>17.295738310340603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44.625601543325203</v>
      </c>
      <c r="AL143" s="153">
        <f t="shared" si="17"/>
        <v>17.089945524241529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44.690835567509865</v>
      </c>
      <c r="AL144" s="153">
        <f t="shared" si="17"/>
        <v>16.884152738142454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44.756069591694526</v>
      </c>
      <c r="AL145" s="153">
        <f t="shared" si="17"/>
        <v>16.67835995204338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44.821303615879188</v>
      </c>
      <c r="AL146" s="153">
        <f t="shared" si="17"/>
        <v>16.472567165944305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44.88653764006385</v>
      </c>
      <c r="AL147" s="153">
        <f t="shared" si="17"/>
        <v>16.266774379845231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44.951771664248511</v>
      </c>
      <c r="AL148" s="153">
        <f t="shared" si="17"/>
        <v>16.060981593746156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45.017005688433173</v>
      </c>
      <c r="AL149" s="153">
        <f t="shared" si="17"/>
        <v>15.855188807647083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45.082239712617834</v>
      </c>
      <c r="AL150" s="153">
        <f t="shared" si="17"/>
        <v>15.649396021548011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45.147473736802496</v>
      </c>
      <c r="AL151" s="153">
        <f t="shared" si="17"/>
        <v>15.443603235448938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45.212707760987158</v>
      </c>
      <c r="AL152" s="153">
        <f t="shared" si="17"/>
        <v>15.237810449349865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45.277941785171819</v>
      </c>
      <c r="AL153" s="153">
        <f t="shared" si="17"/>
        <v>15.032017663250793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45.343175809356481</v>
      </c>
      <c r="AL154" s="153">
        <f t="shared" si="17"/>
        <v>14.82622487715172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45.408409833541143</v>
      </c>
      <c r="AL155" s="153">
        <f t="shared" si="17"/>
        <v>14.620432091052647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45.473643857725804</v>
      </c>
      <c r="AL156" s="153">
        <f t="shared" si="17"/>
        <v>14.414639304953575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45.538877881910466</v>
      </c>
      <c r="AL157" s="153">
        <f t="shared" si="17"/>
        <v>14.208846518854502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45.604111906095127</v>
      </c>
      <c r="AL158" s="153">
        <f t="shared" si="17"/>
        <v>14.003053732755429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45.669345930279789</v>
      </c>
      <c r="AL159" s="153">
        <f t="shared" si="17"/>
        <v>13.797260946656356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45.734579954464451</v>
      </c>
      <c r="AL160" s="153">
        <f t="shared" si="17"/>
        <v>13.591468160557284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45.799813978649112</v>
      </c>
      <c r="AL161" s="153">
        <f t="shared" si="17"/>
        <v>13.385675374458211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45.865048002833774</v>
      </c>
      <c r="AL162" s="153">
        <f t="shared" si="17"/>
        <v>13.179882588359138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45.930282027018436</v>
      </c>
      <c r="AL163" s="153">
        <f t="shared" si="17"/>
        <v>12.974089802260066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45.995516051203097</v>
      </c>
      <c r="AL164" s="153">
        <f t="shared" si="17"/>
        <v>12.768297016160993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46.060750075387759</v>
      </c>
      <c r="AL165" s="153">
        <f t="shared" si="17"/>
        <v>12.56250423006192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46.12598409957242</v>
      </c>
      <c r="AL166" s="153">
        <f t="shared" si="17"/>
        <v>12.356711443962848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46.191218123757082</v>
      </c>
      <c r="AL167" s="153">
        <f t="shared" si="17"/>
        <v>12.150918657863775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46.256452147941744</v>
      </c>
      <c r="AL168" s="153">
        <f t="shared" si="17"/>
        <v>11.945125871764702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46.321686172126405</v>
      </c>
      <c r="AL169" s="153">
        <f t="shared" si="17"/>
        <v>11.739333085665629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46.386920196311067</v>
      </c>
      <c r="AL170" s="153">
        <f t="shared" si="17"/>
        <v>11.533540299566557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46.452154220495729</v>
      </c>
      <c r="AL171" s="153">
        <f t="shared" ref="AL171:AL205" si="19">AL170+(AL$206-AL$106)/100</f>
        <v>11.327747513467484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46.51738824468039</v>
      </c>
      <c r="AL172" s="153">
        <f t="shared" si="19"/>
        <v>11.121954727368411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46.582622268865052</v>
      </c>
      <c r="AL173" s="153">
        <f t="shared" si="19"/>
        <v>10.916161941269339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46.647856293049713</v>
      </c>
      <c r="AL174" s="153">
        <f t="shared" si="19"/>
        <v>10.710369155170266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46.713090317234375</v>
      </c>
      <c r="AL175" s="153">
        <f t="shared" si="19"/>
        <v>10.504576369071193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46.778324341419037</v>
      </c>
      <c r="AL176" s="153">
        <f t="shared" si="19"/>
        <v>10.298783582972121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46.843558365603698</v>
      </c>
      <c r="AL177" s="153">
        <f t="shared" si="19"/>
        <v>10.092990796873048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46.90879238978836</v>
      </c>
      <c r="AL178" s="153">
        <f t="shared" si="19"/>
        <v>9.8871980107739752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46.974026413973021</v>
      </c>
      <c r="AL179" s="153">
        <f t="shared" si="19"/>
        <v>9.6814052246749025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47.039260438157683</v>
      </c>
      <c r="AL180" s="153">
        <f t="shared" si="19"/>
        <v>9.4756124385758298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47.104494462342345</v>
      </c>
      <c r="AL181" s="153">
        <f t="shared" si="19"/>
        <v>9.2698196524767571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47.169728486527006</v>
      </c>
      <c r="AL182" s="153">
        <f t="shared" si="19"/>
        <v>9.0640268663776844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47.234962510711668</v>
      </c>
      <c r="AL183" s="153">
        <f t="shared" si="19"/>
        <v>8.8582340802786117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47.30019653489633</v>
      </c>
      <c r="AL184" s="153">
        <f t="shared" si="19"/>
        <v>8.652441294179539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47.365430559080991</v>
      </c>
      <c r="AL185" s="153">
        <f t="shared" si="19"/>
        <v>8.4466485080804663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47.430664583265653</v>
      </c>
      <c r="AL186" s="153">
        <f t="shared" si="19"/>
        <v>8.2408557219813936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47.495898607450314</v>
      </c>
      <c r="AL187" s="153">
        <f t="shared" si="19"/>
        <v>8.0350629358823209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47.561132631634976</v>
      </c>
      <c r="AL188" s="153">
        <f t="shared" si="19"/>
        <v>7.8292701497832482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47.626366655819638</v>
      </c>
      <c r="AL189" s="153">
        <f t="shared" si="19"/>
        <v>7.6234773636841755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47.691600680004299</v>
      </c>
      <c r="AL190" s="153">
        <f t="shared" si="19"/>
        <v>7.4176845775851028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47.756834704188961</v>
      </c>
      <c r="AL191" s="153">
        <f t="shared" si="19"/>
        <v>7.2118917914860301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47.822068728373623</v>
      </c>
      <c r="AL192" s="153">
        <f t="shared" si="19"/>
        <v>7.0060990053869574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47.887302752558284</v>
      </c>
      <c r="AL193" s="153">
        <f t="shared" si="19"/>
        <v>6.8003062192878847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47.952536776742946</v>
      </c>
      <c r="AL194" s="153">
        <f t="shared" si="19"/>
        <v>6.594513433188812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48.017770800927607</v>
      </c>
      <c r="AL195" s="153">
        <f t="shared" si="19"/>
        <v>6.3887206470897393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48.083004825112269</v>
      </c>
      <c r="AL196" s="153">
        <f t="shared" si="19"/>
        <v>6.1829278609906666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48.148238849296931</v>
      </c>
      <c r="AL197" s="153">
        <f t="shared" si="19"/>
        <v>5.9771350748915939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48.213472873481592</v>
      </c>
      <c r="AL198" s="153">
        <f t="shared" si="19"/>
        <v>5.7713422887925212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48.278706897666254</v>
      </c>
      <c r="AL199" s="153">
        <f t="shared" si="19"/>
        <v>5.5655495026934485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48.343940921850916</v>
      </c>
      <c r="AL200" s="153">
        <f t="shared" si="19"/>
        <v>5.3597567165943758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48.409174946035577</v>
      </c>
      <c r="AL201" s="153">
        <f t="shared" si="19"/>
        <v>5.1539639304953031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48.474408970220239</v>
      </c>
      <c r="AL202" s="153">
        <f t="shared" si="19"/>
        <v>4.9481711443962304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48.5396429944049</v>
      </c>
      <c r="AL203" s="153">
        <f t="shared" si="19"/>
        <v>4.7423783582971577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48.604877018589562</v>
      </c>
      <c r="AL204" s="153">
        <f t="shared" si="19"/>
        <v>4.536585572198085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48.670111042774224</v>
      </c>
      <c r="AL205" s="153">
        <f t="shared" si="19"/>
        <v>4.3307927860990123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48.735345066958963</v>
      </c>
      <c r="AK206" s="177"/>
      <c r="AL206" s="177">
        <f>AC8</f>
        <v>4.125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0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0</v>
      </c>
      <c r="AM208">
        <f t="shared" ref="AM208:AM271" si="21">AM207+(AM$307-AM$207)/100</f>
        <v>0.63295821925463258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0</v>
      </c>
      <c r="AM209">
        <f t="shared" si="21"/>
        <v>1.2659164385092652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0</v>
      </c>
      <c r="AM210">
        <f t="shared" si="21"/>
        <v>1.8988746577638977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0</v>
      </c>
      <c r="AM211">
        <f t="shared" si="21"/>
        <v>2.5318328770185303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0</v>
      </c>
      <c r="AM212">
        <f t="shared" si="21"/>
        <v>3.1647910962731629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0</v>
      </c>
      <c r="AM213">
        <f t="shared" si="21"/>
        <v>3.7977493155277955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0</v>
      </c>
      <c r="AM214">
        <f t="shared" si="21"/>
        <v>4.4307075347824281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0</v>
      </c>
      <c r="AM215">
        <f t="shared" si="21"/>
        <v>5.0636657540370607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0</v>
      </c>
      <c r="AM216">
        <f t="shared" si="21"/>
        <v>5.6966239732916932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0</v>
      </c>
      <c r="AM217">
        <f t="shared" si="21"/>
        <v>6.3295821925463258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0</v>
      </c>
      <c r="AM218">
        <f t="shared" si="21"/>
        <v>6.9625404118009584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0</v>
      </c>
      <c r="AM219">
        <f t="shared" si="21"/>
        <v>7.595498631055591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0</v>
      </c>
      <c r="AM220">
        <f t="shared" si="21"/>
        <v>8.2284568503102236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0</v>
      </c>
      <c r="AM221">
        <f t="shared" si="21"/>
        <v>8.8614150695648561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0</v>
      </c>
      <c r="AM222">
        <f t="shared" si="21"/>
        <v>9.4943732888194887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0</v>
      </c>
      <c r="AM223">
        <f t="shared" si="21"/>
        <v>10.127331508074121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0</v>
      </c>
      <c r="AM224">
        <f t="shared" si="21"/>
        <v>10.760289727328754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0</v>
      </c>
      <c r="AM225">
        <f t="shared" si="21"/>
        <v>11.393247946583386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0</v>
      </c>
      <c r="AM226">
        <f t="shared" si="21"/>
        <v>12.026206165838019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0</v>
      </c>
      <c r="AM227">
        <f t="shared" si="21"/>
        <v>12.659164385092652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0</v>
      </c>
      <c r="AM228">
        <f t="shared" si="21"/>
        <v>13.292122604347284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0</v>
      </c>
      <c r="AM229">
        <f t="shared" si="21"/>
        <v>13.925080823601917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0</v>
      </c>
      <c r="AM230">
        <f t="shared" si="21"/>
        <v>14.558039042856549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0</v>
      </c>
      <c r="AM231">
        <f t="shared" si="21"/>
        <v>15.190997262111182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0</v>
      </c>
      <c r="AM232">
        <f t="shared" si="21"/>
        <v>15.823955481365815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0</v>
      </c>
      <c r="AM233">
        <f t="shared" si="21"/>
        <v>16.456913700620447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0</v>
      </c>
      <c r="AM234">
        <f t="shared" si="21"/>
        <v>17.08987191987508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0</v>
      </c>
      <c r="AM235">
        <f t="shared" si="21"/>
        <v>17.722830139129712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0</v>
      </c>
      <c r="AM236">
        <f t="shared" si="21"/>
        <v>18.355788358384345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0</v>
      </c>
      <c r="AM237">
        <f t="shared" si="21"/>
        <v>18.988746577638977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0</v>
      </c>
      <c r="AM238">
        <f t="shared" si="21"/>
        <v>19.62170479689361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0</v>
      </c>
      <c r="AM239">
        <f t="shared" si="21"/>
        <v>20.254663016148243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0</v>
      </c>
      <c r="AM240">
        <f t="shared" si="21"/>
        <v>20.887621235402875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0</v>
      </c>
      <c r="AM241">
        <f t="shared" si="21"/>
        <v>21.520579454657508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0</v>
      </c>
      <c r="AM242">
        <f t="shared" si="21"/>
        <v>22.15353767391214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0</v>
      </c>
      <c r="AM243">
        <f t="shared" si="21"/>
        <v>22.786495893166773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0</v>
      </c>
      <c r="AM244">
        <f t="shared" si="21"/>
        <v>23.419454112421406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0</v>
      </c>
      <c r="AM245">
        <f t="shared" si="21"/>
        <v>24.052412331676038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0</v>
      </c>
      <c r="AM246">
        <f t="shared" si="21"/>
        <v>24.685370550930671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0</v>
      </c>
      <c r="AM247">
        <f t="shared" si="21"/>
        <v>25.318328770185303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0</v>
      </c>
      <c r="AM248">
        <f t="shared" si="21"/>
        <v>25.951286989439936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0</v>
      </c>
      <c r="AM249">
        <f t="shared" si="21"/>
        <v>26.584245208694568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0</v>
      </c>
      <c r="AM250">
        <f t="shared" si="21"/>
        <v>27.217203427949201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0</v>
      </c>
      <c r="AM251">
        <f t="shared" si="21"/>
        <v>27.850161647203834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0</v>
      </c>
      <c r="AM252">
        <f t="shared" si="21"/>
        <v>28.483119866458466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0</v>
      </c>
      <c r="AM253">
        <f t="shared" si="21"/>
        <v>29.116078085713099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0</v>
      </c>
      <c r="AM254">
        <f t="shared" si="21"/>
        <v>29.749036304967731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0</v>
      </c>
      <c r="AM255">
        <f t="shared" si="21"/>
        <v>30.381994524222364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0</v>
      </c>
      <c r="AM256">
        <f t="shared" si="21"/>
        <v>31.014952743476996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0</v>
      </c>
      <c r="AM257">
        <f t="shared" si="21"/>
        <v>31.647910962731629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0</v>
      </c>
      <c r="AM258">
        <f t="shared" si="21"/>
        <v>32.280869181986262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0</v>
      </c>
      <c r="AM259">
        <f t="shared" si="21"/>
        <v>32.913827401240894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0</v>
      </c>
      <c r="AM260">
        <f t="shared" si="21"/>
        <v>33.546785620495527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0</v>
      </c>
      <c r="AM261">
        <f t="shared" si="21"/>
        <v>34.179743839750159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0</v>
      </c>
      <c r="AM262">
        <f t="shared" si="21"/>
        <v>34.812702059004792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0</v>
      </c>
      <c r="AM263">
        <f t="shared" si="21"/>
        <v>35.445660278259425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0</v>
      </c>
      <c r="AM264">
        <f t="shared" si="21"/>
        <v>36.078618497514057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0</v>
      </c>
      <c r="AM265">
        <f t="shared" si="21"/>
        <v>36.71157671676869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0</v>
      </c>
      <c r="AM266">
        <f t="shared" si="21"/>
        <v>37.344534936023322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0</v>
      </c>
      <c r="AM267">
        <f t="shared" si="21"/>
        <v>37.977493155277955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0</v>
      </c>
      <c r="AM268">
        <f t="shared" si="21"/>
        <v>38.610451374532587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0</v>
      </c>
      <c r="AM269">
        <f t="shared" si="21"/>
        <v>39.24340959378722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0</v>
      </c>
      <c r="AM270">
        <f t="shared" si="21"/>
        <v>39.876367813041853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0</v>
      </c>
      <c r="AM271">
        <f t="shared" si="21"/>
        <v>40.509326032296485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0</v>
      </c>
      <c r="AM272">
        <f t="shared" ref="AM272:AM306" si="23">AM271+(AM$307-AM$207)/100</f>
        <v>41.142284251551118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0</v>
      </c>
      <c r="AM273">
        <f t="shared" si="23"/>
        <v>41.77524247080575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0</v>
      </c>
      <c r="AM274">
        <f t="shared" si="23"/>
        <v>42.408200690060383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0</v>
      </c>
      <c r="AM275">
        <f t="shared" si="23"/>
        <v>43.041158909315016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0</v>
      </c>
      <c r="AM276">
        <f t="shared" si="23"/>
        <v>43.674117128569648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0</v>
      </c>
      <c r="AM277">
        <f t="shared" si="23"/>
        <v>44.307075347824281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0</v>
      </c>
      <c r="AM278">
        <f t="shared" si="23"/>
        <v>44.940033567078913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0</v>
      </c>
      <c r="AM279">
        <f t="shared" si="23"/>
        <v>45.572991786333546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0</v>
      </c>
      <c r="AM280">
        <f t="shared" si="23"/>
        <v>46.205950005588178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0</v>
      </c>
      <c r="AM281">
        <f t="shared" si="23"/>
        <v>46.838908224842811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0</v>
      </c>
      <c r="AM282">
        <f t="shared" si="23"/>
        <v>47.471866444097444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0</v>
      </c>
      <c r="AM283">
        <f t="shared" si="23"/>
        <v>48.104824663352076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0</v>
      </c>
      <c r="AM284">
        <f t="shared" si="23"/>
        <v>48.737782882606709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0</v>
      </c>
      <c r="AM285">
        <f t="shared" si="23"/>
        <v>49.370741101861341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0</v>
      </c>
      <c r="AM286">
        <f t="shared" si="23"/>
        <v>50.003699321115974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0</v>
      </c>
      <c r="AM287">
        <f t="shared" si="23"/>
        <v>50.636657540370607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0</v>
      </c>
      <c r="AM288">
        <f t="shared" si="23"/>
        <v>51.269615759625239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0</v>
      </c>
      <c r="AM289">
        <f t="shared" si="23"/>
        <v>51.902573978879872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0</v>
      </c>
      <c r="AM290">
        <f t="shared" si="23"/>
        <v>52.535532198134504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0</v>
      </c>
      <c r="AM291">
        <f t="shared" si="23"/>
        <v>53.168490417389137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0</v>
      </c>
      <c r="AM292">
        <f t="shared" si="23"/>
        <v>53.801448636643769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0</v>
      </c>
      <c r="AM293">
        <f t="shared" si="23"/>
        <v>54.434406855898402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0</v>
      </c>
      <c r="AM294">
        <f t="shared" si="23"/>
        <v>55.067365075153035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0</v>
      </c>
      <c r="AM295">
        <f t="shared" si="23"/>
        <v>55.700323294407667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0</v>
      </c>
      <c r="AM296">
        <f t="shared" si="23"/>
        <v>56.3332815136623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0</v>
      </c>
      <c r="AM297">
        <f t="shared" si="23"/>
        <v>56.966239732916932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0</v>
      </c>
      <c r="AM298">
        <f t="shared" si="23"/>
        <v>57.599197952171565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0</v>
      </c>
      <c r="AM299">
        <f t="shared" si="23"/>
        <v>58.232156171426197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0</v>
      </c>
      <c r="AM300">
        <f t="shared" si="23"/>
        <v>58.86511439068083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0</v>
      </c>
      <c r="AM301">
        <f t="shared" si="23"/>
        <v>59.498072609935463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0</v>
      </c>
      <c r="AM302">
        <f t="shared" si="23"/>
        <v>60.131030829190095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0</v>
      </c>
      <c r="AM303">
        <f t="shared" si="23"/>
        <v>60.763989048444728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0</v>
      </c>
      <c r="AM304">
        <f t="shared" si="23"/>
        <v>61.39694726769936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0</v>
      </c>
      <c r="AM305">
        <f t="shared" si="23"/>
        <v>62.029905486953993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0</v>
      </c>
      <c r="AM306">
        <f t="shared" si="23"/>
        <v>62.662863706208626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0</v>
      </c>
      <c r="AK307" s="177"/>
      <c r="AL307" s="177"/>
      <c r="AM307" s="177">
        <f>AC19</f>
        <v>63.295821925463258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0</v>
      </c>
      <c r="AN308">
        <f>AC16</f>
        <v>4.125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0.63295821925463258</v>
      </c>
      <c r="AN309">
        <f t="shared" ref="AN309:AN372" si="25">AN308+(AN$408-AN$308)/100</f>
        <v>4.125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1.2659164385092652</v>
      </c>
      <c r="AN310">
        <f t="shared" si="25"/>
        <v>4.125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1.8988746577638977</v>
      </c>
      <c r="AN311">
        <f t="shared" si="25"/>
        <v>4.125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2.5318328770185303</v>
      </c>
      <c r="AN312">
        <f t="shared" si="25"/>
        <v>4.125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3.1647910962731629</v>
      </c>
      <c r="AN313">
        <f t="shared" si="25"/>
        <v>4.125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3.7977493155277955</v>
      </c>
      <c r="AN314">
        <f t="shared" si="25"/>
        <v>4.125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4.4307075347824281</v>
      </c>
      <c r="AN315">
        <f t="shared" si="25"/>
        <v>4.125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5.0636657540370607</v>
      </c>
      <c r="AN316">
        <f t="shared" si="25"/>
        <v>4.125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5.6966239732916932</v>
      </c>
      <c r="AN317">
        <f t="shared" si="25"/>
        <v>4.125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6.3295821925463258</v>
      </c>
      <c r="AN318">
        <f t="shared" si="25"/>
        <v>4.125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6.9625404118009584</v>
      </c>
      <c r="AN319">
        <f t="shared" si="25"/>
        <v>4.125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7.595498631055591</v>
      </c>
      <c r="AN320">
        <f t="shared" si="25"/>
        <v>4.125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8.2284568503102236</v>
      </c>
      <c r="AN321">
        <f t="shared" si="25"/>
        <v>4.125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8.8614150695648561</v>
      </c>
      <c r="AN322">
        <f t="shared" si="25"/>
        <v>4.125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9.4943732888194887</v>
      </c>
      <c r="AN323">
        <f t="shared" si="25"/>
        <v>4.125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10.127331508074121</v>
      </c>
      <c r="AN324">
        <f t="shared" si="25"/>
        <v>4.125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10.760289727328754</v>
      </c>
      <c r="AN325">
        <f t="shared" si="25"/>
        <v>4.125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11.393247946583386</v>
      </c>
      <c r="AN326">
        <f t="shared" si="25"/>
        <v>4.125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12.026206165838019</v>
      </c>
      <c r="AN327">
        <f t="shared" si="25"/>
        <v>4.125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12.659164385092652</v>
      </c>
      <c r="AN328">
        <f t="shared" si="25"/>
        <v>4.125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13.292122604347284</v>
      </c>
      <c r="AN329">
        <f t="shared" si="25"/>
        <v>4.125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13.925080823601917</v>
      </c>
      <c r="AN330">
        <f t="shared" si="25"/>
        <v>4.125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14.558039042856549</v>
      </c>
      <c r="AN331">
        <f t="shared" si="25"/>
        <v>4.125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15.190997262111182</v>
      </c>
      <c r="AN332">
        <f t="shared" si="25"/>
        <v>4.125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15.823955481365815</v>
      </c>
      <c r="AN333">
        <f t="shared" si="25"/>
        <v>4.125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16.456913700620447</v>
      </c>
      <c r="AN334">
        <f t="shared" si="25"/>
        <v>4.125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17.08987191987508</v>
      </c>
      <c r="AN335">
        <f t="shared" si="25"/>
        <v>4.125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17.722830139129712</v>
      </c>
      <c r="AN336">
        <f t="shared" si="25"/>
        <v>4.125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18.355788358384345</v>
      </c>
      <c r="AN337">
        <f t="shared" si="25"/>
        <v>4.125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18.988746577638977</v>
      </c>
      <c r="AN338">
        <f t="shared" si="25"/>
        <v>4.125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19.62170479689361</v>
      </c>
      <c r="AN339">
        <f t="shared" si="25"/>
        <v>4.125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20.254663016148243</v>
      </c>
      <c r="AN340">
        <f t="shared" si="25"/>
        <v>4.125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20.887621235402875</v>
      </c>
      <c r="AN341">
        <f t="shared" si="25"/>
        <v>4.125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21.520579454657508</v>
      </c>
      <c r="AN342">
        <f t="shared" si="25"/>
        <v>4.125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22.15353767391214</v>
      </c>
      <c r="AN343">
        <f t="shared" si="25"/>
        <v>4.125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22.786495893166773</v>
      </c>
      <c r="AN344">
        <f t="shared" si="25"/>
        <v>4.125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23.419454112421406</v>
      </c>
      <c r="AN345">
        <f t="shared" si="25"/>
        <v>4.125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24.052412331676038</v>
      </c>
      <c r="AN346">
        <f t="shared" si="25"/>
        <v>4.125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24.685370550930671</v>
      </c>
      <c r="AN347">
        <f t="shared" si="25"/>
        <v>4.125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25.318328770185303</v>
      </c>
      <c r="AN348">
        <f t="shared" si="25"/>
        <v>4.125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25.951286989439936</v>
      </c>
      <c r="AN349">
        <f t="shared" si="25"/>
        <v>4.125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26.584245208694568</v>
      </c>
      <c r="AN350">
        <f t="shared" si="25"/>
        <v>4.125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27.217203427949201</v>
      </c>
      <c r="AN351">
        <f t="shared" si="25"/>
        <v>4.125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27.850161647203834</v>
      </c>
      <c r="AN352">
        <f t="shared" si="25"/>
        <v>4.125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28.483119866458466</v>
      </c>
      <c r="AN353">
        <f t="shared" si="25"/>
        <v>4.125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29.116078085713099</v>
      </c>
      <c r="AN354">
        <f t="shared" si="25"/>
        <v>4.125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29.749036304967731</v>
      </c>
      <c r="AN355">
        <f t="shared" si="25"/>
        <v>4.125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30.381994524222364</v>
      </c>
      <c r="AN356">
        <f t="shared" si="25"/>
        <v>4.125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31.014952743476996</v>
      </c>
      <c r="AN357">
        <f t="shared" si="25"/>
        <v>4.125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31.647910962731629</v>
      </c>
      <c r="AN358">
        <f t="shared" si="25"/>
        <v>4.125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32.280869181986262</v>
      </c>
      <c r="AN359">
        <f t="shared" si="25"/>
        <v>4.125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32.913827401240894</v>
      </c>
      <c r="AN360">
        <f t="shared" si="25"/>
        <v>4.125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33.546785620495527</v>
      </c>
      <c r="AN361">
        <f t="shared" si="25"/>
        <v>4.125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34.179743839750159</v>
      </c>
      <c r="AN362">
        <f t="shared" si="25"/>
        <v>4.125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34.812702059004792</v>
      </c>
      <c r="AN363">
        <f t="shared" si="25"/>
        <v>4.125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35.445660278259425</v>
      </c>
      <c r="AN364">
        <f t="shared" si="25"/>
        <v>4.125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36.078618497514057</v>
      </c>
      <c r="AN365">
        <f t="shared" si="25"/>
        <v>4.125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36.71157671676869</v>
      </c>
      <c r="AN366">
        <f t="shared" si="25"/>
        <v>4.125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37.344534936023322</v>
      </c>
      <c r="AN367">
        <f t="shared" si="25"/>
        <v>4.125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37.977493155277955</v>
      </c>
      <c r="AN368">
        <f t="shared" si="25"/>
        <v>4.125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38.610451374532587</v>
      </c>
      <c r="AN369">
        <f t="shared" si="25"/>
        <v>4.125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39.24340959378722</v>
      </c>
      <c r="AN370">
        <f t="shared" si="25"/>
        <v>4.125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39.876367813041853</v>
      </c>
      <c r="AN371">
        <f t="shared" si="25"/>
        <v>4.125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40.509326032296485</v>
      </c>
      <c r="AN372">
        <f t="shared" si="25"/>
        <v>4.125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41.142284251551118</v>
      </c>
      <c r="AN373">
        <f t="shared" ref="AN373:AN407" si="27">AN372+(AN$408-AN$308)/100</f>
        <v>4.125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41.77524247080575</v>
      </c>
      <c r="AN374">
        <f t="shared" si="27"/>
        <v>4.125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42.408200690060383</v>
      </c>
      <c r="AN375">
        <f t="shared" si="27"/>
        <v>4.125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43.041158909315016</v>
      </c>
      <c r="AN376">
        <f t="shared" si="27"/>
        <v>4.125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43.674117128569648</v>
      </c>
      <c r="AN377">
        <f t="shared" si="27"/>
        <v>4.125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44.307075347824281</v>
      </c>
      <c r="AN378">
        <f t="shared" si="27"/>
        <v>4.125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44.940033567078913</v>
      </c>
      <c r="AN379">
        <f t="shared" si="27"/>
        <v>4.125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45.572991786333546</v>
      </c>
      <c r="AN380">
        <f t="shared" si="27"/>
        <v>4.125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46.205950005588178</v>
      </c>
      <c r="AN381">
        <f t="shared" si="27"/>
        <v>4.125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46.838908224842811</v>
      </c>
      <c r="AN382">
        <f t="shared" si="27"/>
        <v>4.125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47.471866444097444</v>
      </c>
      <c r="AN383">
        <f t="shared" si="27"/>
        <v>4.125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48.104824663352076</v>
      </c>
      <c r="AN384">
        <f t="shared" si="27"/>
        <v>4.125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48.737782882606709</v>
      </c>
      <c r="AN385">
        <f t="shared" si="27"/>
        <v>4.125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49.370741101861341</v>
      </c>
      <c r="AN386">
        <f t="shared" si="27"/>
        <v>4.125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50.003699321115974</v>
      </c>
      <c r="AN387">
        <f t="shared" si="27"/>
        <v>4.125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50.636657540370607</v>
      </c>
      <c r="AN388">
        <f t="shared" si="27"/>
        <v>4.125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51.269615759625239</v>
      </c>
      <c r="AN389">
        <f t="shared" si="27"/>
        <v>4.125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51.902573978879872</v>
      </c>
      <c r="AN390">
        <f t="shared" si="27"/>
        <v>4.125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52.535532198134504</v>
      </c>
      <c r="AN391">
        <f t="shared" si="27"/>
        <v>4.125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53.168490417389137</v>
      </c>
      <c r="AN392">
        <f t="shared" si="27"/>
        <v>4.125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53.801448636643769</v>
      </c>
      <c r="AN393">
        <f t="shared" si="27"/>
        <v>4.125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54.434406855898402</v>
      </c>
      <c r="AN394">
        <f t="shared" si="27"/>
        <v>4.125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55.067365075153035</v>
      </c>
      <c r="AN395">
        <f t="shared" si="27"/>
        <v>4.125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55.700323294407667</v>
      </c>
      <c r="AN396">
        <f t="shared" si="27"/>
        <v>4.125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56.3332815136623</v>
      </c>
      <c r="AN397">
        <f t="shared" si="27"/>
        <v>4.125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56.966239732916932</v>
      </c>
      <c r="AN398">
        <f t="shared" si="27"/>
        <v>4.125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57.599197952171565</v>
      </c>
      <c r="AN399">
        <f t="shared" si="27"/>
        <v>4.125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58.232156171426197</v>
      </c>
      <c r="AN400">
        <f t="shared" si="27"/>
        <v>4.125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58.86511439068083</v>
      </c>
      <c r="AN401">
        <f t="shared" si="27"/>
        <v>4.125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59.498072609935463</v>
      </c>
      <c r="AN402">
        <f t="shared" si="27"/>
        <v>4.125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60.131030829190095</v>
      </c>
      <c r="AN403">
        <f t="shared" si="27"/>
        <v>4.125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60.763989048444728</v>
      </c>
      <c r="AN404">
        <f t="shared" si="27"/>
        <v>4.125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61.39694726769936</v>
      </c>
      <c r="AN405">
        <f t="shared" si="27"/>
        <v>4.125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62.029905486953993</v>
      </c>
      <c r="AN406">
        <f t="shared" si="27"/>
        <v>4.125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62.662863706208626</v>
      </c>
      <c r="AN407">
        <f t="shared" si="27"/>
        <v>4.125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63.295821925463258</v>
      </c>
      <c r="AK408" s="177"/>
      <c r="AL408" s="177"/>
      <c r="AM408" s="177"/>
      <c r="AN408" s="177">
        <f>AC17</f>
        <v>4.125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0</v>
      </c>
      <c r="AO409" s="153">
        <f>AC6</f>
        <v>11.323562308764972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0.42211942648492723</v>
      </c>
      <c r="AO410" s="153">
        <f t="shared" ref="AO410:AO473" si="29">AO409+(AO$509-AO$409)/100</f>
        <v>11.457369471776396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0.84423885296985446</v>
      </c>
      <c r="AO411" s="153">
        <f t="shared" si="29"/>
        <v>11.59117663478782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1.2663582794547816</v>
      </c>
      <c r="AO412" s="153">
        <f t="shared" si="29"/>
        <v>11.724983797799243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1.6884777059397089</v>
      </c>
      <c r="AO413" s="153">
        <f t="shared" si="29"/>
        <v>11.858790960810667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2.110597132424636</v>
      </c>
      <c r="AO414" s="153">
        <f t="shared" si="29"/>
        <v>11.992598123822091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2.5327165589095633</v>
      </c>
      <c r="AO415" s="153">
        <f t="shared" si="29"/>
        <v>12.126405286833515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2.9548359853944905</v>
      </c>
      <c r="AO416" s="153">
        <f t="shared" si="29"/>
        <v>12.260212449844939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3.3769554118794178</v>
      </c>
      <c r="AO417" s="153">
        <f t="shared" si="29"/>
        <v>12.394019612856363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3.7990748383643451</v>
      </c>
      <c r="AO418" s="153">
        <f t="shared" si="29"/>
        <v>12.527826775867787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4.221194264849272</v>
      </c>
      <c r="AO419" s="153">
        <f t="shared" si="29"/>
        <v>12.661633938879211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4.6433136913341988</v>
      </c>
      <c r="AO420" s="153">
        <f t="shared" si="29"/>
        <v>12.795441101890635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5.0654331178191256</v>
      </c>
      <c r="AO421" s="153">
        <f t="shared" si="29"/>
        <v>12.929248264902059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5.4875525443040525</v>
      </c>
      <c r="AO422" s="153">
        <f t="shared" si="29"/>
        <v>13.063055427913483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5.9096719707889793</v>
      </c>
      <c r="AO423" s="153">
        <f t="shared" si="29"/>
        <v>13.196862590924907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6.3317913972739062</v>
      </c>
      <c r="AO424" s="153">
        <f t="shared" si="29"/>
        <v>13.330669753936331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6.753910823758833</v>
      </c>
      <c r="AO425" s="153">
        <f t="shared" si="29"/>
        <v>13.464476916947755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7.1760302502437598</v>
      </c>
      <c r="AO426" s="153">
        <f t="shared" si="29"/>
        <v>13.598284079959178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7.5981496767286867</v>
      </c>
      <c r="AO427" s="153">
        <f t="shared" si="29"/>
        <v>13.732091242970602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8.0202691032136144</v>
      </c>
      <c r="AO428" s="153">
        <f t="shared" si="29"/>
        <v>13.865898405982026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8.4423885296985421</v>
      </c>
      <c r="AO429" s="153">
        <f t="shared" si="29"/>
        <v>13.99970556899345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8.8645079561834699</v>
      </c>
      <c r="AO430" s="153">
        <f t="shared" si="29"/>
        <v>14.133512732004874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9.2866273826683976</v>
      </c>
      <c r="AO431" s="153">
        <f t="shared" si="29"/>
        <v>14.267319895016298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9.7087468091533253</v>
      </c>
      <c r="AO432" s="153">
        <f t="shared" si="29"/>
        <v>14.401127058027722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10.130866235638253</v>
      </c>
      <c r="AO433" s="153">
        <f t="shared" si="29"/>
        <v>14.534934221039146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10.552985662123181</v>
      </c>
      <c r="AO434" s="153">
        <f t="shared" si="29"/>
        <v>14.66874138405057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10.975105088608109</v>
      </c>
      <c r="AO435" s="153">
        <f t="shared" si="29"/>
        <v>14.802548547061994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11.397224515093036</v>
      </c>
      <c r="AO436" s="153">
        <f t="shared" si="29"/>
        <v>14.936355710073418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11.819343941577964</v>
      </c>
      <c r="AO437" s="153">
        <f t="shared" si="29"/>
        <v>15.070162873084842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12.241463368062892</v>
      </c>
      <c r="AO438" s="153">
        <f t="shared" si="29"/>
        <v>15.203970036096266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12.663582794547819</v>
      </c>
      <c r="AO439" s="153">
        <f t="shared" si="29"/>
        <v>15.337777199107689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13.085702221032747</v>
      </c>
      <c r="AO440" s="153">
        <f t="shared" si="29"/>
        <v>15.471584362119113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13.507821647517675</v>
      </c>
      <c r="AO441" s="153">
        <f t="shared" si="29"/>
        <v>15.605391525130537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13.929941074002603</v>
      </c>
      <c r="AO442" s="153">
        <f t="shared" si="29"/>
        <v>15.739198688141961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14.35206050048753</v>
      </c>
      <c r="AO443" s="153">
        <f t="shared" si="29"/>
        <v>15.873005851153385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14.774179926972458</v>
      </c>
      <c r="AO444" s="153">
        <f t="shared" si="29"/>
        <v>16.006813014164809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15.196299353457386</v>
      </c>
      <c r="AO445" s="153">
        <f t="shared" si="29"/>
        <v>16.140620177176231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15.618418779942314</v>
      </c>
      <c r="AO446" s="153">
        <f t="shared" si="29"/>
        <v>16.274427340187653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16.040538206427239</v>
      </c>
      <c r="AO447" s="153">
        <f t="shared" si="29"/>
        <v>16.408234503199076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16.462657632912165</v>
      </c>
      <c r="AO448" s="153">
        <f t="shared" si="29"/>
        <v>16.542041666210498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16.884777059397091</v>
      </c>
      <c r="AO449" s="153">
        <f t="shared" si="29"/>
        <v>16.67584882922192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17.306896485882017</v>
      </c>
      <c r="AO450" s="153">
        <f t="shared" si="29"/>
        <v>16.809655992233342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17.729015912366943</v>
      </c>
      <c r="AO451" s="153">
        <f t="shared" si="29"/>
        <v>16.943463155244764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18.151135338851869</v>
      </c>
      <c r="AO452" s="153">
        <f t="shared" si="29"/>
        <v>17.077270318256186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18.573254765336795</v>
      </c>
      <c r="AO453" s="153">
        <f t="shared" si="29"/>
        <v>17.211077481267608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18.995374191821721</v>
      </c>
      <c r="AO454" s="153">
        <f t="shared" si="29"/>
        <v>17.344884644279031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19.417493618306647</v>
      </c>
      <c r="AO455" s="153">
        <f t="shared" si="29"/>
        <v>17.478691807290453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19.839613044791573</v>
      </c>
      <c r="AO456" s="153">
        <f t="shared" si="29"/>
        <v>17.612498970301875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20.261732471276499</v>
      </c>
      <c r="AO457" s="153">
        <f t="shared" si="29"/>
        <v>17.746306133313297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20.683851897761425</v>
      </c>
      <c r="AO458" s="153">
        <f t="shared" si="29"/>
        <v>17.880113296324719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21.105971324246351</v>
      </c>
      <c r="AO459" s="153">
        <f t="shared" si="29"/>
        <v>18.013920459336141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21.528090750731277</v>
      </c>
      <c r="AO460" s="153">
        <f t="shared" si="29"/>
        <v>18.147727622347563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21.950210177216203</v>
      </c>
      <c r="AO461" s="153">
        <f t="shared" si="29"/>
        <v>18.281534785358986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22.372329603701129</v>
      </c>
      <c r="AO462" s="153">
        <f t="shared" si="29"/>
        <v>18.415341948370408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22.794449030186055</v>
      </c>
      <c r="AO463" s="153">
        <f t="shared" si="29"/>
        <v>18.54914911138183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23.216568456670981</v>
      </c>
      <c r="AO464" s="153">
        <f t="shared" si="29"/>
        <v>18.682956274393252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23.638687883155907</v>
      </c>
      <c r="AO465" s="153">
        <f t="shared" si="29"/>
        <v>18.816763437404674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24.060807309640833</v>
      </c>
      <c r="AO466" s="153">
        <f t="shared" si="29"/>
        <v>18.950570600416096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24.482926736125759</v>
      </c>
      <c r="AO467" s="153">
        <f t="shared" si="29"/>
        <v>19.084377763427518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24.905046162610684</v>
      </c>
      <c r="AO468" s="153">
        <f t="shared" si="29"/>
        <v>19.218184926438941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25.32716558909561</v>
      </c>
      <c r="AO469" s="153">
        <f t="shared" si="29"/>
        <v>19.351992089450363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25.749285015580536</v>
      </c>
      <c r="AO470" s="153">
        <f t="shared" si="29"/>
        <v>19.485799252461785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26.171404442065462</v>
      </c>
      <c r="AO471" s="153">
        <f t="shared" si="29"/>
        <v>19.619606415473207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26.593523868550388</v>
      </c>
      <c r="AO472" s="153">
        <f t="shared" si="29"/>
        <v>19.753413578484629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27.015643295035314</v>
      </c>
      <c r="AO473" s="153">
        <f t="shared" si="29"/>
        <v>19.887220741496051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27.43776272152024</v>
      </c>
      <c r="AO474" s="153">
        <f t="shared" ref="AO474:AO508" si="31">AO473+(AO$509-AO$409)/100</f>
        <v>20.021027904507473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27.859882148005166</v>
      </c>
      <c r="AO475" s="153">
        <f t="shared" si="31"/>
        <v>20.154835067518896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28.282001574490092</v>
      </c>
      <c r="AO476" s="153">
        <f t="shared" si="31"/>
        <v>20.288642230530318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28.704121000975018</v>
      </c>
      <c r="AO477" s="153">
        <f t="shared" si="31"/>
        <v>20.42244939354174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29.126240427459944</v>
      </c>
      <c r="AO478" s="153">
        <f t="shared" si="31"/>
        <v>20.556256556553162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29.54835985394487</v>
      </c>
      <c r="AO479" s="153">
        <f t="shared" si="31"/>
        <v>20.690063719564584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29.970479280429796</v>
      </c>
      <c r="AO480" s="153">
        <f t="shared" si="31"/>
        <v>20.823870882576006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30.392598706914722</v>
      </c>
      <c r="AO481" s="153">
        <f t="shared" si="31"/>
        <v>20.957678045587429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30.814718133399648</v>
      </c>
      <c r="AO482" s="153">
        <f t="shared" si="31"/>
        <v>21.091485208598851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31.236837559884574</v>
      </c>
      <c r="AO483" s="153">
        <f t="shared" si="31"/>
        <v>21.225292371610273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31.6589569863695</v>
      </c>
      <c r="AO484" s="153">
        <f t="shared" si="31"/>
        <v>21.359099534621695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32.081076412854429</v>
      </c>
      <c r="AO485" s="153">
        <f t="shared" si="31"/>
        <v>21.492906697633117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32.503195839339355</v>
      </c>
      <c r="AO486" s="153">
        <f t="shared" si="31"/>
        <v>21.626713860644539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32.925315265824281</v>
      </c>
      <c r="AO487" s="153">
        <f t="shared" si="31"/>
        <v>21.760521023655961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33.347434692309207</v>
      </c>
      <c r="AO488" s="153">
        <f t="shared" si="31"/>
        <v>21.894328186667384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33.769554118794133</v>
      </c>
      <c r="AO489" s="153">
        <f t="shared" si="31"/>
        <v>22.028135349678806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34.191673545279059</v>
      </c>
      <c r="AO490" s="153">
        <f t="shared" si="31"/>
        <v>22.161942512690228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34.613792971763985</v>
      </c>
      <c r="AO491" s="153">
        <f t="shared" si="31"/>
        <v>22.29574967570165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35.035912398248911</v>
      </c>
      <c r="AO492" s="153">
        <f t="shared" si="31"/>
        <v>22.429556838713072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35.458031824733837</v>
      </c>
      <c r="AO493" s="153">
        <f t="shared" si="31"/>
        <v>22.563364001724494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35.880151251218763</v>
      </c>
      <c r="AO494" s="153">
        <f t="shared" si="31"/>
        <v>22.697171164735916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36.302270677703689</v>
      </c>
      <c r="AO495" s="153">
        <f t="shared" si="31"/>
        <v>22.830978327747339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36.724390104188615</v>
      </c>
      <c r="AO496" s="153">
        <f t="shared" si="31"/>
        <v>22.964785490758761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37.146509530673541</v>
      </c>
      <c r="AO497" s="153">
        <f t="shared" si="31"/>
        <v>23.098592653770183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37.568628957158467</v>
      </c>
      <c r="AO498" s="153">
        <f t="shared" si="31"/>
        <v>23.232399816781605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37.990748383643393</v>
      </c>
      <c r="AO499" s="153">
        <f t="shared" si="31"/>
        <v>23.366206979793027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38.412867810128319</v>
      </c>
      <c r="AO500" s="153">
        <f t="shared" si="31"/>
        <v>23.500014142804449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38.834987236613244</v>
      </c>
      <c r="AO501" s="153">
        <f t="shared" si="31"/>
        <v>23.633821305815871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39.25710666309817</v>
      </c>
      <c r="AO502" s="153">
        <f t="shared" si="31"/>
        <v>23.767628468827294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39.679226089583096</v>
      </c>
      <c r="AO503" s="153">
        <f t="shared" si="31"/>
        <v>23.901435631838716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40.101345516068022</v>
      </c>
      <c r="AO504" s="153">
        <f t="shared" si="31"/>
        <v>24.035242794850138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40.523464942552948</v>
      </c>
      <c r="AO505" s="153">
        <f t="shared" si="31"/>
        <v>24.16904995786156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40.945584369037874</v>
      </c>
      <c r="AO506" s="153">
        <f t="shared" si="31"/>
        <v>24.302857120872982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41.3677037955228</v>
      </c>
      <c r="AO507" s="153">
        <f t="shared" si="31"/>
        <v>24.436664283884404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41.789823222007726</v>
      </c>
      <c r="AO508" s="153">
        <f t="shared" si="31"/>
        <v>24.570471446895827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42.211942648492723</v>
      </c>
      <c r="AO509" s="239">
        <f>AC7</f>
        <v>24.704278609907284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42.211942648492723</v>
      </c>
      <c r="AP510" s="153">
        <f>AC7</f>
        <v>24.704278609907284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42.364183796191867</v>
      </c>
      <c r="AK511" s="130"/>
      <c r="AP511" s="153">
        <f t="shared" ref="AP511:AP574" si="33">AP510+(AP$610-AP$510)/100</f>
        <v>24.670772894764241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42.51642494389101</v>
      </c>
      <c r="AP512" s="153">
        <f t="shared" si="33"/>
        <v>24.637267179621197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42.668666091590154</v>
      </c>
      <c r="AP513" s="153">
        <f t="shared" si="33"/>
        <v>24.603761464478154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42.820907239289298</v>
      </c>
      <c r="AP514" s="153">
        <f t="shared" si="33"/>
        <v>24.570255749335111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42.973148386988441</v>
      </c>
      <c r="AP515" s="153">
        <f t="shared" si="33"/>
        <v>24.536750034192067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43.125389534687585</v>
      </c>
      <c r="AP516" s="153">
        <f t="shared" si="33"/>
        <v>24.503244319049024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43.277630682386729</v>
      </c>
      <c r="AP517" s="153">
        <f t="shared" si="33"/>
        <v>24.469738603905981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43.429871830085872</v>
      </c>
      <c r="AP518" s="153">
        <f t="shared" si="33"/>
        <v>24.436232888762937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43.582112977785016</v>
      </c>
      <c r="AP519" s="153">
        <f t="shared" si="33"/>
        <v>24.402727173619894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43.73435412548416</v>
      </c>
      <c r="AP520" s="153">
        <f t="shared" si="33"/>
        <v>24.369221458476851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43.886595273183303</v>
      </c>
      <c r="AP521" s="153">
        <f t="shared" si="33"/>
        <v>24.335715743333807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44.038836420882447</v>
      </c>
      <c r="AP522" s="153">
        <f t="shared" si="33"/>
        <v>24.302210028190764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44.191077568581591</v>
      </c>
      <c r="AP523" s="153">
        <f t="shared" si="33"/>
        <v>24.268704313047721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44.343318716280734</v>
      </c>
      <c r="AP524" s="153">
        <f t="shared" si="33"/>
        <v>24.235198597904677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44.495559863979878</v>
      </c>
      <c r="AP525" s="153">
        <f t="shared" si="33"/>
        <v>24.201692882761634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44.647801011679022</v>
      </c>
      <c r="AP526" s="153">
        <f t="shared" si="33"/>
        <v>24.168187167618591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44.800042159378165</v>
      </c>
      <c r="AP527" s="153">
        <f t="shared" si="33"/>
        <v>24.134681452475547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44.952283307077309</v>
      </c>
      <c r="AP528" s="153">
        <f t="shared" si="33"/>
        <v>24.101175737332504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45.104524454776453</v>
      </c>
      <c r="AP529" s="153">
        <f t="shared" si="33"/>
        <v>24.067670022189461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45.256765602475596</v>
      </c>
      <c r="AP530" s="153">
        <f t="shared" si="33"/>
        <v>24.034164307046417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45.40900675017474</v>
      </c>
      <c r="AP531" s="153">
        <f t="shared" si="33"/>
        <v>24.000658591903374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45.561247897873884</v>
      </c>
      <c r="AP532" s="153">
        <f t="shared" si="33"/>
        <v>23.967152876760331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45.713489045573027</v>
      </c>
      <c r="AP533" s="153">
        <f t="shared" si="33"/>
        <v>23.933647161617287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45.865730193272171</v>
      </c>
      <c r="AP534" s="153">
        <f t="shared" si="33"/>
        <v>23.900141446474244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46.017971340971314</v>
      </c>
      <c r="AP535" s="153">
        <f t="shared" si="33"/>
        <v>23.866635731331201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46.170212488670458</v>
      </c>
      <c r="AP536" s="153">
        <f t="shared" si="33"/>
        <v>23.833130016188157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46.322453636369602</v>
      </c>
      <c r="AP537" s="153">
        <f t="shared" si="33"/>
        <v>23.799624301045114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46.474694784068745</v>
      </c>
      <c r="AP538" s="153">
        <f t="shared" si="33"/>
        <v>23.76611858590207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46.626935931767889</v>
      </c>
      <c r="AP539" s="153">
        <f t="shared" si="33"/>
        <v>23.732612870759027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46.779177079467033</v>
      </c>
      <c r="AP540" s="153">
        <f t="shared" si="33"/>
        <v>23.699107155615984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46.931418227166176</v>
      </c>
      <c r="AP541" s="153">
        <f t="shared" si="33"/>
        <v>23.66560144047294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47.08365937486532</v>
      </c>
      <c r="AP542" s="153">
        <f t="shared" si="33"/>
        <v>23.632095725329897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47.235900522564464</v>
      </c>
      <c r="AP543" s="153">
        <f t="shared" si="33"/>
        <v>23.598590010186854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47.388141670263607</v>
      </c>
      <c r="AP544" s="153">
        <f t="shared" si="33"/>
        <v>23.56508429504381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47.540382817962751</v>
      </c>
      <c r="AP545" s="153">
        <f t="shared" si="33"/>
        <v>23.531578579900767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47.692623965661895</v>
      </c>
      <c r="AP546" s="153">
        <f t="shared" si="33"/>
        <v>23.498072864757724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47.844865113361038</v>
      </c>
      <c r="AP547" s="153">
        <f t="shared" si="33"/>
        <v>23.46456714961468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47.997106261060182</v>
      </c>
      <c r="AP548" s="153">
        <f t="shared" si="33"/>
        <v>23.431061434471637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48.149347408759326</v>
      </c>
      <c r="AP549" s="153">
        <f t="shared" si="33"/>
        <v>23.397555719328594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48.301588556458469</v>
      </c>
      <c r="AP550" s="153">
        <f t="shared" si="33"/>
        <v>23.36405000418555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48.453829704157613</v>
      </c>
      <c r="AP551" s="153">
        <f t="shared" si="33"/>
        <v>23.330544289042507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48.606070851856757</v>
      </c>
      <c r="AP552" s="153">
        <f t="shared" si="33"/>
        <v>23.297038573899464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48.7583119995559</v>
      </c>
      <c r="AP553" s="153">
        <f t="shared" si="33"/>
        <v>23.26353285875642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48.910553147255044</v>
      </c>
      <c r="AP554" s="153">
        <f t="shared" si="33"/>
        <v>23.230027143613377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49.062794294954188</v>
      </c>
      <c r="AP555" s="153">
        <f t="shared" si="33"/>
        <v>23.196521428470334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49.215035442653331</v>
      </c>
      <c r="AP556" s="153">
        <f t="shared" si="33"/>
        <v>23.16301571332729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49.367276590352475</v>
      </c>
      <c r="AP557" s="153">
        <f t="shared" si="33"/>
        <v>23.129509998184247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49.519517738051618</v>
      </c>
      <c r="AP558" s="153">
        <f t="shared" si="33"/>
        <v>23.096004283041204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49.671758885750762</v>
      </c>
      <c r="AP559" s="153">
        <f t="shared" si="33"/>
        <v>23.06249856789816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49.824000033449906</v>
      </c>
      <c r="AP560" s="153">
        <f t="shared" si="33"/>
        <v>23.028992852755117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49.976241181149049</v>
      </c>
      <c r="AP561" s="153">
        <f t="shared" si="33"/>
        <v>22.995487137612074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50.128482328848193</v>
      </c>
      <c r="AP562" s="153">
        <f t="shared" si="33"/>
        <v>22.96198142246903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50.280723476547337</v>
      </c>
      <c r="AP563" s="153">
        <f t="shared" si="33"/>
        <v>22.928475707325987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50.43296462424648</v>
      </c>
      <c r="AP564" s="153">
        <f t="shared" si="33"/>
        <v>22.894969992182943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50.585205771945624</v>
      </c>
      <c r="AP565" s="153">
        <f t="shared" si="33"/>
        <v>22.8614642770399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50.737446919644768</v>
      </c>
      <c r="AP566" s="153">
        <f t="shared" si="33"/>
        <v>22.827958561896857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50.889688067343911</v>
      </c>
      <c r="AP567" s="153">
        <f t="shared" si="33"/>
        <v>22.794452846753813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51.041929215043055</v>
      </c>
      <c r="AP568" s="153">
        <f t="shared" si="33"/>
        <v>22.76094713161077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51.194170362742199</v>
      </c>
      <c r="AP569" s="153">
        <f t="shared" si="33"/>
        <v>22.727441416467727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51.346411510441342</v>
      </c>
      <c r="AP570" s="153">
        <f t="shared" si="33"/>
        <v>22.693935701324683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51.498652658140486</v>
      </c>
      <c r="AP571" s="153">
        <f t="shared" si="33"/>
        <v>22.66042998618164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51.65089380583963</v>
      </c>
      <c r="AP572" s="153">
        <f t="shared" si="33"/>
        <v>22.626924271038597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51.803134953538773</v>
      </c>
      <c r="AP573" s="153">
        <f t="shared" si="33"/>
        <v>22.593418555895553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51.955376101237917</v>
      </c>
      <c r="AP574" s="153">
        <f t="shared" si="33"/>
        <v>22.55991284075251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52.107617248937061</v>
      </c>
      <c r="AP575" s="153">
        <f t="shared" ref="AP575:AP609" si="35">AP574+(AP$610-AP$510)/100</f>
        <v>22.526407125609467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52.259858396636204</v>
      </c>
      <c r="AP576" s="153">
        <f t="shared" si="35"/>
        <v>22.492901410466423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52.412099544335348</v>
      </c>
      <c r="AP577" s="153">
        <f t="shared" si="35"/>
        <v>22.45939569532338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52.564340692034492</v>
      </c>
      <c r="AP578" s="153">
        <f t="shared" si="35"/>
        <v>22.425889980180337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52.716581839733635</v>
      </c>
      <c r="AP579" s="153">
        <f t="shared" si="35"/>
        <v>22.392384265037293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52.868822987432779</v>
      </c>
      <c r="AP580" s="153">
        <f t="shared" si="35"/>
        <v>22.35887854989425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53.021064135131923</v>
      </c>
      <c r="AP581" s="153">
        <f t="shared" si="35"/>
        <v>22.325372834751207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53.173305282831066</v>
      </c>
      <c r="AP582" s="153">
        <f t="shared" si="35"/>
        <v>22.291867119608163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53.32554643053021</v>
      </c>
      <c r="AP583" s="153">
        <f t="shared" si="35"/>
        <v>22.25836140446512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53.477787578229353</v>
      </c>
      <c r="AP584" s="153">
        <f t="shared" si="35"/>
        <v>22.224855689322077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53.630028725928497</v>
      </c>
      <c r="AP585" s="153">
        <f t="shared" si="35"/>
        <v>22.191349974179033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53.782269873627641</v>
      </c>
      <c r="AP586" s="153">
        <f t="shared" si="35"/>
        <v>22.15784425903599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53.934511021326784</v>
      </c>
      <c r="AP587" s="153">
        <f t="shared" si="35"/>
        <v>22.124338543892947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54.086752169025928</v>
      </c>
      <c r="AP588" s="153">
        <f t="shared" si="35"/>
        <v>22.090832828749903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54.238993316725072</v>
      </c>
      <c r="AP589" s="153">
        <f t="shared" si="35"/>
        <v>22.05732711360686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54.391234464424215</v>
      </c>
      <c r="AP590" s="153">
        <f t="shared" si="35"/>
        <v>22.023821398463816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54.543475612123359</v>
      </c>
      <c r="AP591" s="153">
        <f t="shared" si="35"/>
        <v>21.990315683320773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54.695716759822503</v>
      </c>
      <c r="AP592" s="153">
        <f t="shared" si="35"/>
        <v>21.95680996817773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54.847957907521646</v>
      </c>
      <c r="AP593" s="153">
        <f t="shared" si="35"/>
        <v>21.923304253034686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55.00019905522079</v>
      </c>
      <c r="AP594" s="153">
        <f t="shared" si="35"/>
        <v>21.889798537891643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55.152440202919934</v>
      </c>
      <c r="AP595" s="153">
        <f t="shared" si="35"/>
        <v>21.8562928227486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55.304681350619077</v>
      </c>
      <c r="AP596" s="153">
        <f t="shared" si="35"/>
        <v>21.822787107605556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55.456922498318221</v>
      </c>
      <c r="AP597" s="153">
        <f t="shared" si="35"/>
        <v>21.789281392462513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55.609163646017365</v>
      </c>
      <c r="AP598" s="153">
        <f t="shared" si="35"/>
        <v>21.75577567731947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55.761404793716508</v>
      </c>
      <c r="AP599" s="153">
        <f t="shared" si="35"/>
        <v>21.722269962176426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55.913645941415652</v>
      </c>
      <c r="AP600" s="153">
        <f t="shared" si="35"/>
        <v>21.688764247033383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56.065887089114796</v>
      </c>
      <c r="AP601" s="153">
        <f t="shared" si="35"/>
        <v>21.65525853189034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56.218128236813939</v>
      </c>
      <c r="AP602" s="153">
        <f t="shared" si="35"/>
        <v>21.621752816747296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56.370369384513083</v>
      </c>
      <c r="AP603" s="153">
        <f t="shared" si="35"/>
        <v>21.588247101604253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56.522610532212227</v>
      </c>
      <c r="AP604" s="153">
        <f t="shared" si="35"/>
        <v>21.55474138646121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56.67485167991137</v>
      </c>
      <c r="AP605" s="153">
        <f t="shared" si="35"/>
        <v>21.521235671318166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56.827092827610514</v>
      </c>
      <c r="AP606" s="153">
        <f t="shared" si="35"/>
        <v>21.487729956175123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56.979333975309657</v>
      </c>
      <c r="AP607" s="153">
        <f t="shared" si="35"/>
        <v>21.45422424103208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57.131575123008801</v>
      </c>
      <c r="AP608" s="153">
        <f t="shared" si="35"/>
        <v>21.420718525889036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57.283816270707945</v>
      </c>
      <c r="AP609" s="153">
        <f t="shared" si="35"/>
        <v>21.387212810745993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57.436057418407302</v>
      </c>
      <c r="AP610" s="177">
        <f>AC14</f>
        <v>21.353707095602783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57.436057418407302</v>
      </c>
      <c r="AQ611">
        <f>AC14</f>
        <v>21.353707095602783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57.454187669228233</v>
      </c>
      <c r="AQ612">
        <f t="shared" ref="AQ612:AQ675" si="37">AQ611+(AQ$711-AQ$611)/100</f>
        <v>21.296511868483993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57.472317920049164</v>
      </c>
      <c r="AQ613">
        <f t="shared" si="37"/>
        <v>21.239316641365203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57.490448170870096</v>
      </c>
      <c r="AQ614">
        <f t="shared" si="37"/>
        <v>21.182121414246414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57.508578421691027</v>
      </c>
      <c r="AQ615">
        <f t="shared" si="37"/>
        <v>21.124926187127624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57.526708672511958</v>
      </c>
      <c r="AQ616">
        <f t="shared" si="37"/>
        <v>21.067730960008834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57.54483892333289</v>
      </c>
      <c r="AQ617">
        <f t="shared" si="37"/>
        <v>21.010535732890045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57.562969174153821</v>
      </c>
      <c r="AQ618">
        <f t="shared" si="37"/>
        <v>20.953340505771255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57.581099424974752</v>
      </c>
      <c r="AQ619">
        <f t="shared" si="37"/>
        <v>20.896145278652465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57.599229675795684</v>
      </c>
      <c r="AQ620">
        <f t="shared" si="37"/>
        <v>20.838950051533676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57.617359926616615</v>
      </c>
      <c r="AQ621">
        <f t="shared" si="37"/>
        <v>20.781754824414886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57.635490177437546</v>
      </c>
      <c r="AQ622">
        <f t="shared" si="37"/>
        <v>20.724559597296096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57.653620428258478</v>
      </c>
      <c r="AQ623">
        <f t="shared" si="37"/>
        <v>20.667364370177307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57.671750679079409</v>
      </c>
      <c r="AQ624">
        <f t="shared" si="37"/>
        <v>20.610169143058517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57.68988092990034</v>
      </c>
      <c r="AQ625">
        <f t="shared" si="37"/>
        <v>20.552973915939727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57.708011180721272</v>
      </c>
      <c r="AQ626">
        <f t="shared" si="37"/>
        <v>20.495778688820938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57.726141431542203</v>
      </c>
      <c r="AQ627">
        <f t="shared" si="37"/>
        <v>20.438583461702148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57.744271682363134</v>
      </c>
      <c r="AQ628">
        <f t="shared" si="37"/>
        <v>20.381388234583358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57.762401933184066</v>
      </c>
      <c r="AQ629">
        <f t="shared" si="37"/>
        <v>20.324193007464569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57.780532184004997</v>
      </c>
      <c r="AQ630">
        <f t="shared" si="37"/>
        <v>20.266997780345779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57.798662434825928</v>
      </c>
      <c r="AQ631">
        <f t="shared" si="37"/>
        <v>20.209802553226989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57.81679268564686</v>
      </c>
      <c r="AQ632">
        <f t="shared" si="37"/>
        <v>20.1526073261082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57.834922936467791</v>
      </c>
      <c r="AQ633">
        <f t="shared" si="37"/>
        <v>20.09541209898941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57.853053187288722</v>
      </c>
      <c r="AQ634">
        <f t="shared" si="37"/>
        <v>20.03821687187062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57.871183438109654</v>
      </c>
      <c r="AQ635">
        <f t="shared" si="37"/>
        <v>19.981021644751831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57.889313688930585</v>
      </c>
      <c r="AQ636">
        <f t="shared" si="37"/>
        <v>19.923826417633041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57.907443939751516</v>
      </c>
      <c r="AQ637">
        <f t="shared" si="37"/>
        <v>19.866631190514251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57.925574190572448</v>
      </c>
      <c r="AQ638">
        <f t="shared" si="37"/>
        <v>19.809435963395462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57.943704441393379</v>
      </c>
      <c r="AQ639">
        <f t="shared" si="37"/>
        <v>19.752240736276672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57.96183469221431</v>
      </c>
      <c r="AQ640">
        <f t="shared" si="37"/>
        <v>19.695045509157882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57.979964943035242</v>
      </c>
      <c r="AQ641">
        <f t="shared" si="37"/>
        <v>19.637850282039093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57.998095193856173</v>
      </c>
      <c r="AQ642">
        <f t="shared" si="37"/>
        <v>19.580655054920303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58.016225444677104</v>
      </c>
      <c r="AQ643">
        <f t="shared" si="37"/>
        <v>19.523459827801513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58.034355695498036</v>
      </c>
      <c r="AQ644">
        <f t="shared" si="37"/>
        <v>19.466264600682724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58.052485946318967</v>
      </c>
      <c r="AQ645">
        <f t="shared" si="37"/>
        <v>19.409069373563934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58.070616197139898</v>
      </c>
      <c r="AQ646">
        <f t="shared" si="37"/>
        <v>19.351874146445144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58.08874644796083</v>
      </c>
      <c r="AQ647">
        <f t="shared" si="37"/>
        <v>19.294678919326355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58.106876698781761</v>
      </c>
      <c r="AQ648">
        <f t="shared" si="37"/>
        <v>19.237483692207565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58.125006949602692</v>
      </c>
      <c r="AQ649">
        <f t="shared" si="37"/>
        <v>19.180288465088775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58.143137200423624</v>
      </c>
      <c r="AQ650">
        <f t="shared" si="37"/>
        <v>19.123093237969986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58.161267451244555</v>
      </c>
      <c r="AQ651">
        <f t="shared" si="37"/>
        <v>19.065898010851196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58.179397702065486</v>
      </c>
      <c r="AQ652">
        <f t="shared" si="37"/>
        <v>19.008702783732407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58.197527952886418</v>
      </c>
      <c r="AQ653">
        <f t="shared" si="37"/>
        <v>18.951507556613617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58.215658203707349</v>
      </c>
      <c r="AQ654">
        <f t="shared" si="37"/>
        <v>18.894312329494827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58.23378845452828</v>
      </c>
      <c r="AQ655">
        <f t="shared" si="37"/>
        <v>18.837117102376038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58.251918705349212</v>
      </c>
      <c r="AQ656">
        <f t="shared" si="37"/>
        <v>18.779921875257248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58.270048956170143</v>
      </c>
      <c r="AQ657">
        <f t="shared" si="37"/>
        <v>18.722726648138458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58.288179206991074</v>
      </c>
      <c r="AQ658">
        <f t="shared" si="37"/>
        <v>18.665531421019669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58.306309457812006</v>
      </c>
      <c r="AQ659">
        <f t="shared" si="37"/>
        <v>18.608336193900879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58.324439708632937</v>
      </c>
      <c r="AQ660">
        <f t="shared" si="37"/>
        <v>18.551140966782089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58.342569959453868</v>
      </c>
      <c r="AQ661">
        <f t="shared" si="37"/>
        <v>18.4939457396633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58.3607002102748</v>
      </c>
      <c r="AQ662">
        <f t="shared" si="37"/>
        <v>18.43675051254451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58.378830461095731</v>
      </c>
      <c r="AQ663">
        <f t="shared" si="37"/>
        <v>18.37955528542572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58.396960711916662</v>
      </c>
      <c r="AQ664">
        <f t="shared" si="37"/>
        <v>18.322360058306931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58.415090962737594</v>
      </c>
      <c r="AQ665">
        <f t="shared" si="37"/>
        <v>18.265164831188141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58.433221213558525</v>
      </c>
      <c r="AQ666">
        <f t="shared" si="37"/>
        <v>18.207969604069351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58.451351464379457</v>
      </c>
      <c r="AQ667">
        <f t="shared" si="37"/>
        <v>18.150774376950562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58.469481715200388</v>
      </c>
      <c r="AQ668">
        <f t="shared" si="37"/>
        <v>18.093579149831772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58.487611966021319</v>
      </c>
      <c r="AQ669">
        <f t="shared" si="37"/>
        <v>18.036383922712982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58.505742216842251</v>
      </c>
      <c r="AQ670">
        <f t="shared" si="37"/>
        <v>17.979188695594193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58.523872467663182</v>
      </c>
      <c r="AQ671">
        <f t="shared" si="37"/>
        <v>17.921993468475403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58.542002718484113</v>
      </c>
      <c r="AQ672">
        <f t="shared" si="37"/>
        <v>17.864798241356613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58.560132969305045</v>
      </c>
      <c r="AQ673">
        <f t="shared" si="37"/>
        <v>17.807603014237824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58.578263220125976</v>
      </c>
      <c r="AQ674">
        <f t="shared" si="37"/>
        <v>17.750407787119034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58.596393470946907</v>
      </c>
      <c r="AQ675">
        <f t="shared" si="37"/>
        <v>17.693212560000244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58.614523721767839</v>
      </c>
      <c r="AQ676">
        <f t="shared" ref="AQ676:AQ710" si="39">AQ675+(AQ$711-AQ$611)/100</f>
        <v>17.636017332881455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58.63265397258877</v>
      </c>
      <c r="AQ677">
        <f t="shared" si="39"/>
        <v>17.578822105762665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58.650784223409701</v>
      </c>
      <c r="AQ678">
        <f t="shared" si="39"/>
        <v>17.521626878643875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58.668914474230633</v>
      </c>
      <c r="AQ679">
        <f t="shared" si="39"/>
        <v>17.464431651525086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58.687044725051564</v>
      </c>
      <c r="AQ680">
        <f t="shared" si="39"/>
        <v>17.407236424406296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58.705174975872495</v>
      </c>
      <c r="AQ681">
        <f t="shared" si="39"/>
        <v>17.350041197287506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58.723305226693427</v>
      </c>
      <c r="AQ682">
        <f t="shared" si="39"/>
        <v>17.292845970168717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58.741435477514358</v>
      </c>
      <c r="AQ683">
        <f t="shared" si="39"/>
        <v>17.235650743049927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58.759565728335289</v>
      </c>
      <c r="AQ684">
        <f t="shared" si="39"/>
        <v>17.178455515931137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58.777695979156221</v>
      </c>
      <c r="AQ685">
        <f t="shared" si="39"/>
        <v>17.121260288812348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58.795826229977152</v>
      </c>
      <c r="AQ686">
        <f t="shared" si="39"/>
        <v>17.064065061693558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58.813956480798083</v>
      </c>
      <c r="AQ687">
        <f t="shared" si="39"/>
        <v>17.006869834574768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58.832086731619015</v>
      </c>
      <c r="AQ688">
        <f t="shared" si="39"/>
        <v>16.949674607455979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58.850216982439946</v>
      </c>
      <c r="AQ689">
        <f t="shared" si="39"/>
        <v>16.892479380337189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58.868347233260877</v>
      </c>
      <c r="AQ690">
        <f t="shared" si="39"/>
        <v>16.835284153218399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58.886477484081809</v>
      </c>
      <c r="AQ691">
        <f t="shared" si="39"/>
        <v>16.77808892609961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58.90460773490274</v>
      </c>
      <c r="AQ692">
        <f t="shared" si="39"/>
        <v>16.72089369898082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58.922737985723671</v>
      </c>
      <c r="AQ693">
        <f t="shared" si="39"/>
        <v>16.66369847186203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58.940868236544603</v>
      </c>
      <c r="AQ694">
        <f t="shared" si="39"/>
        <v>16.606503244743241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58.958998487365534</v>
      </c>
      <c r="AQ695">
        <f t="shared" si="39"/>
        <v>16.549308017624451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58.977128738186465</v>
      </c>
      <c r="AQ696">
        <f t="shared" si="39"/>
        <v>16.492112790505661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58.995258989007397</v>
      </c>
      <c r="AQ697">
        <f t="shared" si="39"/>
        <v>16.434917563386872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59.013389239828328</v>
      </c>
      <c r="AQ698">
        <f t="shared" si="39"/>
        <v>16.377722336268082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59.031519490649259</v>
      </c>
      <c r="AQ699">
        <f t="shared" si="39"/>
        <v>16.320527109149292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59.049649741470191</v>
      </c>
      <c r="AQ700">
        <f t="shared" si="39"/>
        <v>16.263331882030503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59.067779992291122</v>
      </c>
      <c r="AQ701">
        <f t="shared" si="39"/>
        <v>16.206136654911713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59.085910243112053</v>
      </c>
      <c r="AQ702">
        <f t="shared" si="39"/>
        <v>16.148941427792924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59.104040493932985</v>
      </c>
      <c r="AQ703">
        <f t="shared" si="39"/>
        <v>16.091746200674134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59.122170744753916</v>
      </c>
      <c r="AQ704">
        <f t="shared" si="39"/>
        <v>16.034550973555344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59.140300995574847</v>
      </c>
      <c r="AQ705">
        <f t="shared" si="39"/>
        <v>15.977355746436553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59.158431246395779</v>
      </c>
      <c r="AQ706">
        <f t="shared" si="39"/>
        <v>15.920160519317761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59.17656149721671</v>
      </c>
      <c r="AQ707">
        <f t="shared" si="39"/>
        <v>15.86296529219897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59.194691748037641</v>
      </c>
      <c r="AQ708">
        <f t="shared" si="39"/>
        <v>15.805770065080178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59.212821998858573</v>
      </c>
      <c r="AQ709">
        <f t="shared" si="39"/>
        <v>15.748574837961387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59.230952249679504</v>
      </c>
      <c r="AQ710">
        <f t="shared" si="39"/>
        <v>15.691379610842596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59.249082500500442</v>
      </c>
      <c r="AQ711" s="177">
        <f>AC15</f>
        <v>15.634184383723657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59.249082500500442</v>
      </c>
      <c r="AR712">
        <f>AC15</f>
        <v>15.634184383723657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59.143945126165029</v>
      </c>
      <c r="AR713">
        <f t="shared" ref="AR713:AR776" si="41">AR712+(AR$812-AR$712)/100</f>
        <v>15.519092539886421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59.038807751829616</v>
      </c>
      <c r="AR714">
        <f t="shared" si="41"/>
        <v>15.404000696049184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58.933670377494202</v>
      </c>
      <c r="AR715">
        <f t="shared" si="41"/>
        <v>15.288908852211948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58.828533003158789</v>
      </c>
      <c r="AR716">
        <f t="shared" si="41"/>
        <v>15.173817008374712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58.723395628823376</v>
      </c>
      <c r="AR717">
        <f t="shared" si="41"/>
        <v>15.058725164537476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58.618258254487962</v>
      </c>
      <c r="AR718">
        <f t="shared" si="41"/>
        <v>14.94363332070024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58.513120880152549</v>
      </c>
      <c r="AR719">
        <f t="shared" si="41"/>
        <v>14.828541476863004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58.407983505817135</v>
      </c>
      <c r="AR720">
        <f t="shared" si="41"/>
        <v>14.713449633025768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58.302846131481722</v>
      </c>
      <c r="AR721">
        <f t="shared" si="41"/>
        <v>14.598357789188531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58.197708757146309</v>
      </c>
      <c r="AR722">
        <f t="shared" si="41"/>
        <v>14.483265945351295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58.092571382810895</v>
      </c>
      <c r="AR723">
        <f t="shared" si="41"/>
        <v>14.368174101514059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57.987434008475482</v>
      </c>
      <c r="AR724">
        <f t="shared" si="41"/>
        <v>14.253082257676823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57.882296634140069</v>
      </c>
      <c r="AR725">
        <f t="shared" si="41"/>
        <v>14.137990413839587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57.777159259804655</v>
      </c>
      <c r="AR726">
        <f t="shared" si="41"/>
        <v>14.022898570002351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57.672021885469242</v>
      </c>
      <c r="AR727">
        <f t="shared" si="41"/>
        <v>13.907806726165115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57.566884511133829</v>
      </c>
      <c r="AR728">
        <f t="shared" si="41"/>
        <v>13.792714882327878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57.461747136798415</v>
      </c>
      <c r="AR729">
        <f t="shared" si="41"/>
        <v>13.677623038490642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57.356609762463002</v>
      </c>
      <c r="AR730">
        <f t="shared" si="41"/>
        <v>13.562531194653406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57.251472388127588</v>
      </c>
      <c r="AR731">
        <f t="shared" si="41"/>
        <v>13.44743935081617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57.146335013792175</v>
      </c>
      <c r="AR732">
        <f t="shared" si="41"/>
        <v>13.332347506978934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57.041197639456762</v>
      </c>
      <c r="AR733">
        <f t="shared" si="41"/>
        <v>13.217255663141698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56.936060265121348</v>
      </c>
      <c r="AR734">
        <f t="shared" si="41"/>
        <v>13.102163819304462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56.830922890785935</v>
      </c>
      <c r="AR735">
        <f t="shared" si="41"/>
        <v>12.987071975467225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56.725785516450522</v>
      </c>
      <c r="AR736">
        <f t="shared" si="41"/>
        <v>12.871980131629989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56.620648142115108</v>
      </c>
      <c r="AR737">
        <f t="shared" si="41"/>
        <v>12.756888287792753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56.515510767779695</v>
      </c>
      <c r="AR738">
        <f t="shared" si="41"/>
        <v>12.641796443955517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56.410373393444281</v>
      </c>
      <c r="AR739">
        <f t="shared" si="41"/>
        <v>12.526704600118281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56.305236019108868</v>
      </c>
      <c r="AR740">
        <f t="shared" si="41"/>
        <v>12.411612756281045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56.200098644773455</v>
      </c>
      <c r="AR741">
        <f t="shared" si="41"/>
        <v>12.296520912443809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56.094961270438041</v>
      </c>
      <c r="AR742">
        <f t="shared" si="41"/>
        <v>12.181429068606572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55.989823896102628</v>
      </c>
      <c r="AR743">
        <f t="shared" si="41"/>
        <v>12.066337224769336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55.884686521767215</v>
      </c>
      <c r="AR744">
        <f t="shared" si="41"/>
        <v>11.9512453809321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55.779549147431801</v>
      </c>
      <c r="AR745">
        <f t="shared" si="41"/>
        <v>11.836153537094864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55.674411773096388</v>
      </c>
      <c r="AR746">
        <f t="shared" si="41"/>
        <v>11.721061693257628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55.569274398760975</v>
      </c>
      <c r="AR747">
        <f t="shared" si="41"/>
        <v>11.605969849420392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55.464137024425561</v>
      </c>
      <c r="AR748">
        <f t="shared" si="41"/>
        <v>11.490878005583156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55.358999650090148</v>
      </c>
      <c r="AR749">
        <f t="shared" si="41"/>
        <v>11.37578616174592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55.253862275754734</v>
      </c>
      <c r="AR750">
        <f t="shared" si="41"/>
        <v>11.260694317908683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55.148724901419321</v>
      </c>
      <c r="AR751">
        <f t="shared" si="41"/>
        <v>11.145602474071447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55.043587527083908</v>
      </c>
      <c r="AR752">
        <f t="shared" si="41"/>
        <v>11.030510630234211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54.938450152748494</v>
      </c>
      <c r="AR753">
        <f t="shared" si="41"/>
        <v>10.915418786396975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54.833312778413081</v>
      </c>
      <c r="AR754">
        <f t="shared" si="41"/>
        <v>10.800326942559739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54.728175404077668</v>
      </c>
      <c r="AR755">
        <f t="shared" si="41"/>
        <v>10.685235098722503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54.623038029742254</v>
      </c>
      <c r="AR756">
        <f t="shared" si="41"/>
        <v>10.570143254885267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54.517900655406841</v>
      </c>
      <c r="AR757">
        <f t="shared" si="41"/>
        <v>10.45505141104803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54.412763281071427</v>
      </c>
      <c r="AR758">
        <f t="shared" si="41"/>
        <v>10.339959567210794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54.307625906736014</v>
      </c>
      <c r="AR759">
        <f t="shared" si="41"/>
        <v>10.224867723373558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54.202488532400601</v>
      </c>
      <c r="AR760">
        <f t="shared" si="41"/>
        <v>10.109775879536322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54.097351158065187</v>
      </c>
      <c r="AR761">
        <f t="shared" si="41"/>
        <v>9.9946840356990858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53.992213783729774</v>
      </c>
      <c r="AR762">
        <f t="shared" si="41"/>
        <v>9.8795921918618497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53.887076409394361</v>
      </c>
      <c r="AR763">
        <f t="shared" si="41"/>
        <v>9.7645003480246135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53.781939035058947</v>
      </c>
      <c r="AR764">
        <f t="shared" si="41"/>
        <v>9.6494085041873774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53.676801660723534</v>
      </c>
      <c r="AR765">
        <f t="shared" si="41"/>
        <v>9.5343166603501412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53.571664286388121</v>
      </c>
      <c r="AR766">
        <f t="shared" si="41"/>
        <v>9.4192248165129051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53.466526912052707</v>
      </c>
      <c r="AR767">
        <f t="shared" si="41"/>
        <v>9.304132972675669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53.361389537717294</v>
      </c>
      <c r="AR768">
        <f t="shared" si="41"/>
        <v>9.1890411288384328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53.25625216338188</v>
      </c>
      <c r="AR769">
        <f t="shared" si="41"/>
        <v>9.0739492850011967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53.151114789046467</v>
      </c>
      <c r="AR770">
        <f t="shared" si="41"/>
        <v>8.9588574411639605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53.045977414711054</v>
      </c>
      <c r="AR771">
        <f t="shared" si="41"/>
        <v>8.8437655973267244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52.94084004037564</v>
      </c>
      <c r="AR772">
        <f t="shared" si="41"/>
        <v>8.7286737534894883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52.835702666040227</v>
      </c>
      <c r="AR773">
        <f t="shared" si="41"/>
        <v>8.6135819096522521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52.730565291704814</v>
      </c>
      <c r="AR774">
        <f t="shared" si="41"/>
        <v>8.498490065815016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52.6254279173694</v>
      </c>
      <c r="AR775">
        <f t="shared" si="41"/>
        <v>8.3833982219777798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52.520290543033987</v>
      </c>
      <c r="AR776">
        <f t="shared" si="41"/>
        <v>8.2683063781405437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52.415153168698573</v>
      </c>
      <c r="AR777">
        <f t="shared" ref="AR777:AR811" si="43">AR776+(AR$812-AR$712)/100</f>
        <v>8.1532145343033076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52.31001579436316</v>
      </c>
      <c r="AR778">
        <f t="shared" si="43"/>
        <v>8.0381226904660714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52.204878420027747</v>
      </c>
      <c r="AR779">
        <f t="shared" si="43"/>
        <v>7.9230308466288353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52.099741045692333</v>
      </c>
      <c r="AR780">
        <f t="shared" si="43"/>
        <v>7.8079390027915991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51.99460367135692</v>
      </c>
      <c r="AR781">
        <f t="shared" si="43"/>
        <v>7.692847158954363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51.889466297021507</v>
      </c>
      <c r="AR782">
        <f t="shared" si="43"/>
        <v>7.5777553151171269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51.784328922686093</v>
      </c>
      <c r="AR783">
        <f t="shared" si="43"/>
        <v>7.4626634712798907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51.67919154835068</v>
      </c>
      <c r="AR784">
        <f t="shared" si="43"/>
        <v>7.3475716274426546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51.574054174015266</v>
      </c>
      <c r="AR785">
        <f t="shared" si="43"/>
        <v>7.2324797836054184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51.468916799679853</v>
      </c>
      <c r="AR786">
        <f t="shared" si="43"/>
        <v>7.1173879397681823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51.36377942534444</v>
      </c>
      <c r="AR787">
        <f t="shared" si="43"/>
        <v>7.0022960959309462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51.258642051009026</v>
      </c>
      <c r="AR788">
        <f t="shared" si="43"/>
        <v>6.88720425209371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51.153504676673613</v>
      </c>
      <c r="AR789">
        <f t="shared" si="43"/>
        <v>6.7721124082564739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51.0483673023382</v>
      </c>
      <c r="AR790">
        <f t="shared" si="43"/>
        <v>6.6570205644192377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50.943229928002786</v>
      </c>
      <c r="AR791">
        <f t="shared" si="43"/>
        <v>6.5419287205820016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50.838092553667373</v>
      </c>
      <c r="AR792">
        <f t="shared" si="43"/>
        <v>6.4268368767447654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50.73295517933196</v>
      </c>
      <c r="AR793">
        <f t="shared" si="43"/>
        <v>6.3117450329075293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50.627817804996546</v>
      </c>
      <c r="AR794">
        <f t="shared" si="43"/>
        <v>6.1966531890702932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50.522680430661133</v>
      </c>
      <c r="AR795">
        <f t="shared" si="43"/>
        <v>6.081561345233057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50.417543056325719</v>
      </c>
      <c r="AR796">
        <f t="shared" si="43"/>
        <v>5.9664695013958209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50.312405681990306</v>
      </c>
      <c r="AR797">
        <f t="shared" si="43"/>
        <v>5.8513776575585847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50.207268307654893</v>
      </c>
      <c r="AR798">
        <f t="shared" si="43"/>
        <v>5.7362858137213486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50.102130933319479</v>
      </c>
      <c r="AR799">
        <f t="shared" si="43"/>
        <v>5.6211939698841125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49.996993558984066</v>
      </c>
      <c r="AR800">
        <f t="shared" si="43"/>
        <v>5.5061021260468763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49.891856184648653</v>
      </c>
      <c r="AR801">
        <f t="shared" si="43"/>
        <v>5.3910102822096402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49.786718810313239</v>
      </c>
      <c r="AR802">
        <f t="shared" si="43"/>
        <v>5.275918438372404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49.681581435977826</v>
      </c>
      <c r="AR803">
        <f t="shared" si="43"/>
        <v>5.1608265945351679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49.576444061642412</v>
      </c>
      <c r="AR804">
        <f t="shared" si="43"/>
        <v>5.0457347506979318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49.471306687306999</v>
      </c>
      <c r="AR805">
        <f t="shared" si="43"/>
        <v>4.9306429068606956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49.366169312971586</v>
      </c>
      <c r="AR806">
        <f t="shared" si="43"/>
        <v>4.8155510630234595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49.261031938636172</v>
      </c>
      <c r="AR807">
        <f t="shared" si="43"/>
        <v>4.7004592191862233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49.155894564300759</v>
      </c>
      <c r="AR808">
        <f t="shared" si="43"/>
        <v>4.5853673753489872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49.050757189965346</v>
      </c>
      <c r="AR809">
        <f t="shared" si="43"/>
        <v>4.4702755315117511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48.945619815629932</v>
      </c>
      <c r="AR810">
        <f t="shared" si="43"/>
        <v>4.3551836876745149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48.840482441294519</v>
      </c>
      <c r="AR811">
        <f t="shared" si="43"/>
        <v>4.2400918438372788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48.735345066958963</v>
      </c>
      <c r="AR812" s="177">
        <f>AC8</f>
        <v>4.125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48.735345066958963</v>
      </c>
      <c r="AS813">
        <f>AC8</f>
        <v>4.125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48.735345066958963</v>
      </c>
      <c r="AS814">
        <f t="shared" ref="AS814:AS877" si="45">AS813+(AS$913-AS$813)/100</f>
        <v>4.125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48.735345066958963</v>
      </c>
      <c r="AS815">
        <f t="shared" si="45"/>
        <v>4.125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48.735345066958963</v>
      </c>
      <c r="AS816">
        <f t="shared" si="45"/>
        <v>4.125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48.735345066958963</v>
      </c>
      <c r="AS817">
        <f t="shared" si="45"/>
        <v>4.125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48.735345066958963</v>
      </c>
      <c r="AS818">
        <f t="shared" si="45"/>
        <v>4.125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48.735345066958963</v>
      </c>
      <c r="AS819">
        <f t="shared" si="45"/>
        <v>4.125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48.735345066958963</v>
      </c>
      <c r="AS820">
        <f t="shared" si="45"/>
        <v>4.125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48.735345066958963</v>
      </c>
      <c r="AS821">
        <f t="shared" si="45"/>
        <v>4.125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48.735345066958963</v>
      </c>
      <c r="AS822">
        <f t="shared" si="45"/>
        <v>4.125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48.735345066958963</v>
      </c>
      <c r="AS823">
        <f t="shared" si="45"/>
        <v>4.125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48.735345066958963</v>
      </c>
      <c r="AS824">
        <f t="shared" si="45"/>
        <v>4.125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48.735345066958963</v>
      </c>
      <c r="AS825">
        <f t="shared" si="45"/>
        <v>4.125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48.735345066958963</v>
      </c>
      <c r="AS826">
        <f t="shared" si="45"/>
        <v>4.125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48.735345066958963</v>
      </c>
      <c r="AS827">
        <f t="shared" si="45"/>
        <v>4.125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48.735345066958963</v>
      </c>
      <c r="AS828">
        <f t="shared" si="45"/>
        <v>4.125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48.735345066958963</v>
      </c>
      <c r="AS829">
        <f t="shared" si="45"/>
        <v>4.125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48.735345066958963</v>
      </c>
      <c r="AS830">
        <f t="shared" si="45"/>
        <v>4.125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48.735345066958963</v>
      </c>
      <c r="AS831">
        <f t="shared" si="45"/>
        <v>4.125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48.735345066958963</v>
      </c>
      <c r="AS832">
        <f t="shared" si="45"/>
        <v>4.125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48.735345066958963</v>
      </c>
      <c r="AS833">
        <f t="shared" si="45"/>
        <v>4.125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48.735345066958963</v>
      </c>
      <c r="AS834">
        <f t="shared" si="45"/>
        <v>4.125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48.735345066958963</v>
      </c>
      <c r="AS835">
        <f t="shared" si="45"/>
        <v>4.125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48.735345066958963</v>
      </c>
      <c r="AS836">
        <f t="shared" si="45"/>
        <v>4.125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48.735345066958963</v>
      </c>
      <c r="AS837">
        <f t="shared" si="45"/>
        <v>4.125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48.735345066958963</v>
      </c>
      <c r="AS838">
        <f t="shared" si="45"/>
        <v>4.125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48.735345066958963</v>
      </c>
      <c r="AS839">
        <f t="shared" si="45"/>
        <v>4.125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48.735345066958963</v>
      </c>
      <c r="AS840">
        <f t="shared" si="45"/>
        <v>4.125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48.735345066958963</v>
      </c>
      <c r="AS841">
        <f t="shared" si="45"/>
        <v>4.125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48.735345066958963</v>
      </c>
      <c r="AS842">
        <f t="shared" si="45"/>
        <v>4.125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48.735345066958963</v>
      </c>
      <c r="AS843">
        <f t="shared" si="45"/>
        <v>4.125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48.735345066958963</v>
      </c>
      <c r="AS844">
        <f t="shared" si="45"/>
        <v>4.125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48.735345066958963</v>
      </c>
      <c r="AS845">
        <f t="shared" si="45"/>
        <v>4.125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48.735345066958963</v>
      </c>
      <c r="AS846">
        <f t="shared" si="45"/>
        <v>4.125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48.735345066958963</v>
      </c>
      <c r="AS847">
        <f t="shared" si="45"/>
        <v>4.125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48.735345066958963</v>
      </c>
      <c r="AS848">
        <f t="shared" si="45"/>
        <v>4.125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48.735345066958963</v>
      </c>
      <c r="AS849">
        <f t="shared" si="45"/>
        <v>4.125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48.735345066958963</v>
      </c>
      <c r="AS850">
        <f t="shared" si="45"/>
        <v>4.125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48.735345066958963</v>
      </c>
      <c r="AS851">
        <f t="shared" si="45"/>
        <v>4.125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48.735345066958963</v>
      </c>
      <c r="AS852">
        <f t="shared" si="45"/>
        <v>4.125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48.735345066958963</v>
      </c>
      <c r="AS853">
        <f t="shared" si="45"/>
        <v>4.125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48.735345066958963</v>
      </c>
      <c r="AS854">
        <f t="shared" si="45"/>
        <v>4.125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48.735345066958963</v>
      </c>
      <c r="AS855">
        <f t="shared" si="45"/>
        <v>4.125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48.735345066958963</v>
      </c>
      <c r="AS856">
        <f t="shared" si="45"/>
        <v>4.125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48.735345066958963</v>
      </c>
      <c r="AS857">
        <f t="shared" si="45"/>
        <v>4.125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48.735345066958963</v>
      </c>
      <c r="AS858">
        <f t="shared" si="45"/>
        <v>4.125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48.735345066958963</v>
      </c>
      <c r="AS859">
        <f t="shared" si="45"/>
        <v>4.125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48.735345066958963</v>
      </c>
      <c r="AS860">
        <f t="shared" si="45"/>
        <v>4.125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48.735345066958963</v>
      </c>
      <c r="AS861">
        <f t="shared" si="45"/>
        <v>4.125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48.735345066958963</v>
      </c>
      <c r="AS862">
        <f t="shared" si="45"/>
        <v>4.125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48.735345066958963</v>
      </c>
      <c r="AS863">
        <f t="shared" si="45"/>
        <v>4.125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48.735345066958963</v>
      </c>
      <c r="AS864">
        <f t="shared" si="45"/>
        <v>4.125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48.735345066958963</v>
      </c>
      <c r="AS865">
        <f t="shared" si="45"/>
        <v>4.125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48.735345066958963</v>
      </c>
      <c r="AS866">
        <f t="shared" si="45"/>
        <v>4.125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48.735345066958963</v>
      </c>
      <c r="AS867">
        <f t="shared" si="45"/>
        <v>4.125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48.735345066958963</v>
      </c>
      <c r="AS868">
        <f t="shared" si="45"/>
        <v>4.125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48.735345066958963</v>
      </c>
      <c r="AS869">
        <f t="shared" si="45"/>
        <v>4.125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48.735345066958963</v>
      </c>
      <c r="AS870">
        <f t="shared" si="45"/>
        <v>4.125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48.735345066958963</v>
      </c>
      <c r="AS871">
        <f t="shared" si="45"/>
        <v>4.125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48.735345066958963</v>
      </c>
      <c r="AS872">
        <f t="shared" si="45"/>
        <v>4.125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48.735345066958963</v>
      </c>
      <c r="AS873">
        <f t="shared" si="45"/>
        <v>4.125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48.735345066958963</v>
      </c>
      <c r="AS874">
        <f t="shared" si="45"/>
        <v>4.125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48.735345066958963</v>
      </c>
      <c r="AS875">
        <f t="shared" si="45"/>
        <v>4.125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48.735345066958963</v>
      </c>
      <c r="AS876">
        <f t="shared" si="45"/>
        <v>4.125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48.735345066958963</v>
      </c>
      <c r="AS877">
        <f t="shared" si="45"/>
        <v>4.125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48.735345066958963</v>
      </c>
      <c r="AS878">
        <f t="shared" ref="AS878:AS912" si="47">AS877+(AS$913-AS$813)/100</f>
        <v>4.125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48.735345066958963</v>
      </c>
      <c r="AS879">
        <f t="shared" si="47"/>
        <v>4.125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48.735345066958963</v>
      </c>
      <c r="AS880">
        <f t="shared" si="47"/>
        <v>4.125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48.735345066958963</v>
      </c>
      <c r="AS881">
        <f t="shared" si="47"/>
        <v>4.125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48.735345066958963</v>
      </c>
      <c r="AS882">
        <f t="shared" si="47"/>
        <v>4.125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48.735345066958963</v>
      </c>
      <c r="AS883">
        <f t="shared" si="47"/>
        <v>4.125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48.735345066958963</v>
      </c>
      <c r="AS884">
        <f t="shared" si="47"/>
        <v>4.125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48.735345066958963</v>
      </c>
      <c r="AS885">
        <f t="shared" si="47"/>
        <v>4.125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48.735345066958963</v>
      </c>
      <c r="AS886">
        <f t="shared" si="47"/>
        <v>4.125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48.735345066958963</v>
      </c>
      <c r="AS887">
        <f t="shared" si="47"/>
        <v>4.125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48.735345066958963</v>
      </c>
      <c r="AS888">
        <f t="shared" si="47"/>
        <v>4.125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48.735345066958963</v>
      </c>
      <c r="AS889">
        <f t="shared" si="47"/>
        <v>4.125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48.735345066958963</v>
      </c>
      <c r="AS890">
        <f t="shared" si="47"/>
        <v>4.125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48.735345066958963</v>
      </c>
      <c r="AS891">
        <f t="shared" si="47"/>
        <v>4.125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48.735345066958963</v>
      </c>
      <c r="AS892">
        <f t="shared" si="47"/>
        <v>4.125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48.735345066958963</v>
      </c>
      <c r="AS893">
        <f t="shared" si="47"/>
        <v>4.125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48.735345066958963</v>
      </c>
      <c r="AS894">
        <f t="shared" si="47"/>
        <v>4.125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48.735345066958963</v>
      </c>
      <c r="AS895">
        <f t="shared" si="47"/>
        <v>4.125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48.735345066958963</v>
      </c>
      <c r="AS896">
        <f t="shared" si="47"/>
        <v>4.125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48.735345066958963</v>
      </c>
      <c r="AS897">
        <f t="shared" si="47"/>
        <v>4.125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48.735345066958963</v>
      </c>
      <c r="AS898">
        <f t="shared" si="47"/>
        <v>4.125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48.735345066958963</v>
      </c>
      <c r="AS899">
        <f t="shared" si="47"/>
        <v>4.125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48.735345066958963</v>
      </c>
      <c r="AS900">
        <f t="shared" si="47"/>
        <v>4.125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48.735345066958963</v>
      </c>
      <c r="AS901">
        <f t="shared" si="47"/>
        <v>4.125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48.735345066958963</v>
      </c>
      <c r="AS902">
        <f t="shared" si="47"/>
        <v>4.125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48.735345066958963</v>
      </c>
      <c r="AS903">
        <f t="shared" si="47"/>
        <v>4.125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48.735345066958963</v>
      </c>
      <c r="AS904">
        <f t="shared" si="47"/>
        <v>4.125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48.735345066958963</v>
      </c>
      <c r="AS905">
        <f t="shared" si="47"/>
        <v>4.125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48.735345066958963</v>
      </c>
      <c r="AS906">
        <f t="shared" si="47"/>
        <v>4.125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48.735345066958963</v>
      </c>
      <c r="AS907">
        <f t="shared" si="47"/>
        <v>4.125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48.735345066958963</v>
      </c>
      <c r="AS908">
        <f t="shared" si="47"/>
        <v>4.125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48.735345066958963</v>
      </c>
      <c r="AS909">
        <f t="shared" si="47"/>
        <v>4.125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48.735345066958963</v>
      </c>
      <c r="AS910">
        <f t="shared" si="47"/>
        <v>4.125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48.735345066958963</v>
      </c>
      <c r="AS911">
        <f t="shared" si="47"/>
        <v>4.125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48.735345066958963</v>
      </c>
      <c r="AS912">
        <f t="shared" si="47"/>
        <v>4.125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48.735345066958963</v>
      </c>
      <c r="AS913" s="177">
        <f>AC9</f>
        <v>4.125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17" priority="1">
      <formula>_xlfn.ISFORMULA(B6)=FALSE</formula>
    </cfRule>
  </conditionalFormatting>
  <conditionalFormatting sqref="B42 E42">
    <cfRule type="cellIs" dxfId="16" priority="3" operator="greaterThan">
      <formula>1</formula>
    </cfRule>
  </conditionalFormatting>
  <conditionalFormatting sqref="H39:H41">
    <cfRule type="containsText" dxfId="15" priority="2" operator="containsText" text="FAILS">
      <formula>NOT(ISERROR(SEARCH(("FAILS"),(H39))))</formula>
    </cfRule>
  </conditionalFormatting>
  <dataValidations count="2">
    <dataValidation type="list" allowBlank="1" sqref="F9" xr:uid="{F1DA0135-F062-4CDE-903B-C3F41CB7A1F2}">
      <formula1>$K$32:$K$34</formula1>
    </dataValidation>
    <dataValidation type="list" allowBlank="1" sqref="B10" xr:uid="{AE307418-A260-45DF-AF94-DAFA0946927B}">
      <formula1>"Yes,No"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96D04570-F1EB-4B9C-9234-691581DA37A9}">
          <x14:formula1>
            <xm:f>Shapes!$B$2:$B$276</xm:f>
          </x14:formula1>
          <xm:sqref>F6</xm:sqref>
        </x14:dataValidation>
        <x14:dataValidation type="list" allowBlank="1" xr:uid="{CBDD1EBB-96B6-4FF5-A980-24DB1E9190CA}">
          <x14:formula1>
            <xm:f>Shapes!$B$277:$B$392</xm:f>
          </x14:formula1>
          <xm:sqref>F8</xm:sqref>
        </x14:dataValidation>
        <x14:dataValidation type="list" allowBlank="1" xr:uid="{03AF8347-770A-4E47-862B-20208CA2D12D}">
          <x14:formula1>
            <xm:f>Shapes!$B$2:$B$313</xm:f>
          </x14:formula1>
          <xm:sqref>F7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3DDE5-FF3C-43D6-9317-E2D15F3FE157}">
  <sheetPr>
    <outlinePr summaryBelow="0" summaryRight="0"/>
    <pageSetUpPr fitToPage="1"/>
  </sheetPr>
  <dimension ref="A1:CG1128"/>
  <sheetViews>
    <sheetView topLeftCell="A8" zoomScaleNormal="100" workbookViewId="0">
      <selection activeCell="AW32" sqref="AW32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MODULEINPUT!A33&amp;" Bottom, Gusset 12"</f>
        <v>BF6 Bottom, Gusset 12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17.588035984065073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0.3169888771186441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12'!$B$8</f>
        <v>0</v>
      </c>
      <c r="M5" s="183"/>
      <c r="N5" s="187" t="s">
        <v>84</v>
      </c>
      <c r="O5" s="195">
        <f>'Gusset 12'!$B$6</f>
        <v>7.792643229166667</v>
      </c>
      <c r="P5" s="183" t="b">
        <f>IF('Gusset 12'!K10="Yes",TRUE,FALSE)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</v>
      </c>
      <c r="X5" s="187" t="s">
        <v>86</v>
      </c>
      <c r="Y5" s="197">
        <f>AF3-30</f>
        <v>-12.411964015934927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0.30217084701552432</v>
      </c>
      <c r="AG5" s="198"/>
      <c r="AH5" s="198"/>
      <c r="AI5" s="130">
        <v>1</v>
      </c>
      <c r="AJ5">
        <f t="shared" ref="AJ5:AK11" si="0">AJ4+(AJ$105-AJ$4)/100</f>
        <v>0.63295821925463258</v>
      </c>
      <c r="AK5">
        <f t="shared" si="0"/>
        <v>0.20064071518454252</v>
      </c>
    </row>
    <row r="6" spans="1:45" ht="15" customHeight="1">
      <c r="A6" s="158" t="s">
        <v>2</v>
      </c>
      <c r="B6" s="159">
        <f>MODULEINPUT!D33</f>
        <v>7.792643229166667</v>
      </c>
      <c r="C6" s="139"/>
      <c r="D6" s="156"/>
      <c r="E6" s="155" t="s">
        <v>89</v>
      </c>
      <c r="F6" s="359" t="str">
        <f>MODULEINPUT!F34</f>
        <v>W8X40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12'!$B$7</f>
        <v>24.583333333333332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4.125</v>
      </c>
      <c r="X6" s="187"/>
      <c r="Y6" s="183"/>
      <c r="Z6" s="187"/>
      <c r="AA6" s="183">
        <v>1</v>
      </c>
      <c r="AB6" s="198">
        <f>W7</f>
        <v>0</v>
      </c>
      <c r="AC6" s="201">
        <f>W6+Y24</f>
        <v>11.323562308764972</v>
      </c>
      <c r="AD6" s="183"/>
      <c r="AE6" s="187" t="s">
        <v>92</v>
      </c>
      <c r="AF6" s="183">
        <f>COS($AF$3*PI()/180)</f>
        <v>0.9532537853131875</v>
      </c>
      <c r="AG6" s="198"/>
      <c r="AH6" s="198"/>
      <c r="AI6" s="130">
        <v>2</v>
      </c>
      <c r="AJ6">
        <f t="shared" si="0"/>
        <v>1.2659164385092652</v>
      </c>
      <c r="AK6">
        <f t="shared" si="0"/>
        <v>0.40128143036908503</v>
      </c>
    </row>
    <row r="7" spans="1:45" ht="15" customHeight="1">
      <c r="A7" s="158" t="s">
        <v>93</v>
      </c>
      <c r="B7" s="160">
        <f>MODULEINPUT!C33</f>
        <v>24.583333333333332</v>
      </c>
      <c r="C7" s="139"/>
      <c r="D7" s="156"/>
      <c r="E7" s="155" t="s">
        <v>14</v>
      </c>
      <c r="F7" s="360" t="str">
        <f>MODULEINPUT!G33</f>
        <v>BasePlate</v>
      </c>
      <c r="G7" s="361"/>
      <c r="H7" s="2"/>
      <c r="I7" s="9"/>
      <c r="J7" s="183"/>
      <c r="K7" s="187" t="s">
        <v>94</v>
      </c>
      <c r="L7" s="202">
        <f>'Gusset 12'!$F$11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0</v>
      </c>
      <c r="X7" s="187"/>
      <c r="Y7" s="183"/>
      <c r="Z7" s="187"/>
      <c r="AA7" s="183">
        <v>2</v>
      </c>
      <c r="AB7" s="201">
        <f>IF(W21&gt;W22,(AB8-W30),(AB6))</f>
        <v>42.211942648492723</v>
      </c>
      <c r="AC7" s="201">
        <f>IF(W21&gt;W22,(AC8+W29),(AC6))</f>
        <v>24.704278609907284</v>
      </c>
      <c r="AD7" s="183"/>
      <c r="AE7" s="183"/>
      <c r="AF7" s="183"/>
      <c r="AG7" s="198"/>
      <c r="AH7" s="183"/>
      <c r="AI7" s="130">
        <v>3</v>
      </c>
      <c r="AJ7">
        <f t="shared" si="0"/>
        <v>1.8988746577638977</v>
      </c>
      <c r="AK7">
        <f t="shared" si="0"/>
        <v>0.60192214555362755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MODULEINPUT!I33</f>
        <v>HSS4X4X3/8</v>
      </c>
      <c r="G8" s="361"/>
      <c r="H8" s="2"/>
      <c r="I8" s="9"/>
      <c r="J8" s="183"/>
      <c r="K8" s="187" t="s">
        <v>6</v>
      </c>
      <c r="L8" s="194">
        <f>'Gusset 12'!$B$9</f>
        <v>0.75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48.735345066958963</v>
      </c>
      <c r="AC8" s="198">
        <f>IF(W21&gt;W22,AC9,(AC7-X29))</f>
        <v>4.125</v>
      </c>
      <c r="AD8" s="183"/>
      <c r="AE8" s="187" t="s">
        <v>98</v>
      </c>
      <c r="AF8" s="183">
        <f>90-AF3</f>
        <v>72.411964015934927</v>
      </c>
      <c r="AG8" s="198"/>
      <c r="AH8" s="183"/>
      <c r="AI8" s="130">
        <v>4</v>
      </c>
      <c r="AJ8">
        <f t="shared" si="0"/>
        <v>2.5318328770185303</v>
      </c>
      <c r="AK8">
        <f t="shared" si="0"/>
        <v>0.80256286073817007</v>
      </c>
    </row>
    <row r="9" spans="1:45" ht="15" customHeight="1">
      <c r="A9" s="158" t="s">
        <v>6</v>
      </c>
      <c r="B9" s="161">
        <f>MODULEINPUT!C11</f>
        <v>0.75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7.7942286340599471</v>
      </c>
      <c r="X9" s="187"/>
      <c r="Y9" s="183"/>
      <c r="Z9" s="187"/>
      <c r="AA9" s="183">
        <v>4</v>
      </c>
      <c r="AB9" s="201">
        <f>W7+Y25</f>
        <v>48.735345066958963</v>
      </c>
      <c r="AC9" s="198">
        <f>W6</f>
        <v>4.125</v>
      </c>
      <c r="AD9" s="183"/>
      <c r="AE9" s="187" t="s">
        <v>83</v>
      </c>
      <c r="AF9" s="183">
        <f>TAN($AF$8*PI()/180)</f>
        <v>3.1546848239274814</v>
      </c>
      <c r="AG9" s="198"/>
      <c r="AH9" s="183"/>
      <c r="AI9" s="130">
        <v>5</v>
      </c>
      <c r="AJ9">
        <f t="shared" si="0"/>
        <v>3.1647910962731629</v>
      </c>
      <c r="AK9">
        <f t="shared" si="0"/>
        <v>1.0032035759227127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12'!$F$10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0.9532537853131875</v>
      </c>
      <c r="AG10" s="198"/>
      <c r="AH10" s="183"/>
      <c r="AI10" s="130">
        <v>6</v>
      </c>
      <c r="AJ10">
        <f t="shared" si="0"/>
        <v>3.7977493155277955</v>
      </c>
      <c r="AK10">
        <f t="shared" si="0"/>
        <v>1.2038442911072553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10.794228634059948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0.30217084701552438</v>
      </c>
      <c r="AG11" s="198"/>
      <c r="AH11" s="183"/>
      <c r="AI11" s="130">
        <v>7</v>
      </c>
      <c r="AJ11">
        <f t="shared" si="0"/>
        <v>4.4307075347824281</v>
      </c>
      <c r="AK11">
        <f t="shared" si="0"/>
        <v>1.404485006291798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12</v>
      </c>
      <c r="X13" s="183"/>
      <c r="Y13" s="183"/>
      <c r="Z13" s="187"/>
      <c r="AA13" s="187" t="s">
        <v>108</v>
      </c>
      <c r="AB13" s="183">
        <f>Y31*AF6</f>
        <v>63.295821925463258</v>
      </c>
      <c r="AC13" s="183">
        <f>Y31*AF5</f>
        <v>20.064071518454252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5.0636657540370607</v>
      </c>
      <c r="AK13">
        <f t="shared" si="2"/>
        <v>1.6051257214763406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13.5</v>
      </c>
      <c r="X14" s="183"/>
      <c r="Y14" s="183"/>
      <c r="Z14" s="187"/>
      <c r="AA14" s="183">
        <v>11</v>
      </c>
      <c r="AB14" s="183">
        <f>AB13-W15*COS((AF3-30)*PI()/180)</f>
        <v>57.436057418407302</v>
      </c>
      <c r="AC14" s="183">
        <f>AC13-W15*SIN((AF3-30)*PI()/180)</f>
        <v>21.353707095602783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5.6966239732916932</v>
      </c>
      <c r="AK14">
        <f t="shared" si="3"/>
        <v>1.8057664366608832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6</v>
      </c>
      <c r="X15" s="183"/>
      <c r="Y15" s="183"/>
      <c r="Z15" s="187"/>
      <c r="AA15" s="183">
        <v>12</v>
      </c>
      <c r="AB15" s="198">
        <f>AB13-W15*SIN((AF8-30)*PI()/180)</f>
        <v>59.249082500500442</v>
      </c>
      <c r="AC15" s="183">
        <f>AC13-W15*COS((AF8-30)*PI()/180)</f>
        <v>15.634184383723657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6.3295821925463258</v>
      </c>
      <c r="AK15">
        <f t="shared" si="3"/>
        <v>2.0064071518454258</v>
      </c>
    </row>
    <row r="16" spans="1:45" ht="15" customHeight="1">
      <c r="A16" s="135"/>
      <c r="B16" s="136" t="s">
        <v>2</v>
      </c>
      <c r="C16" s="137">
        <f>R24</f>
        <v>7.792643229166667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12'!$F$6,Shapes!$B$1:$B$392,0),11)</f>
        <v>260</v>
      </c>
      <c r="M16" s="187" t="s">
        <v>114</v>
      </c>
      <c r="N16" s="212">
        <f>VLOOKUP(L16,Shapes!$A:$D,4,FALSE)</f>
        <v>8.25</v>
      </c>
      <c r="O16" s="187"/>
      <c r="P16" s="187" t="s">
        <v>115</v>
      </c>
      <c r="Q16" s="183" t="b">
        <f>IF(L16&lt;&gt;1,IF(L17&lt;&gt;1,IF(L18&lt;&gt;1,FALSE,TRUE),TRUE),TRUE)</f>
        <v>1</v>
      </c>
      <c r="R16" s="183"/>
      <c r="S16" s="183"/>
      <c r="T16" s="211"/>
      <c r="U16" s="184"/>
      <c r="V16" s="187" t="s">
        <v>116</v>
      </c>
      <c r="W16" s="183">
        <f>(W5+W8)/TAN(30*PI()/180)</f>
        <v>5.196152422706632</v>
      </c>
      <c r="X16" s="183"/>
      <c r="Y16" s="183"/>
      <c r="Z16" s="187"/>
      <c r="AA16" s="183">
        <v>21</v>
      </c>
      <c r="AB16" s="183">
        <f>W7</f>
        <v>0</v>
      </c>
      <c r="AC16" s="183">
        <f>W6</f>
        <v>4.125</v>
      </c>
      <c r="AD16" s="183"/>
      <c r="AE16" s="198">
        <v>1</v>
      </c>
      <c r="AF16" s="198">
        <f>W7</f>
        <v>0</v>
      </c>
      <c r="AG16" s="213">
        <f>L5+W6</f>
        <v>4.125</v>
      </c>
      <c r="AH16" s="183"/>
      <c r="AI16" s="130">
        <v>11</v>
      </c>
      <c r="AJ16">
        <f t="shared" si="3"/>
        <v>6.9625404118009584</v>
      </c>
      <c r="AK16">
        <f t="shared" si="3"/>
        <v>2.2070478670299685</v>
      </c>
    </row>
    <row r="17" spans="1:37" ht="15" customHeight="1">
      <c r="A17" s="135"/>
      <c r="B17" s="136" t="s">
        <v>93</v>
      </c>
      <c r="C17" s="137">
        <f>O6</f>
        <v>24.583333333333332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12'!$F$7,Shapes!$B$1:$B$392,0),11)</f>
        <v>1</v>
      </c>
      <c r="M17" s="187" t="s">
        <v>114</v>
      </c>
      <c r="N17" s="214">
        <f>VLOOKUP(L17,Shapes!$A:$D,4,FALSE)</f>
        <v>0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15.588457268119894</v>
      </c>
      <c r="X17" s="183"/>
      <c r="Y17" s="183"/>
      <c r="Z17" s="187"/>
      <c r="AA17" s="183">
        <v>22</v>
      </c>
      <c r="AB17" s="198">
        <f>AB21</f>
        <v>63.295821925463258</v>
      </c>
      <c r="AC17" s="183">
        <f>AC16</f>
        <v>4.125</v>
      </c>
      <c r="AD17" s="183"/>
      <c r="AE17" s="198">
        <v>2</v>
      </c>
      <c r="AF17" s="198">
        <f>AB21</f>
        <v>63.295821925463258</v>
      </c>
      <c r="AG17" s="213">
        <f>AG16</f>
        <v>4.125</v>
      </c>
      <c r="AH17" s="183" t="str">
        <f>IF(AG17&gt;AC8,"Gusset Plate must be released from the slab.","")</f>
        <v/>
      </c>
      <c r="AI17" s="130">
        <v>12</v>
      </c>
      <c r="AJ17">
        <f t="shared" si="3"/>
        <v>7.595498631055591</v>
      </c>
      <c r="AK17">
        <f t="shared" si="3"/>
        <v>2.4076885822145111</v>
      </c>
    </row>
    <row r="18" spans="1:37" ht="15" customHeight="1">
      <c r="A18" s="135"/>
      <c r="B18" s="136" t="s">
        <v>118</v>
      </c>
      <c r="C18" s="137">
        <f t="shared" ref="C18:C19" si="4">R25</f>
        <v>25.78886516066294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12'!$F$8,Shapes!$B$1:$B$392,0),11)</f>
        <v>296</v>
      </c>
      <c r="M18" s="183" t="s">
        <v>114</v>
      </c>
      <c r="N18" s="183">
        <f>VLOOKUP(L18,Shapes!$A:$D,4,FALSE)</f>
        <v>4</v>
      </c>
      <c r="O18" s="187" t="s">
        <v>119</v>
      </c>
      <c r="P18" s="212">
        <f>VLOOKUP(L18,Shapes!$A:$D,3,FALSE)</f>
        <v>4.8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6</v>
      </c>
      <c r="X18" s="183"/>
      <c r="Y18" s="183"/>
      <c r="Z18" s="187"/>
      <c r="AA18" s="183">
        <v>23</v>
      </c>
      <c r="AB18" s="198">
        <f>W7</f>
        <v>0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8.2284568503102236</v>
      </c>
      <c r="AK18">
        <f t="shared" si="3"/>
        <v>2.6083292973990537</v>
      </c>
    </row>
    <row r="19" spans="1:37" ht="15" customHeight="1">
      <c r="A19" s="135"/>
      <c r="B19" s="136" t="s">
        <v>123</v>
      </c>
      <c r="C19" s="138">
        <f t="shared" si="4"/>
        <v>17.588035984065073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0.75</v>
      </c>
      <c r="M19" s="183">
        <f>L20/(0.9*R19*AD32)</f>
        <v>0.34917362046893413</v>
      </c>
      <c r="N19" s="183" t="s">
        <v>124</v>
      </c>
      <c r="O19" s="187" t="s">
        <v>119</v>
      </c>
      <c r="P19" s="183">
        <f>2*W11*L19</f>
        <v>16.191342951089922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4.3272841540773408</v>
      </c>
      <c r="X19" s="183"/>
      <c r="Y19" s="183"/>
      <c r="Z19" s="187"/>
      <c r="AA19" s="183">
        <v>24</v>
      </c>
      <c r="AB19" s="198">
        <f>AB18</f>
        <v>0</v>
      </c>
      <c r="AC19" s="183">
        <f>AC21</f>
        <v>63.295821925463258</v>
      </c>
      <c r="AD19" s="183"/>
      <c r="AE19" s="183"/>
      <c r="AF19" s="183"/>
      <c r="AG19" s="183"/>
      <c r="AH19" s="183"/>
      <c r="AI19" s="130">
        <v>14</v>
      </c>
      <c r="AJ19">
        <f t="shared" si="3"/>
        <v>8.8614150695648561</v>
      </c>
      <c r="AK19">
        <f t="shared" si="3"/>
        <v>2.8089700125835964</v>
      </c>
    </row>
    <row r="20" spans="1:37" ht="15" customHeight="1">
      <c r="A20" s="135"/>
      <c r="B20" s="136" t="s">
        <v>126</v>
      </c>
      <c r="C20" s="138">
        <f>AF8</f>
        <v>72.411964015934927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312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0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9.4943732888194887</v>
      </c>
      <c r="AK20">
        <f t="shared" si="3"/>
        <v>3.009610727768139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47.703606907562047</v>
      </c>
      <c r="X21" s="183"/>
      <c r="Y21" s="183"/>
      <c r="Z21" s="183"/>
      <c r="AA21" s="183" t="s">
        <v>131</v>
      </c>
      <c r="AB21" s="183">
        <f>MAX(AB6:AC13)</f>
        <v>63.295821925463258</v>
      </c>
      <c r="AC21" s="183">
        <f>AB21</f>
        <v>63.295821925463258</v>
      </c>
      <c r="AD21" s="183"/>
      <c r="AE21" s="183"/>
      <c r="AF21" s="183"/>
      <c r="AG21" s="183"/>
      <c r="AH21" s="183"/>
      <c r="AI21" s="130">
        <v>16</v>
      </c>
      <c r="AJ21">
        <f t="shared" si="3"/>
        <v>10.127331508074121</v>
      </c>
      <c r="AK21">
        <f t="shared" si="3"/>
        <v>3.2102514429526816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3.421650414072579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10.760289727328754</v>
      </c>
      <c r="AK22">
        <f t="shared" si="3"/>
        <v>3.4108921581372242</v>
      </c>
    </row>
    <row r="23" spans="1:37" ht="15" customHeight="1">
      <c r="A23" s="135"/>
      <c r="B23" s="136" t="s">
        <v>135</v>
      </c>
      <c r="C23" s="141">
        <f>L26</f>
        <v>12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11.393247946583386</v>
      </c>
      <c r="AK23">
        <f t="shared" si="3"/>
        <v>3.6115328733217669</v>
      </c>
    </row>
    <row r="24" spans="1:37" ht="15" customHeight="1">
      <c r="A24" s="135"/>
      <c r="B24" s="136" t="s">
        <v>139</v>
      </c>
      <c r="C24" s="141">
        <f>Y25</f>
        <v>48.735345066958963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7.792643229166667</v>
      </c>
      <c r="S24" s="183"/>
      <c r="T24" s="183"/>
      <c r="U24" s="184"/>
      <c r="V24" s="187" t="s">
        <v>141</v>
      </c>
      <c r="W24" s="201">
        <f>W27-W28</f>
        <v>7.1985623087649717</v>
      </c>
      <c r="X24" s="201">
        <f>(W22/AF11)-(W20*AF10)-W6</f>
        <v>7.1985623087649735</v>
      </c>
      <c r="Y24" s="220">
        <f>IF($W$21&gt;$W$22,W24,X24)</f>
        <v>7.1985623087649717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12.026206165838019</v>
      </c>
      <c r="AK24">
        <f t="shared" si="3"/>
        <v>3.8121735885063095</v>
      </c>
    </row>
    <row r="25" spans="1:37" ht="15" customHeight="1">
      <c r="A25" s="135"/>
      <c r="B25" s="136" t="s">
        <v>143</v>
      </c>
      <c r="C25" s="141">
        <f>Y24</f>
        <v>7.1985623087649717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25.78886516066294</v>
      </c>
      <c r="S25" s="183"/>
      <c r="T25" s="183"/>
      <c r="U25" s="184"/>
      <c r="V25" s="187" t="s">
        <v>146</v>
      </c>
      <c r="W25" s="201">
        <f>(W21/AF6)-W7-(W19*AF5)</f>
        <v>48.735345066958963</v>
      </c>
      <c r="X25" s="201">
        <f>X27-X28</f>
        <v>48.735345066958949</v>
      </c>
      <c r="Y25" s="220">
        <f>IF($W$21&gt;$W$22,W25,X25)</f>
        <v>48.735345066958963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12.659164385092652</v>
      </c>
      <c r="AK25">
        <f t="shared" si="3"/>
        <v>4.0128143036908517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12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17.588035984065073</v>
      </c>
      <c r="S26" s="183"/>
      <c r="T26" s="183"/>
      <c r="U26" s="184"/>
      <c r="V26" s="187" t="s">
        <v>151</v>
      </c>
      <c r="W26" s="201">
        <f>W25-(2*W11)*AF5</f>
        <v>42.211942648492723</v>
      </c>
      <c r="X26" s="201">
        <f>X24-(2*W11*AF10)</f>
        <v>-13.380716301142311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13.292122604347284</v>
      </c>
      <c r="AK26">
        <f t="shared" si="3"/>
        <v>4.2134550188753943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20.579278609907284</v>
      </c>
      <c r="X27" s="201">
        <f>2*W11*AF11</f>
        <v>6.5234024184662429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13.925080823601917</v>
      </c>
      <c r="AK27">
        <f t="shared" si="3"/>
        <v>4.4140957340599369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13.380716301142312</v>
      </c>
      <c r="X28" s="201">
        <f>X26*AF9</f>
        <v>-42.211942648492709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14.558039042856549</v>
      </c>
      <c r="AK28">
        <f t="shared" si="3"/>
        <v>4.6147364492444796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20.579278609907284</v>
      </c>
      <c r="X29" s="201">
        <f>2*W11*AF10</f>
        <v>20.579278609907284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15.190997262111182</v>
      </c>
      <c r="AK29">
        <f t="shared" si="3"/>
        <v>4.8153771644290222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6.5234024184662411</v>
      </c>
      <c r="X30" s="222">
        <f>2*W11*AF11</f>
        <v>6.5234024184662429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15.823955481365815</v>
      </c>
      <c r="AK30">
        <f t="shared" si="5"/>
        <v>5.0160178796135648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61.203606907562047</v>
      </c>
      <c r="X31" s="222">
        <f>W22+W14</f>
        <v>16.92165041407258</v>
      </c>
      <c r="Y31" s="224">
        <f>IF(W21&gt;W22,W31,X31)+W16</f>
        <v>66.399759330268679</v>
      </c>
      <c r="Z31" s="183"/>
      <c r="AA31" s="183"/>
      <c r="AB31" s="183" t="s">
        <v>163</v>
      </c>
      <c r="AC31" s="183"/>
      <c r="AD31" s="225">
        <f>((AC7-AC8)^2+(AB7-AB8)^2)^0.5</f>
        <v>21.588457268119896</v>
      </c>
      <c r="AE31" s="183"/>
      <c r="AF31" s="183"/>
      <c r="AG31" s="183"/>
      <c r="AH31" s="183"/>
      <c r="AI31" s="130">
        <v>26</v>
      </c>
      <c r="AJ31">
        <f t="shared" si="5"/>
        <v>16.456913700620447</v>
      </c>
      <c r="AK31">
        <f t="shared" si="5"/>
        <v>5.2166585947981075</v>
      </c>
    </row>
    <row r="32" spans="1:37" ht="15" customHeight="1">
      <c r="A32" s="136" t="s">
        <v>164</v>
      </c>
      <c r="B32" s="141">
        <f t="shared" ref="B32:B36" si="6">K52</f>
        <v>0</v>
      </c>
      <c r="C32" s="135"/>
      <c r="D32" s="143"/>
      <c r="E32" s="136" t="s">
        <v>165</v>
      </c>
      <c r="F32" s="144">
        <f>L20</f>
        <v>312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19.856406460551018</v>
      </c>
      <c r="AE32" s="183"/>
      <c r="AF32" s="183"/>
      <c r="AG32" s="183"/>
      <c r="AH32" s="183"/>
      <c r="AI32" s="130">
        <v>27</v>
      </c>
      <c r="AJ32">
        <f t="shared" si="5"/>
        <v>17.08987191987508</v>
      </c>
      <c r="AK32">
        <f t="shared" si="5"/>
        <v>5.4172993099826501</v>
      </c>
    </row>
    <row r="33" spans="1:37" ht="15" customHeight="1">
      <c r="A33" s="136" t="s">
        <v>168</v>
      </c>
      <c r="B33" s="141">
        <f t="shared" si="6"/>
        <v>4.125</v>
      </c>
      <c r="C33" s="135"/>
      <c r="D33" s="136" t="s">
        <v>169</v>
      </c>
      <c r="E33" s="145">
        <f t="shared" ref="E33:F36" si="7">N52</f>
        <v>0.15290947033104799</v>
      </c>
      <c r="F33" s="144">
        <f t="shared" si="7"/>
        <v>48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17.722830139129712</v>
      </c>
      <c r="AK33">
        <f t="shared" si="5"/>
        <v>5.6179400251671927</v>
      </c>
    </row>
    <row r="34" spans="1:37" ht="15" customHeight="1">
      <c r="A34" s="136" t="s">
        <v>85</v>
      </c>
      <c r="B34" s="141">
        <f t="shared" si="6"/>
        <v>25.715685600792234</v>
      </c>
      <c r="C34" s="135"/>
      <c r="D34" s="136" t="s">
        <v>172</v>
      </c>
      <c r="E34" s="145">
        <f t="shared" si="7"/>
        <v>0.9532537853131875</v>
      </c>
      <c r="F34" s="144">
        <f t="shared" si="7"/>
        <v>298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7.9282032302755088</v>
      </c>
      <c r="AE34" s="183"/>
      <c r="AF34" s="183"/>
      <c r="AG34" s="183"/>
      <c r="AH34" s="183"/>
      <c r="AI34" s="130">
        <v>29</v>
      </c>
      <c r="AJ34">
        <f t="shared" si="5"/>
        <v>18.355788358384345</v>
      </c>
      <c r="AK34">
        <f t="shared" si="5"/>
        <v>5.8185807403517353</v>
      </c>
    </row>
    <row r="35" spans="1:37" ht="15" customHeight="1">
      <c r="A35" s="146" t="s">
        <v>91</v>
      </c>
      <c r="B35" s="141">
        <f t="shared" si="6"/>
        <v>4.0265863029312179</v>
      </c>
      <c r="C35" s="135"/>
      <c r="D35" s="136" t="s">
        <v>177</v>
      </c>
      <c r="E35" s="145">
        <f t="shared" si="7"/>
        <v>0.14926137668447642</v>
      </c>
      <c r="F35" s="144">
        <f t="shared" si="7"/>
        <v>47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18.988746577638977</v>
      </c>
      <c r="AK35">
        <f t="shared" si="5"/>
        <v>6.019221455536278</v>
      </c>
    </row>
    <row r="36" spans="1:37" ht="15" customHeight="1">
      <c r="A36" s="136" t="s">
        <v>152</v>
      </c>
      <c r="B36" s="147">
        <f t="shared" si="6"/>
        <v>26.976746378555902</v>
      </c>
      <c r="C36" s="135"/>
      <c r="D36" s="136" t="s">
        <v>180</v>
      </c>
      <c r="E36" s="145">
        <f t="shared" si="7"/>
        <v>0</v>
      </c>
      <c r="F36" s="144">
        <f t="shared" si="7"/>
        <v>0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19.62170479689361</v>
      </c>
      <c r="AK36">
        <f t="shared" si="5"/>
        <v>6.2198621707208206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20.254663016148243</v>
      </c>
      <c r="AK37">
        <f t="shared" si="5"/>
        <v>6.4205028859053632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20.887621235402875</v>
      </c>
      <c r="AK38">
        <f t="shared" si="5"/>
        <v>6.6211436010899059</v>
      </c>
    </row>
    <row r="39" spans="1:37" ht="15" customHeight="1">
      <c r="A39" s="136" t="s">
        <v>186</v>
      </c>
      <c r="B39" s="148">
        <f>L60</f>
        <v>3</v>
      </c>
      <c r="C39" s="135"/>
      <c r="D39" s="136" t="s">
        <v>187</v>
      </c>
      <c r="E39" s="148">
        <f>Q60</f>
        <v>3</v>
      </c>
      <c r="F39" s="135"/>
      <c r="G39" s="136" t="s">
        <v>188</v>
      </c>
      <c r="H39" s="149" t="str">
        <f>ROUND(K73,0)&amp;"k  "&amp;L74</f>
        <v>276k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21.520579454657508</v>
      </c>
      <c r="AK39">
        <f t="shared" si="5"/>
        <v>6.8217843162744485</v>
      </c>
    </row>
    <row r="40" spans="1:37" ht="15" customHeight="1">
      <c r="A40" s="136" t="s">
        <v>189</v>
      </c>
      <c r="B40" s="150">
        <f t="shared" ref="B40:B42" si="8">N60</f>
        <v>7.4500749154773005E-2</v>
      </c>
      <c r="C40" s="135"/>
      <c r="D40" s="136" t="s">
        <v>190</v>
      </c>
      <c r="E40" s="150">
        <f t="shared" ref="E40:E42" si="9">S60</f>
        <v>0.69882690178813323</v>
      </c>
      <c r="F40" s="135"/>
      <c r="G40" s="136" t="s">
        <v>191</v>
      </c>
      <c r="H40" s="149" t="str">
        <f>ROUND(K77,0)&amp;"k  "&amp;L78</f>
        <v>670k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22.15353767391214</v>
      </c>
      <c r="AK40">
        <f t="shared" si="5"/>
        <v>7.0224250314589911</v>
      </c>
    </row>
    <row r="41" spans="1:37" ht="15" customHeight="1">
      <c r="A41" s="136" t="s">
        <v>194</v>
      </c>
      <c r="B41" s="150">
        <f t="shared" si="8"/>
        <v>0.69378822650382366</v>
      </c>
      <c r="C41" s="135"/>
      <c r="D41" s="136" t="s">
        <v>195</v>
      </c>
      <c r="E41" s="150">
        <f t="shared" si="9"/>
        <v>0</v>
      </c>
      <c r="F41" s="135"/>
      <c r="G41" s="136" t="s">
        <v>196</v>
      </c>
      <c r="H41" s="149" t="str">
        <f>ROUND(MIN(K81:K82),0)&amp;"k  "&amp;L83</f>
        <v>551k  OK</v>
      </c>
      <c r="I41" s="9"/>
      <c r="J41" s="183"/>
      <c r="K41" s="187" t="s">
        <v>197</v>
      </c>
      <c r="L41" s="229">
        <f>L20</f>
        <v>312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22.786495893166773</v>
      </c>
      <c r="AK41">
        <f t="shared" si="5"/>
        <v>7.2230657466435337</v>
      </c>
    </row>
    <row r="42" spans="1:37" ht="15" customHeight="1">
      <c r="A42" s="136" t="s">
        <v>200</v>
      </c>
      <c r="B42" s="151">
        <f t="shared" si="8"/>
        <v>0.76828897565859666</v>
      </c>
      <c r="C42" s="135"/>
      <c r="D42" s="136" t="s">
        <v>200</v>
      </c>
      <c r="E42" s="151">
        <f t="shared" si="9"/>
        <v>0.69882690178813323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1.47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23.419454112421406</v>
      </c>
      <c r="AK42">
        <f t="shared" si="5"/>
        <v>7.4237064618280764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210.52134825030973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24.052412331676038</v>
      </c>
      <c r="AK43">
        <f t="shared" si="5"/>
        <v>7.624347177012619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24.685370550930671</v>
      </c>
      <c r="AK44">
        <f t="shared" si="5"/>
        <v>7.8249878921971616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5.6637627285329222</v>
      </c>
      <c r="M45" s="183"/>
      <c r="N45" s="183" t="s">
        <v>204</v>
      </c>
      <c r="O45" s="197">
        <f>PI()^2*29000/(L43)^2</f>
        <v>6.4581102947923856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25.318328770185303</v>
      </c>
      <c r="AK45">
        <f t="shared" si="5"/>
        <v>8.0256286073817034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30.998929415003449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25.951286989439936</v>
      </c>
      <c r="AK46">
        <f t="shared" si="10"/>
        <v>8.226269322566246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9.2996788245010347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26.584245208694568</v>
      </c>
      <c r="AK47">
        <f t="shared" si="10"/>
        <v>8.4269100377507886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27.217203427949201</v>
      </c>
      <c r="AK48">
        <f t="shared" si="10"/>
        <v>8.6275507529353312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27.850161647203834</v>
      </c>
      <c r="AK49">
        <f t="shared" si="10"/>
        <v>8.8281914681198739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28.483119866458466</v>
      </c>
      <c r="AK50">
        <f t="shared" si="10"/>
        <v>9.0288321833044165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12'!$F$12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29.116078085713099</v>
      </c>
      <c r="AK51">
        <f t="shared" si="10"/>
        <v>9.2294728984889591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0</v>
      </c>
      <c r="L52" s="183"/>
      <c r="M52" s="187" t="s">
        <v>169</v>
      </c>
      <c r="N52" s="183">
        <f>K53/K56</f>
        <v>0.15290947033104799</v>
      </c>
      <c r="O52" s="198">
        <f t="shared" ref="O52:O55" si="11">ROUNDUP(N52*$L$20,0)</f>
        <v>48</v>
      </c>
      <c r="P52" s="183"/>
      <c r="Q52" s="187" t="s">
        <v>211</v>
      </c>
      <c r="R52" s="233">
        <f>(Y25-R51)/2+R51</f>
        <v>24.867672533479482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29.749036304967731</v>
      </c>
      <c r="AK52">
        <f t="shared" si="10"/>
        <v>9.4301136136735018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4.125</v>
      </c>
      <c r="L53" s="183"/>
      <c r="M53" s="187" t="s">
        <v>172</v>
      </c>
      <c r="N53" s="183">
        <f>K54/K56</f>
        <v>0.9532537853131875</v>
      </c>
      <c r="O53" s="198">
        <f t="shared" si="11"/>
        <v>298</v>
      </c>
      <c r="P53" s="183"/>
      <c r="Q53" s="187" t="s">
        <v>212</v>
      </c>
      <c r="R53" s="233">
        <f>(Y24-R51)/2+R51</f>
        <v>4.0992811543824859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30.381994524222364</v>
      </c>
      <c r="AK53">
        <f t="shared" si="10"/>
        <v>9.6307543288580444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25.715685600792234</v>
      </c>
      <c r="L54" s="183"/>
      <c r="M54" s="187" t="s">
        <v>177</v>
      </c>
      <c r="N54" s="183">
        <f>K55/K56</f>
        <v>0.14926137668447642</v>
      </c>
      <c r="O54" s="198">
        <f t="shared" si="11"/>
        <v>47</v>
      </c>
      <c r="P54" s="183"/>
      <c r="Q54" s="187" t="s">
        <v>214</v>
      </c>
      <c r="R54" s="233">
        <f>AF8</f>
        <v>72.411964015934927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31.014952743476996</v>
      </c>
      <c r="AK54">
        <f t="shared" si="10"/>
        <v>9.831395044042587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4.0265863029312179</v>
      </c>
      <c r="L55" s="183"/>
      <c r="M55" s="187" t="s">
        <v>180</v>
      </c>
      <c r="N55" s="183">
        <f>K52/K56</f>
        <v>0</v>
      </c>
      <c r="O55" s="198">
        <f t="shared" si="11"/>
        <v>0</v>
      </c>
      <c r="P55" s="183" t="s">
        <v>217</v>
      </c>
      <c r="Q55" s="187" t="s">
        <v>218</v>
      </c>
      <c r="R55" s="183">
        <f>K53*AF9-K52</f>
        <v>13.013074898700861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31.647910962731629</v>
      </c>
      <c r="AK55">
        <f t="shared" si="10"/>
        <v>10.03203575922713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26.976746378555902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229.30566412416459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32.280869181986262</v>
      </c>
      <c r="AK56">
        <f t="shared" si="10"/>
        <v>10.232676474411672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46.752633636974132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32.913827401240894</v>
      </c>
      <c r="AK57">
        <f t="shared" si="10"/>
        <v>10.433317189596215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33.546785620495527</v>
      </c>
      <c r="AK58">
        <f t="shared" si="10"/>
        <v>10.633957904780758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34.179743839750159</v>
      </c>
      <c r="AK59">
        <f t="shared" si="10"/>
        <v>10.8345986199653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3</v>
      </c>
      <c r="M60" s="187" t="s">
        <v>169</v>
      </c>
      <c r="N60" s="183">
        <f>O52/(2*0.75*63*2*K54*L60/16*0.707)</f>
        <v>7.4500749154773005E-2</v>
      </c>
      <c r="O60" s="183"/>
      <c r="P60" s="187" t="s">
        <v>224</v>
      </c>
      <c r="Q60" s="198">
        <f>ROUNDUP((O55/(8.3*K55))+(O54/(5.5*K55)),0)</f>
        <v>3</v>
      </c>
      <c r="R60" s="187" t="s">
        <v>177</v>
      </c>
      <c r="S60" s="183">
        <f>O54/(2*0.75*42*2*K55*Q60/16*0.707)</f>
        <v>0.69882690178813323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34.812702059004792</v>
      </c>
      <c r="AK60">
        <f t="shared" si="10"/>
        <v>11.035239335149843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0.69378822650382366</v>
      </c>
      <c r="O61" s="183"/>
      <c r="P61" s="183"/>
      <c r="Q61" s="183"/>
      <c r="R61" s="187" t="s">
        <v>180</v>
      </c>
      <c r="S61" s="183">
        <f>O55/(2*0.75*63*2*K55*Q60/16*0.707)</f>
        <v>0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35.445660278259425</v>
      </c>
      <c r="AK61">
        <f t="shared" si="10"/>
        <v>11.235880050334385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0.76828897565859666</v>
      </c>
      <c r="O62" s="183"/>
      <c r="P62" s="183"/>
      <c r="Q62" s="183"/>
      <c r="R62" s="187" t="s">
        <v>225</v>
      </c>
      <c r="S62" s="183">
        <f>SUM(S60:S61)</f>
        <v>0.69882690178813323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36.078618497514057</v>
      </c>
      <c r="AK62">
        <f t="shared" si="12"/>
        <v>11.436520765518928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36.71157671676869</v>
      </c>
      <c r="AK63">
        <f t="shared" si="12"/>
        <v>11.637161480703471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37.344534936023322</v>
      </c>
      <c r="AK64">
        <f t="shared" si="12"/>
        <v>11.837802195888013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37.977493155277955</v>
      </c>
      <c r="AK65">
        <f t="shared" si="12"/>
        <v>12.038442911072556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19.856406460551018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38.610451374532587</v>
      </c>
      <c r="AK66">
        <f t="shared" si="12"/>
        <v>12.239083626257099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39.24340959378722</v>
      </c>
      <c r="AK67">
        <f t="shared" si="12"/>
        <v>12.439724341441641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39.876367813041853</v>
      </c>
      <c r="AK68">
        <f t="shared" si="12"/>
        <v>12.640365056626184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110.05537550532243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40.509326032296485</v>
      </c>
      <c r="AK69">
        <f t="shared" si="12"/>
        <v>12.841005771810726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41.142284251551118</v>
      </c>
      <c r="AK70">
        <f t="shared" si="12"/>
        <v>13.041646486995269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23.63062582177082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41.77524247080575</v>
      </c>
      <c r="AK71">
        <f t="shared" si="12"/>
        <v>13.242287202179812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20.623125724826142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42.408200690060383</v>
      </c>
      <c r="AK72">
        <f t="shared" si="12"/>
        <v>13.442927917364354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276.41328764345576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43.041158909315016</v>
      </c>
      <c r="AK73">
        <f t="shared" si="12"/>
        <v>13.643568632548897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30.998929415003449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43.674117128569648</v>
      </c>
      <c r="AK74">
        <f t="shared" si="12"/>
        <v>13.84420934773344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44.307075347824281</v>
      </c>
      <c r="AK75">
        <f t="shared" si="12"/>
        <v>14.044850062917982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44.940033567078913</v>
      </c>
      <c r="AK76">
        <f t="shared" si="12"/>
        <v>14.245490778102525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670.15371804359688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45.572991786333546</v>
      </c>
      <c r="AK77">
        <f t="shared" si="12"/>
        <v>14.446131493287067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312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46.205950005588178</v>
      </c>
      <c r="AK78">
        <f t="shared" si="13"/>
        <v>14.64677220847161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46.838908224842811</v>
      </c>
      <c r="AK79">
        <f t="shared" si="13"/>
        <v>14.847412923656153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47.471866444097444</v>
      </c>
      <c r="AK80">
        <f t="shared" si="13"/>
        <v>15.048053638840695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551.25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48.104824663352076</v>
      </c>
      <c r="AK81">
        <f t="shared" si="13"/>
        <v>15.248694354025238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638.62493060694828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48.737782882606709</v>
      </c>
      <c r="AK82">
        <f t="shared" si="13"/>
        <v>15.449335069209781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312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49.370741101861341</v>
      </c>
      <c r="AK83">
        <f t="shared" si="13"/>
        <v>15.649975784394323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50.003699321115974</v>
      </c>
      <c r="AK84">
        <f t="shared" si="13"/>
        <v>15.850616499578866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50.636657540370607</v>
      </c>
      <c r="AK85">
        <f t="shared" si="13"/>
        <v>16.051257214763407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51.269615759625239</v>
      </c>
      <c r="AK86">
        <f t="shared" si="13"/>
        <v>16.251897929947948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51.902573978879872</v>
      </c>
      <c r="AK87">
        <f t="shared" si="13"/>
        <v>16.452538645132488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52.535532198134504</v>
      </c>
      <c r="AK88">
        <f t="shared" si="13"/>
        <v>16.653179360317029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53.168490417389137</v>
      </c>
      <c r="AK89">
        <f t="shared" si="13"/>
        <v>16.85382007550157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53.801448636643769</v>
      </c>
      <c r="AK90">
        <f t="shared" si="13"/>
        <v>17.054460790686111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54.434406855898402</v>
      </c>
      <c r="AK91">
        <f t="shared" si="13"/>
        <v>17.255101505870652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55.067365075153035</v>
      </c>
      <c r="AK92">
        <f t="shared" si="13"/>
        <v>17.455742221055193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55.700323294407667</v>
      </c>
      <c r="AK93">
        <f t="shared" si="13"/>
        <v>17.656382936239734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56.3332815136623</v>
      </c>
      <c r="AK94">
        <f t="shared" si="14"/>
        <v>17.857023651424274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56.966239732916932</v>
      </c>
      <c r="AK95">
        <f t="shared" si="14"/>
        <v>18.057664366608815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57.599197952171565</v>
      </c>
      <c r="AK96">
        <f t="shared" si="14"/>
        <v>18.258305081793356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58.232156171426197</v>
      </c>
      <c r="AK97">
        <f t="shared" si="14"/>
        <v>18.458945796977897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58.86511439068083</v>
      </c>
      <c r="AK98">
        <f t="shared" si="14"/>
        <v>18.659586512162438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59.498072609935463</v>
      </c>
      <c r="AK99">
        <f t="shared" si="14"/>
        <v>18.860227227346979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60.131030829190095</v>
      </c>
      <c r="AK100">
        <f t="shared" si="14"/>
        <v>19.06086794253152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60.763989048444728</v>
      </c>
      <c r="AK101">
        <f t="shared" si="14"/>
        <v>19.26150865771606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61.39694726769936</v>
      </c>
      <c r="AK102">
        <f t="shared" si="14"/>
        <v>19.462149372900601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62.029905486953993</v>
      </c>
      <c r="AK103">
        <f t="shared" si="14"/>
        <v>19.662790088085142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62.662863706208626</v>
      </c>
      <c r="AK104">
        <f t="shared" si="14"/>
        <v>19.863430803269683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63.295821925463258</v>
      </c>
      <c r="AK105" s="177">
        <f t="shared" si="15"/>
        <v>20.064071518454252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42.211942648492723</v>
      </c>
      <c r="AL106" s="153">
        <f>AC7</f>
        <v>24.704278609907284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42.277176672677385</v>
      </c>
      <c r="AL107" s="153">
        <f t="shared" ref="AL107:AL170" si="17">AL106+(AL$206-AL$106)/100</f>
        <v>24.49848582380821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42.342410696862046</v>
      </c>
      <c r="AL108" s="153">
        <f t="shared" si="17"/>
        <v>24.292693037709135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42.407644721046708</v>
      </c>
      <c r="AL109" s="153">
        <f t="shared" si="17"/>
        <v>24.086900251610061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42.47287874523137</v>
      </c>
      <c r="AL110" s="153">
        <f t="shared" si="17"/>
        <v>23.881107465510986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42.538112769416031</v>
      </c>
      <c r="AL111" s="153">
        <f t="shared" si="17"/>
        <v>23.675314679411912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42.603346793600693</v>
      </c>
      <c r="AL112" s="153">
        <f t="shared" si="17"/>
        <v>23.469521893312837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42.668580817785354</v>
      </c>
      <c r="AL113" s="153">
        <f t="shared" si="17"/>
        <v>23.263729107213763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42.733814841970016</v>
      </c>
      <c r="AL114" s="153">
        <f t="shared" si="17"/>
        <v>23.057936321114688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42.799048866154678</v>
      </c>
      <c r="AL115" s="153">
        <f t="shared" si="17"/>
        <v>22.852143535015614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42.864282890339339</v>
      </c>
      <c r="AL116" s="153">
        <f t="shared" si="17"/>
        <v>22.646350748916539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42.929516914524001</v>
      </c>
      <c r="AL117" s="153">
        <f t="shared" si="17"/>
        <v>22.440557962817465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42.994750938708663</v>
      </c>
      <c r="AL118" s="153">
        <f t="shared" si="17"/>
        <v>22.23476517671839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43.059984962893324</v>
      </c>
      <c r="AL119" s="153">
        <f t="shared" si="17"/>
        <v>22.028972390619316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43.125218987077986</v>
      </c>
      <c r="AL120" s="153">
        <f t="shared" si="17"/>
        <v>21.823179604520242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43.190453011262647</v>
      </c>
      <c r="AL121" s="153">
        <f t="shared" si="17"/>
        <v>21.617386818421167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43.255687035447309</v>
      </c>
      <c r="AL122" s="153">
        <f t="shared" si="17"/>
        <v>21.411594032322093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43.320921059631971</v>
      </c>
      <c r="AL123" s="153">
        <f t="shared" si="17"/>
        <v>21.205801246223018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43.386155083816632</v>
      </c>
      <c r="AL124" s="153">
        <f t="shared" si="17"/>
        <v>21.000008460123944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43.451389108001294</v>
      </c>
      <c r="AL125" s="153">
        <f t="shared" si="17"/>
        <v>20.794215674024869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43.516623132185956</v>
      </c>
      <c r="AL126" s="153">
        <f t="shared" si="17"/>
        <v>20.588422887925795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43.581857156370617</v>
      </c>
      <c r="AL127" s="153">
        <f t="shared" si="17"/>
        <v>20.38263010182672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43.647091180555279</v>
      </c>
      <c r="AL128" s="153">
        <f t="shared" si="17"/>
        <v>20.176837315727646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43.71232520473994</v>
      </c>
      <c r="AL129" s="153">
        <f t="shared" si="17"/>
        <v>19.971044529628571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43.777559228924602</v>
      </c>
      <c r="AL130" s="153">
        <f t="shared" si="17"/>
        <v>19.765251743529497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43.842793253109264</v>
      </c>
      <c r="AL131" s="153">
        <f t="shared" si="17"/>
        <v>19.559458957430422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43.908027277293925</v>
      </c>
      <c r="AL132" s="153">
        <f t="shared" si="17"/>
        <v>19.353666171331348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43.973261301478587</v>
      </c>
      <c r="AL133" s="153">
        <f t="shared" si="17"/>
        <v>19.147873385232273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44.038495325663249</v>
      </c>
      <c r="AL134" s="153">
        <f t="shared" si="17"/>
        <v>18.942080599133199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44.10372934984791</v>
      </c>
      <c r="AL135" s="153">
        <f t="shared" si="17"/>
        <v>18.736287813034124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44.168963374032572</v>
      </c>
      <c r="AL136" s="153">
        <f t="shared" si="17"/>
        <v>18.53049502693505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44.234197398217233</v>
      </c>
      <c r="AL137" s="153">
        <f t="shared" si="17"/>
        <v>18.324702240835975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44.299431422401895</v>
      </c>
      <c r="AL138" s="153">
        <f t="shared" si="17"/>
        <v>18.118909454736901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44.364665446586557</v>
      </c>
      <c r="AL139" s="153">
        <f t="shared" si="17"/>
        <v>17.913116668637826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44.429899470771218</v>
      </c>
      <c r="AL140" s="153">
        <f t="shared" si="17"/>
        <v>17.707323882538752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44.49513349495588</v>
      </c>
      <c r="AL141" s="153">
        <f t="shared" si="17"/>
        <v>17.501531096439678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44.560367519140542</v>
      </c>
      <c r="AL142" s="153">
        <f t="shared" si="17"/>
        <v>17.295738310340603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44.625601543325203</v>
      </c>
      <c r="AL143" s="153">
        <f t="shared" si="17"/>
        <v>17.089945524241529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44.690835567509865</v>
      </c>
      <c r="AL144" s="153">
        <f t="shared" si="17"/>
        <v>16.884152738142454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44.756069591694526</v>
      </c>
      <c r="AL145" s="153">
        <f t="shared" si="17"/>
        <v>16.67835995204338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44.821303615879188</v>
      </c>
      <c r="AL146" s="153">
        <f t="shared" si="17"/>
        <v>16.472567165944305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44.88653764006385</v>
      </c>
      <c r="AL147" s="153">
        <f t="shared" si="17"/>
        <v>16.266774379845231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44.951771664248511</v>
      </c>
      <c r="AL148" s="153">
        <f t="shared" si="17"/>
        <v>16.060981593746156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45.017005688433173</v>
      </c>
      <c r="AL149" s="153">
        <f t="shared" si="17"/>
        <v>15.855188807647083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45.082239712617834</v>
      </c>
      <c r="AL150" s="153">
        <f t="shared" si="17"/>
        <v>15.649396021548011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45.147473736802496</v>
      </c>
      <c r="AL151" s="153">
        <f t="shared" si="17"/>
        <v>15.443603235448938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45.212707760987158</v>
      </c>
      <c r="AL152" s="153">
        <f t="shared" si="17"/>
        <v>15.237810449349865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45.277941785171819</v>
      </c>
      <c r="AL153" s="153">
        <f t="shared" si="17"/>
        <v>15.032017663250793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45.343175809356481</v>
      </c>
      <c r="AL154" s="153">
        <f t="shared" si="17"/>
        <v>14.82622487715172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45.408409833541143</v>
      </c>
      <c r="AL155" s="153">
        <f t="shared" si="17"/>
        <v>14.620432091052647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45.473643857725804</v>
      </c>
      <c r="AL156" s="153">
        <f t="shared" si="17"/>
        <v>14.414639304953575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45.538877881910466</v>
      </c>
      <c r="AL157" s="153">
        <f t="shared" si="17"/>
        <v>14.208846518854502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45.604111906095127</v>
      </c>
      <c r="AL158" s="153">
        <f t="shared" si="17"/>
        <v>14.003053732755429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45.669345930279789</v>
      </c>
      <c r="AL159" s="153">
        <f t="shared" si="17"/>
        <v>13.797260946656356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45.734579954464451</v>
      </c>
      <c r="AL160" s="153">
        <f t="shared" si="17"/>
        <v>13.591468160557284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45.799813978649112</v>
      </c>
      <c r="AL161" s="153">
        <f t="shared" si="17"/>
        <v>13.385675374458211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45.865048002833774</v>
      </c>
      <c r="AL162" s="153">
        <f t="shared" si="17"/>
        <v>13.179882588359138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45.930282027018436</v>
      </c>
      <c r="AL163" s="153">
        <f t="shared" si="17"/>
        <v>12.974089802260066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45.995516051203097</v>
      </c>
      <c r="AL164" s="153">
        <f t="shared" si="17"/>
        <v>12.768297016160993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46.060750075387759</v>
      </c>
      <c r="AL165" s="153">
        <f t="shared" si="17"/>
        <v>12.56250423006192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46.12598409957242</v>
      </c>
      <c r="AL166" s="153">
        <f t="shared" si="17"/>
        <v>12.356711443962848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46.191218123757082</v>
      </c>
      <c r="AL167" s="153">
        <f t="shared" si="17"/>
        <v>12.150918657863775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46.256452147941744</v>
      </c>
      <c r="AL168" s="153">
        <f t="shared" si="17"/>
        <v>11.945125871764702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46.321686172126405</v>
      </c>
      <c r="AL169" s="153">
        <f t="shared" si="17"/>
        <v>11.739333085665629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46.386920196311067</v>
      </c>
      <c r="AL170" s="153">
        <f t="shared" si="17"/>
        <v>11.533540299566557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46.452154220495729</v>
      </c>
      <c r="AL171" s="153">
        <f t="shared" ref="AL171:AL205" si="19">AL170+(AL$206-AL$106)/100</f>
        <v>11.327747513467484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46.51738824468039</v>
      </c>
      <c r="AL172" s="153">
        <f t="shared" si="19"/>
        <v>11.121954727368411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46.582622268865052</v>
      </c>
      <c r="AL173" s="153">
        <f t="shared" si="19"/>
        <v>10.916161941269339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46.647856293049713</v>
      </c>
      <c r="AL174" s="153">
        <f t="shared" si="19"/>
        <v>10.710369155170266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46.713090317234375</v>
      </c>
      <c r="AL175" s="153">
        <f t="shared" si="19"/>
        <v>10.504576369071193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46.778324341419037</v>
      </c>
      <c r="AL176" s="153">
        <f t="shared" si="19"/>
        <v>10.298783582972121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46.843558365603698</v>
      </c>
      <c r="AL177" s="153">
        <f t="shared" si="19"/>
        <v>10.092990796873048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46.90879238978836</v>
      </c>
      <c r="AL178" s="153">
        <f t="shared" si="19"/>
        <v>9.8871980107739752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46.974026413973021</v>
      </c>
      <c r="AL179" s="153">
        <f t="shared" si="19"/>
        <v>9.6814052246749025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47.039260438157683</v>
      </c>
      <c r="AL180" s="153">
        <f t="shared" si="19"/>
        <v>9.4756124385758298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47.104494462342345</v>
      </c>
      <c r="AL181" s="153">
        <f t="shared" si="19"/>
        <v>9.2698196524767571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47.169728486527006</v>
      </c>
      <c r="AL182" s="153">
        <f t="shared" si="19"/>
        <v>9.0640268663776844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47.234962510711668</v>
      </c>
      <c r="AL183" s="153">
        <f t="shared" si="19"/>
        <v>8.8582340802786117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47.30019653489633</v>
      </c>
      <c r="AL184" s="153">
        <f t="shared" si="19"/>
        <v>8.652441294179539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47.365430559080991</v>
      </c>
      <c r="AL185" s="153">
        <f t="shared" si="19"/>
        <v>8.4466485080804663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47.430664583265653</v>
      </c>
      <c r="AL186" s="153">
        <f t="shared" si="19"/>
        <v>8.2408557219813936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47.495898607450314</v>
      </c>
      <c r="AL187" s="153">
        <f t="shared" si="19"/>
        <v>8.0350629358823209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47.561132631634976</v>
      </c>
      <c r="AL188" s="153">
        <f t="shared" si="19"/>
        <v>7.8292701497832482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47.626366655819638</v>
      </c>
      <c r="AL189" s="153">
        <f t="shared" si="19"/>
        <v>7.6234773636841755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47.691600680004299</v>
      </c>
      <c r="AL190" s="153">
        <f t="shared" si="19"/>
        <v>7.4176845775851028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47.756834704188961</v>
      </c>
      <c r="AL191" s="153">
        <f t="shared" si="19"/>
        <v>7.2118917914860301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47.822068728373623</v>
      </c>
      <c r="AL192" s="153">
        <f t="shared" si="19"/>
        <v>7.0060990053869574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47.887302752558284</v>
      </c>
      <c r="AL193" s="153">
        <f t="shared" si="19"/>
        <v>6.8003062192878847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47.952536776742946</v>
      </c>
      <c r="AL194" s="153">
        <f t="shared" si="19"/>
        <v>6.594513433188812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48.017770800927607</v>
      </c>
      <c r="AL195" s="153">
        <f t="shared" si="19"/>
        <v>6.3887206470897393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48.083004825112269</v>
      </c>
      <c r="AL196" s="153">
        <f t="shared" si="19"/>
        <v>6.1829278609906666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48.148238849296931</v>
      </c>
      <c r="AL197" s="153">
        <f t="shared" si="19"/>
        <v>5.9771350748915939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48.213472873481592</v>
      </c>
      <c r="AL198" s="153">
        <f t="shared" si="19"/>
        <v>5.7713422887925212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48.278706897666254</v>
      </c>
      <c r="AL199" s="153">
        <f t="shared" si="19"/>
        <v>5.5655495026934485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48.343940921850916</v>
      </c>
      <c r="AL200" s="153">
        <f t="shared" si="19"/>
        <v>5.3597567165943758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48.409174946035577</v>
      </c>
      <c r="AL201" s="153">
        <f t="shared" si="19"/>
        <v>5.1539639304953031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48.474408970220239</v>
      </c>
      <c r="AL202" s="153">
        <f t="shared" si="19"/>
        <v>4.9481711443962304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48.5396429944049</v>
      </c>
      <c r="AL203" s="153">
        <f t="shared" si="19"/>
        <v>4.7423783582971577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48.604877018589562</v>
      </c>
      <c r="AL204" s="153">
        <f t="shared" si="19"/>
        <v>4.536585572198085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48.670111042774224</v>
      </c>
      <c r="AL205" s="153">
        <f t="shared" si="19"/>
        <v>4.3307927860990123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48.735345066958963</v>
      </c>
      <c r="AK206" s="177"/>
      <c r="AL206" s="177">
        <f>AC8</f>
        <v>4.125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0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0</v>
      </c>
      <c r="AM208">
        <f t="shared" ref="AM208:AM271" si="21">AM207+(AM$307-AM$207)/100</f>
        <v>0.63295821925463258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0</v>
      </c>
      <c r="AM209">
        <f t="shared" si="21"/>
        <v>1.2659164385092652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0</v>
      </c>
      <c r="AM210">
        <f t="shared" si="21"/>
        <v>1.8988746577638977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0</v>
      </c>
      <c r="AM211">
        <f t="shared" si="21"/>
        <v>2.5318328770185303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0</v>
      </c>
      <c r="AM212">
        <f t="shared" si="21"/>
        <v>3.1647910962731629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0</v>
      </c>
      <c r="AM213">
        <f t="shared" si="21"/>
        <v>3.7977493155277955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0</v>
      </c>
      <c r="AM214">
        <f t="shared" si="21"/>
        <v>4.4307075347824281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0</v>
      </c>
      <c r="AM215">
        <f t="shared" si="21"/>
        <v>5.0636657540370607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0</v>
      </c>
      <c r="AM216">
        <f t="shared" si="21"/>
        <v>5.6966239732916932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0</v>
      </c>
      <c r="AM217">
        <f t="shared" si="21"/>
        <v>6.3295821925463258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0</v>
      </c>
      <c r="AM218">
        <f t="shared" si="21"/>
        <v>6.9625404118009584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0</v>
      </c>
      <c r="AM219">
        <f t="shared" si="21"/>
        <v>7.595498631055591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0</v>
      </c>
      <c r="AM220">
        <f t="shared" si="21"/>
        <v>8.2284568503102236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0</v>
      </c>
      <c r="AM221">
        <f t="shared" si="21"/>
        <v>8.8614150695648561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0</v>
      </c>
      <c r="AM222">
        <f t="shared" si="21"/>
        <v>9.4943732888194887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0</v>
      </c>
      <c r="AM223">
        <f t="shared" si="21"/>
        <v>10.127331508074121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0</v>
      </c>
      <c r="AM224">
        <f t="shared" si="21"/>
        <v>10.760289727328754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0</v>
      </c>
      <c r="AM225">
        <f t="shared" si="21"/>
        <v>11.393247946583386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0</v>
      </c>
      <c r="AM226">
        <f t="shared" si="21"/>
        <v>12.026206165838019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0</v>
      </c>
      <c r="AM227">
        <f t="shared" si="21"/>
        <v>12.659164385092652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0</v>
      </c>
      <c r="AM228">
        <f t="shared" si="21"/>
        <v>13.292122604347284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0</v>
      </c>
      <c r="AM229">
        <f t="shared" si="21"/>
        <v>13.925080823601917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0</v>
      </c>
      <c r="AM230">
        <f t="shared" si="21"/>
        <v>14.558039042856549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0</v>
      </c>
      <c r="AM231">
        <f t="shared" si="21"/>
        <v>15.190997262111182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0</v>
      </c>
      <c r="AM232">
        <f t="shared" si="21"/>
        <v>15.823955481365815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0</v>
      </c>
      <c r="AM233">
        <f t="shared" si="21"/>
        <v>16.456913700620447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0</v>
      </c>
      <c r="AM234">
        <f t="shared" si="21"/>
        <v>17.08987191987508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0</v>
      </c>
      <c r="AM235">
        <f t="shared" si="21"/>
        <v>17.722830139129712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0</v>
      </c>
      <c r="AM236">
        <f t="shared" si="21"/>
        <v>18.355788358384345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0</v>
      </c>
      <c r="AM237">
        <f t="shared" si="21"/>
        <v>18.988746577638977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0</v>
      </c>
      <c r="AM238">
        <f t="shared" si="21"/>
        <v>19.62170479689361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0</v>
      </c>
      <c r="AM239">
        <f t="shared" si="21"/>
        <v>20.254663016148243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0</v>
      </c>
      <c r="AM240">
        <f t="shared" si="21"/>
        <v>20.887621235402875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0</v>
      </c>
      <c r="AM241">
        <f t="shared" si="21"/>
        <v>21.520579454657508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0</v>
      </c>
      <c r="AM242">
        <f t="shared" si="21"/>
        <v>22.15353767391214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0</v>
      </c>
      <c r="AM243">
        <f t="shared" si="21"/>
        <v>22.786495893166773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0</v>
      </c>
      <c r="AM244">
        <f t="shared" si="21"/>
        <v>23.419454112421406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0</v>
      </c>
      <c r="AM245">
        <f t="shared" si="21"/>
        <v>24.052412331676038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0</v>
      </c>
      <c r="AM246">
        <f t="shared" si="21"/>
        <v>24.685370550930671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0</v>
      </c>
      <c r="AM247">
        <f t="shared" si="21"/>
        <v>25.318328770185303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0</v>
      </c>
      <c r="AM248">
        <f t="shared" si="21"/>
        <v>25.951286989439936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0</v>
      </c>
      <c r="AM249">
        <f t="shared" si="21"/>
        <v>26.584245208694568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0</v>
      </c>
      <c r="AM250">
        <f t="shared" si="21"/>
        <v>27.217203427949201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0</v>
      </c>
      <c r="AM251">
        <f t="shared" si="21"/>
        <v>27.850161647203834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0</v>
      </c>
      <c r="AM252">
        <f t="shared" si="21"/>
        <v>28.483119866458466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0</v>
      </c>
      <c r="AM253">
        <f t="shared" si="21"/>
        <v>29.116078085713099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0</v>
      </c>
      <c r="AM254">
        <f t="shared" si="21"/>
        <v>29.749036304967731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0</v>
      </c>
      <c r="AM255">
        <f t="shared" si="21"/>
        <v>30.381994524222364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0</v>
      </c>
      <c r="AM256">
        <f t="shared" si="21"/>
        <v>31.014952743476996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0</v>
      </c>
      <c r="AM257">
        <f t="shared" si="21"/>
        <v>31.647910962731629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0</v>
      </c>
      <c r="AM258">
        <f t="shared" si="21"/>
        <v>32.280869181986262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0</v>
      </c>
      <c r="AM259">
        <f t="shared" si="21"/>
        <v>32.913827401240894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0</v>
      </c>
      <c r="AM260">
        <f t="shared" si="21"/>
        <v>33.546785620495527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0</v>
      </c>
      <c r="AM261">
        <f t="shared" si="21"/>
        <v>34.179743839750159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0</v>
      </c>
      <c r="AM262">
        <f t="shared" si="21"/>
        <v>34.812702059004792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0</v>
      </c>
      <c r="AM263">
        <f t="shared" si="21"/>
        <v>35.445660278259425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0</v>
      </c>
      <c r="AM264">
        <f t="shared" si="21"/>
        <v>36.078618497514057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0</v>
      </c>
      <c r="AM265">
        <f t="shared" si="21"/>
        <v>36.71157671676869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0</v>
      </c>
      <c r="AM266">
        <f t="shared" si="21"/>
        <v>37.344534936023322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0</v>
      </c>
      <c r="AM267">
        <f t="shared" si="21"/>
        <v>37.977493155277955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0</v>
      </c>
      <c r="AM268">
        <f t="shared" si="21"/>
        <v>38.610451374532587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0</v>
      </c>
      <c r="AM269">
        <f t="shared" si="21"/>
        <v>39.24340959378722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0</v>
      </c>
      <c r="AM270">
        <f t="shared" si="21"/>
        <v>39.876367813041853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0</v>
      </c>
      <c r="AM271">
        <f t="shared" si="21"/>
        <v>40.509326032296485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0</v>
      </c>
      <c r="AM272">
        <f t="shared" ref="AM272:AM306" si="23">AM271+(AM$307-AM$207)/100</f>
        <v>41.142284251551118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0</v>
      </c>
      <c r="AM273">
        <f t="shared" si="23"/>
        <v>41.77524247080575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0</v>
      </c>
      <c r="AM274">
        <f t="shared" si="23"/>
        <v>42.408200690060383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0</v>
      </c>
      <c r="AM275">
        <f t="shared" si="23"/>
        <v>43.041158909315016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0</v>
      </c>
      <c r="AM276">
        <f t="shared" si="23"/>
        <v>43.674117128569648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0</v>
      </c>
      <c r="AM277">
        <f t="shared" si="23"/>
        <v>44.307075347824281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0</v>
      </c>
      <c r="AM278">
        <f t="shared" si="23"/>
        <v>44.940033567078913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0</v>
      </c>
      <c r="AM279">
        <f t="shared" si="23"/>
        <v>45.572991786333546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0</v>
      </c>
      <c r="AM280">
        <f t="shared" si="23"/>
        <v>46.205950005588178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0</v>
      </c>
      <c r="AM281">
        <f t="shared" si="23"/>
        <v>46.838908224842811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0</v>
      </c>
      <c r="AM282">
        <f t="shared" si="23"/>
        <v>47.471866444097444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0</v>
      </c>
      <c r="AM283">
        <f t="shared" si="23"/>
        <v>48.104824663352076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0</v>
      </c>
      <c r="AM284">
        <f t="shared" si="23"/>
        <v>48.737782882606709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0</v>
      </c>
      <c r="AM285">
        <f t="shared" si="23"/>
        <v>49.370741101861341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0</v>
      </c>
      <c r="AM286">
        <f t="shared" si="23"/>
        <v>50.003699321115974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0</v>
      </c>
      <c r="AM287">
        <f t="shared" si="23"/>
        <v>50.636657540370607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0</v>
      </c>
      <c r="AM288">
        <f t="shared" si="23"/>
        <v>51.269615759625239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0</v>
      </c>
      <c r="AM289">
        <f t="shared" si="23"/>
        <v>51.902573978879872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0</v>
      </c>
      <c r="AM290">
        <f t="shared" si="23"/>
        <v>52.535532198134504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0</v>
      </c>
      <c r="AM291">
        <f t="shared" si="23"/>
        <v>53.168490417389137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0</v>
      </c>
      <c r="AM292">
        <f t="shared" si="23"/>
        <v>53.801448636643769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0</v>
      </c>
      <c r="AM293">
        <f t="shared" si="23"/>
        <v>54.434406855898402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0</v>
      </c>
      <c r="AM294">
        <f t="shared" si="23"/>
        <v>55.067365075153035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0</v>
      </c>
      <c r="AM295">
        <f t="shared" si="23"/>
        <v>55.700323294407667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0</v>
      </c>
      <c r="AM296">
        <f t="shared" si="23"/>
        <v>56.3332815136623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0</v>
      </c>
      <c r="AM297">
        <f t="shared" si="23"/>
        <v>56.966239732916932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0</v>
      </c>
      <c r="AM298">
        <f t="shared" si="23"/>
        <v>57.599197952171565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0</v>
      </c>
      <c r="AM299">
        <f t="shared" si="23"/>
        <v>58.232156171426197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0</v>
      </c>
      <c r="AM300">
        <f t="shared" si="23"/>
        <v>58.86511439068083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0</v>
      </c>
      <c r="AM301">
        <f t="shared" si="23"/>
        <v>59.498072609935463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0</v>
      </c>
      <c r="AM302">
        <f t="shared" si="23"/>
        <v>60.131030829190095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0</v>
      </c>
      <c r="AM303">
        <f t="shared" si="23"/>
        <v>60.763989048444728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0</v>
      </c>
      <c r="AM304">
        <f t="shared" si="23"/>
        <v>61.39694726769936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0</v>
      </c>
      <c r="AM305">
        <f t="shared" si="23"/>
        <v>62.029905486953993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0</v>
      </c>
      <c r="AM306">
        <f t="shared" si="23"/>
        <v>62.662863706208626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0</v>
      </c>
      <c r="AK307" s="177"/>
      <c r="AL307" s="177"/>
      <c r="AM307" s="177">
        <f>AC19</f>
        <v>63.295821925463258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0</v>
      </c>
      <c r="AN308">
        <f>AC16</f>
        <v>4.125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0.63295821925463258</v>
      </c>
      <c r="AN309">
        <f t="shared" ref="AN309:AN372" si="25">AN308+(AN$408-AN$308)/100</f>
        <v>4.125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1.2659164385092652</v>
      </c>
      <c r="AN310">
        <f t="shared" si="25"/>
        <v>4.125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1.8988746577638977</v>
      </c>
      <c r="AN311">
        <f t="shared" si="25"/>
        <v>4.125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2.5318328770185303</v>
      </c>
      <c r="AN312">
        <f t="shared" si="25"/>
        <v>4.125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3.1647910962731629</v>
      </c>
      <c r="AN313">
        <f t="shared" si="25"/>
        <v>4.125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3.7977493155277955</v>
      </c>
      <c r="AN314">
        <f t="shared" si="25"/>
        <v>4.125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4.4307075347824281</v>
      </c>
      <c r="AN315">
        <f t="shared" si="25"/>
        <v>4.125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5.0636657540370607</v>
      </c>
      <c r="AN316">
        <f t="shared" si="25"/>
        <v>4.125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5.6966239732916932</v>
      </c>
      <c r="AN317">
        <f t="shared" si="25"/>
        <v>4.125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6.3295821925463258</v>
      </c>
      <c r="AN318">
        <f t="shared" si="25"/>
        <v>4.125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6.9625404118009584</v>
      </c>
      <c r="AN319">
        <f t="shared" si="25"/>
        <v>4.125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7.595498631055591</v>
      </c>
      <c r="AN320">
        <f t="shared" si="25"/>
        <v>4.125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8.2284568503102236</v>
      </c>
      <c r="AN321">
        <f t="shared" si="25"/>
        <v>4.125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8.8614150695648561</v>
      </c>
      <c r="AN322">
        <f t="shared" si="25"/>
        <v>4.125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9.4943732888194887</v>
      </c>
      <c r="AN323">
        <f t="shared" si="25"/>
        <v>4.125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10.127331508074121</v>
      </c>
      <c r="AN324">
        <f t="shared" si="25"/>
        <v>4.125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10.760289727328754</v>
      </c>
      <c r="AN325">
        <f t="shared" si="25"/>
        <v>4.125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11.393247946583386</v>
      </c>
      <c r="AN326">
        <f t="shared" si="25"/>
        <v>4.125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12.026206165838019</v>
      </c>
      <c r="AN327">
        <f t="shared" si="25"/>
        <v>4.125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12.659164385092652</v>
      </c>
      <c r="AN328">
        <f t="shared" si="25"/>
        <v>4.125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13.292122604347284</v>
      </c>
      <c r="AN329">
        <f t="shared" si="25"/>
        <v>4.125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13.925080823601917</v>
      </c>
      <c r="AN330">
        <f t="shared" si="25"/>
        <v>4.125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14.558039042856549</v>
      </c>
      <c r="AN331">
        <f t="shared" si="25"/>
        <v>4.125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15.190997262111182</v>
      </c>
      <c r="AN332">
        <f t="shared" si="25"/>
        <v>4.125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15.823955481365815</v>
      </c>
      <c r="AN333">
        <f t="shared" si="25"/>
        <v>4.125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16.456913700620447</v>
      </c>
      <c r="AN334">
        <f t="shared" si="25"/>
        <v>4.125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17.08987191987508</v>
      </c>
      <c r="AN335">
        <f t="shared" si="25"/>
        <v>4.125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17.722830139129712</v>
      </c>
      <c r="AN336">
        <f t="shared" si="25"/>
        <v>4.125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18.355788358384345</v>
      </c>
      <c r="AN337">
        <f t="shared" si="25"/>
        <v>4.125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18.988746577638977</v>
      </c>
      <c r="AN338">
        <f t="shared" si="25"/>
        <v>4.125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19.62170479689361</v>
      </c>
      <c r="AN339">
        <f t="shared" si="25"/>
        <v>4.125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20.254663016148243</v>
      </c>
      <c r="AN340">
        <f t="shared" si="25"/>
        <v>4.125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20.887621235402875</v>
      </c>
      <c r="AN341">
        <f t="shared" si="25"/>
        <v>4.125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21.520579454657508</v>
      </c>
      <c r="AN342">
        <f t="shared" si="25"/>
        <v>4.125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22.15353767391214</v>
      </c>
      <c r="AN343">
        <f t="shared" si="25"/>
        <v>4.125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22.786495893166773</v>
      </c>
      <c r="AN344">
        <f t="shared" si="25"/>
        <v>4.125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23.419454112421406</v>
      </c>
      <c r="AN345">
        <f t="shared" si="25"/>
        <v>4.125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24.052412331676038</v>
      </c>
      <c r="AN346">
        <f t="shared" si="25"/>
        <v>4.125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24.685370550930671</v>
      </c>
      <c r="AN347">
        <f t="shared" si="25"/>
        <v>4.125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25.318328770185303</v>
      </c>
      <c r="AN348">
        <f t="shared" si="25"/>
        <v>4.125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25.951286989439936</v>
      </c>
      <c r="AN349">
        <f t="shared" si="25"/>
        <v>4.125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26.584245208694568</v>
      </c>
      <c r="AN350">
        <f t="shared" si="25"/>
        <v>4.125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27.217203427949201</v>
      </c>
      <c r="AN351">
        <f t="shared" si="25"/>
        <v>4.125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27.850161647203834</v>
      </c>
      <c r="AN352">
        <f t="shared" si="25"/>
        <v>4.125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28.483119866458466</v>
      </c>
      <c r="AN353">
        <f t="shared" si="25"/>
        <v>4.125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29.116078085713099</v>
      </c>
      <c r="AN354">
        <f t="shared" si="25"/>
        <v>4.125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29.749036304967731</v>
      </c>
      <c r="AN355">
        <f t="shared" si="25"/>
        <v>4.125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30.381994524222364</v>
      </c>
      <c r="AN356">
        <f t="shared" si="25"/>
        <v>4.125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31.014952743476996</v>
      </c>
      <c r="AN357">
        <f t="shared" si="25"/>
        <v>4.125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31.647910962731629</v>
      </c>
      <c r="AN358">
        <f t="shared" si="25"/>
        <v>4.125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32.280869181986262</v>
      </c>
      <c r="AN359">
        <f t="shared" si="25"/>
        <v>4.125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32.913827401240894</v>
      </c>
      <c r="AN360">
        <f t="shared" si="25"/>
        <v>4.125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33.546785620495527</v>
      </c>
      <c r="AN361">
        <f t="shared" si="25"/>
        <v>4.125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34.179743839750159</v>
      </c>
      <c r="AN362">
        <f t="shared" si="25"/>
        <v>4.125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34.812702059004792</v>
      </c>
      <c r="AN363">
        <f t="shared" si="25"/>
        <v>4.125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35.445660278259425</v>
      </c>
      <c r="AN364">
        <f t="shared" si="25"/>
        <v>4.125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36.078618497514057</v>
      </c>
      <c r="AN365">
        <f t="shared" si="25"/>
        <v>4.125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36.71157671676869</v>
      </c>
      <c r="AN366">
        <f t="shared" si="25"/>
        <v>4.125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37.344534936023322</v>
      </c>
      <c r="AN367">
        <f t="shared" si="25"/>
        <v>4.125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37.977493155277955</v>
      </c>
      <c r="AN368">
        <f t="shared" si="25"/>
        <v>4.125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38.610451374532587</v>
      </c>
      <c r="AN369">
        <f t="shared" si="25"/>
        <v>4.125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39.24340959378722</v>
      </c>
      <c r="AN370">
        <f t="shared" si="25"/>
        <v>4.125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39.876367813041853</v>
      </c>
      <c r="AN371">
        <f t="shared" si="25"/>
        <v>4.125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40.509326032296485</v>
      </c>
      <c r="AN372">
        <f t="shared" si="25"/>
        <v>4.125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41.142284251551118</v>
      </c>
      <c r="AN373">
        <f t="shared" ref="AN373:AN407" si="27">AN372+(AN$408-AN$308)/100</f>
        <v>4.125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41.77524247080575</v>
      </c>
      <c r="AN374">
        <f t="shared" si="27"/>
        <v>4.125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42.408200690060383</v>
      </c>
      <c r="AN375">
        <f t="shared" si="27"/>
        <v>4.125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43.041158909315016</v>
      </c>
      <c r="AN376">
        <f t="shared" si="27"/>
        <v>4.125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43.674117128569648</v>
      </c>
      <c r="AN377">
        <f t="shared" si="27"/>
        <v>4.125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44.307075347824281</v>
      </c>
      <c r="AN378">
        <f t="shared" si="27"/>
        <v>4.125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44.940033567078913</v>
      </c>
      <c r="AN379">
        <f t="shared" si="27"/>
        <v>4.125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45.572991786333546</v>
      </c>
      <c r="AN380">
        <f t="shared" si="27"/>
        <v>4.125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46.205950005588178</v>
      </c>
      <c r="AN381">
        <f t="shared" si="27"/>
        <v>4.125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46.838908224842811</v>
      </c>
      <c r="AN382">
        <f t="shared" si="27"/>
        <v>4.125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47.471866444097444</v>
      </c>
      <c r="AN383">
        <f t="shared" si="27"/>
        <v>4.125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48.104824663352076</v>
      </c>
      <c r="AN384">
        <f t="shared" si="27"/>
        <v>4.125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48.737782882606709</v>
      </c>
      <c r="AN385">
        <f t="shared" si="27"/>
        <v>4.125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49.370741101861341</v>
      </c>
      <c r="AN386">
        <f t="shared" si="27"/>
        <v>4.125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50.003699321115974</v>
      </c>
      <c r="AN387">
        <f t="shared" si="27"/>
        <v>4.125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50.636657540370607</v>
      </c>
      <c r="AN388">
        <f t="shared" si="27"/>
        <v>4.125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51.269615759625239</v>
      </c>
      <c r="AN389">
        <f t="shared" si="27"/>
        <v>4.125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51.902573978879872</v>
      </c>
      <c r="AN390">
        <f t="shared" si="27"/>
        <v>4.125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52.535532198134504</v>
      </c>
      <c r="AN391">
        <f t="shared" si="27"/>
        <v>4.125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53.168490417389137</v>
      </c>
      <c r="AN392">
        <f t="shared" si="27"/>
        <v>4.125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53.801448636643769</v>
      </c>
      <c r="AN393">
        <f t="shared" si="27"/>
        <v>4.125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54.434406855898402</v>
      </c>
      <c r="AN394">
        <f t="shared" si="27"/>
        <v>4.125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55.067365075153035</v>
      </c>
      <c r="AN395">
        <f t="shared" si="27"/>
        <v>4.125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55.700323294407667</v>
      </c>
      <c r="AN396">
        <f t="shared" si="27"/>
        <v>4.125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56.3332815136623</v>
      </c>
      <c r="AN397">
        <f t="shared" si="27"/>
        <v>4.125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56.966239732916932</v>
      </c>
      <c r="AN398">
        <f t="shared" si="27"/>
        <v>4.125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57.599197952171565</v>
      </c>
      <c r="AN399">
        <f t="shared" si="27"/>
        <v>4.125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58.232156171426197</v>
      </c>
      <c r="AN400">
        <f t="shared" si="27"/>
        <v>4.125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58.86511439068083</v>
      </c>
      <c r="AN401">
        <f t="shared" si="27"/>
        <v>4.125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59.498072609935463</v>
      </c>
      <c r="AN402">
        <f t="shared" si="27"/>
        <v>4.125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60.131030829190095</v>
      </c>
      <c r="AN403">
        <f t="shared" si="27"/>
        <v>4.125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60.763989048444728</v>
      </c>
      <c r="AN404">
        <f t="shared" si="27"/>
        <v>4.125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61.39694726769936</v>
      </c>
      <c r="AN405">
        <f t="shared" si="27"/>
        <v>4.125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62.029905486953993</v>
      </c>
      <c r="AN406">
        <f t="shared" si="27"/>
        <v>4.125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62.662863706208626</v>
      </c>
      <c r="AN407">
        <f t="shared" si="27"/>
        <v>4.125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63.295821925463258</v>
      </c>
      <c r="AK408" s="177"/>
      <c r="AL408" s="177"/>
      <c r="AM408" s="177"/>
      <c r="AN408" s="177">
        <f>AC17</f>
        <v>4.125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0</v>
      </c>
      <c r="AO409" s="153">
        <f>AC6</f>
        <v>11.323562308764972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0.42211942648492723</v>
      </c>
      <c r="AO410" s="153">
        <f t="shared" ref="AO410:AO473" si="29">AO409+(AO$509-AO$409)/100</f>
        <v>11.457369471776396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0.84423885296985446</v>
      </c>
      <c r="AO411" s="153">
        <f t="shared" si="29"/>
        <v>11.59117663478782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1.2663582794547816</v>
      </c>
      <c r="AO412" s="153">
        <f t="shared" si="29"/>
        <v>11.724983797799243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1.6884777059397089</v>
      </c>
      <c r="AO413" s="153">
        <f t="shared" si="29"/>
        <v>11.858790960810667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2.110597132424636</v>
      </c>
      <c r="AO414" s="153">
        <f t="shared" si="29"/>
        <v>11.992598123822091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2.5327165589095633</v>
      </c>
      <c r="AO415" s="153">
        <f t="shared" si="29"/>
        <v>12.126405286833515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2.9548359853944905</v>
      </c>
      <c r="AO416" s="153">
        <f t="shared" si="29"/>
        <v>12.260212449844939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3.3769554118794178</v>
      </c>
      <c r="AO417" s="153">
        <f t="shared" si="29"/>
        <v>12.394019612856363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3.7990748383643451</v>
      </c>
      <c r="AO418" s="153">
        <f t="shared" si="29"/>
        <v>12.527826775867787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4.221194264849272</v>
      </c>
      <c r="AO419" s="153">
        <f t="shared" si="29"/>
        <v>12.661633938879211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4.6433136913341988</v>
      </c>
      <c r="AO420" s="153">
        <f t="shared" si="29"/>
        <v>12.795441101890635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5.0654331178191256</v>
      </c>
      <c r="AO421" s="153">
        <f t="shared" si="29"/>
        <v>12.929248264902059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5.4875525443040525</v>
      </c>
      <c r="AO422" s="153">
        <f t="shared" si="29"/>
        <v>13.063055427913483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5.9096719707889793</v>
      </c>
      <c r="AO423" s="153">
        <f t="shared" si="29"/>
        <v>13.196862590924907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6.3317913972739062</v>
      </c>
      <c r="AO424" s="153">
        <f t="shared" si="29"/>
        <v>13.330669753936331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6.753910823758833</v>
      </c>
      <c r="AO425" s="153">
        <f t="shared" si="29"/>
        <v>13.464476916947755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7.1760302502437598</v>
      </c>
      <c r="AO426" s="153">
        <f t="shared" si="29"/>
        <v>13.598284079959178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7.5981496767286867</v>
      </c>
      <c r="AO427" s="153">
        <f t="shared" si="29"/>
        <v>13.732091242970602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8.0202691032136144</v>
      </c>
      <c r="AO428" s="153">
        <f t="shared" si="29"/>
        <v>13.865898405982026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8.4423885296985421</v>
      </c>
      <c r="AO429" s="153">
        <f t="shared" si="29"/>
        <v>13.99970556899345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8.8645079561834699</v>
      </c>
      <c r="AO430" s="153">
        <f t="shared" si="29"/>
        <v>14.133512732004874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9.2866273826683976</v>
      </c>
      <c r="AO431" s="153">
        <f t="shared" si="29"/>
        <v>14.267319895016298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9.7087468091533253</v>
      </c>
      <c r="AO432" s="153">
        <f t="shared" si="29"/>
        <v>14.401127058027722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10.130866235638253</v>
      </c>
      <c r="AO433" s="153">
        <f t="shared" si="29"/>
        <v>14.534934221039146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10.552985662123181</v>
      </c>
      <c r="AO434" s="153">
        <f t="shared" si="29"/>
        <v>14.66874138405057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10.975105088608109</v>
      </c>
      <c r="AO435" s="153">
        <f t="shared" si="29"/>
        <v>14.802548547061994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11.397224515093036</v>
      </c>
      <c r="AO436" s="153">
        <f t="shared" si="29"/>
        <v>14.936355710073418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11.819343941577964</v>
      </c>
      <c r="AO437" s="153">
        <f t="shared" si="29"/>
        <v>15.070162873084842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12.241463368062892</v>
      </c>
      <c r="AO438" s="153">
        <f t="shared" si="29"/>
        <v>15.203970036096266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12.663582794547819</v>
      </c>
      <c r="AO439" s="153">
        <f t="shared" si="29"/>
        <v>15.337777199107689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13.085702221032747</v>
      </c>
      <c r="AO440" s="153">
        <f t="shared" si="29"/>
        <v>15.471584362119113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13.507821647517675</v>
      </c>
      <c r="AO441" s="153">
        <f t="shared" si="29"/>
        <v>15.605391525130537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13.929941074002603</v>
      </c>
      <c r="AO442" s="153">
        <f t="shared" si="29"/>
        <v>15.739198688141961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14.35206050048753</v>
      </c>
      <c r="AO443" s="153">
        <f t="shared" si="29"/>
        <v>15.873005851153385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14.774179926972458</v>
      </c>
      <c r="AO444" s="153">
        <f t="shared" si="29"/>
        <v>16.006813014164809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15.196299353457386</v>
      </c>
      <c r="AO445" s="153">
        <f t="shared" si="29"/>
        <v>16.140620177176231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15.618418779942314</v>
      </c>
      <c r="AO446" s="153">
        <f t="shared" si="29"/>
        <v>16.274427340187653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16.040538206427239</v>
      </c>
      <c r="AO447" s="153">
        <f t="shared" si="29"/>
        <v>16.408234503199076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16.462657632912165</v>
      </c>
      <c r="AO448" s="153">
        <f t="shared" si="29"/>
        <v>16.542041666210498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16.884777059397091</v>
      </c>
      <c r="AO449" s="153">
        <f t="shared" si="29"/>
        <v>16.67584882922192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17.306896485882017</v>
      </c>
      <c r="AO450" s="153">
        <f t="shared" si="29"/>
        <v>16.809655992233342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17.729015912366943</v>
      </c>
      <c r="AO451" s="153">
        <f t="shared" si="29"/>
        <v>16.943463155244764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18.151135338851869</v>
      </c>
      <c r="AO452" s="153">
        <f t="shared" si="29"/>
        <v>17.077270318256186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18.573254765336795</v>
      </c>
      <c r="AO453" s="153">
        <f t="shared" si="29"/>
        <v>17.211077481267608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18.995374191821721</v>
      </c>
      <c r="AO454" s="153">
        <f t="shared" si="29"/>
        <v>17.344884644279031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19.417493618306647</v>
      </c>
      <c r="AO455" s="153">
        <f t="shared" si="29"/>
        <v>17.478691807290453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19.839613044791573</v>
      </c>
      <c r="AO456" s="153">
        <f t="shared" si="29"/>
        <v>17.612498970301875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20.261732471276499</v>
      </c>
      <c r="AO457" s="153">
        <f t="shared" si="29"/>
        <v>17.746306133313297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20.683851897761425</v>
      </c>
      <c r="AO458" s="153">
        <f t="shared" si="29"/>
        <v>17.880113296324719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21.105971324246351</v>
      </c>
      <c r="AO459" s="153">
        <f t="shared" si="29"/>
        <v>18.013920459336141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21.528090750731277</v>
      </c>
      <c r="AO460" s="153">
        <f t="shared" si="29"/>
        <v>18.147727622347563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21.950210177216203</v>
      </c>
      <c r="AO461" s="153">
        <f t="shared" si="29"/>
        <v>18.281534785358986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22.372329603701129</v>
      </c>
      <c r="AO462" s="153">
        <f t="shared" si="29"/>
        <v>18.415341948370408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22.794449030186055</v>
      </c>
      <c r="AO463" s="153">
        <f t="shared" si="29"/>
        <v>18.54914911138183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23.216568456670981</v>
      </c>
      <c r="AO464" s="153">
        <f t="shared" si="29"/>
        <v>18.682956274393252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23.638687883155907</v>
      </c>
      <c r="AO465" s="153">
        <f t="shared" si="29"/>
        <v>18.816763437404674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24.060807309640833</v>
      </c>
      <c r="AO466" s="153">
        <f t="shared" si="29"/>
        <v>18.950570600416096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24.482926736125759</v>
      </c>
      <c r="AO467" s="153">
        <f t="shared" si="29"/>
        <v>19.084377763427518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24.905046162610684</v>
      </c>
      <c r="AO468" s="153">
        <f t="shared" si="29"/>
        <v>19.218184926438941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25.32716558909561</v>
      </c>
      <c r="AO469" s="153">
        <f t="shared" si="29"/>
        <v>19.351992089450363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25.749285015580536</v>
      </c>
      <c r="AO470" s="153">
        <f t="shared" si="29"/>
        <v>19.485799252461785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26.171404442065462</v>
      </c>
      <c r="AO471" s="153">
        <f t="shared" si="29"/>
        <v>19.619606415473207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26.593523868550388</v>
      </c>
      <c r="AO472" s="153">
        <f t="shared" si="29"/>
        <v>19.753413578484629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27.015643295035314</v>
      </c>
      <c r="AO473" s="153">
        <f t="shared" si="29"/>
        <v>19.887220741496051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27.43776272152024</v>
      </c>
      <c r="AO474" s="153">
        <f t="shared" ref="AO474:AO508" si="31">AO473+(AO$509-AO$409)/100</f>
        <v>20.021027904507473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27.859882148005166</v>
      </c>
      <c r="AO475" s="153">
        <f t="shared" si="31"/>
        <v>20.154835067518896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28.282001574490092</v>
      </c>
      <c r="AO476" s="153">
        <f t="shared" si="31"/>
        <v>20.288642230530318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28.704121000975018</v>
      </c>
      <c r="AO477" s="153">
        <f t="shared" si="31"/>
        <v>20.42244939354174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29.126240427459944</v>
      </c>
      <c r="AO478" s="153">
        <f t="shared" si="31"/>
        <v>20.556256556553162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29.54835985394487</v>
      </c>
      <c r="AO479" s="153">
        <f t="shared" si="31"/>
        <v>20.690063719564584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29.970479280429796</v>
      </c>
      <c r="AO480" s="153">
        <f t="shared" si="31"/>
        <v>20.823870882576006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30.392598706914722</v>
      </c>
      <c r="AO481" s="153">
        <f t="shared" si="31"/>
        <v>20.957678045587429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30.814718133399648</v>
      </c>
      <c r="AO482" s="153">
        <f t="shared" si="31"/>
        <v>21.091485208598851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31.236837559884574</v>
      </c>
      <c r="AO483" s="153">
        <f t="shared" si="31"/>
        <v>21.225292371610273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31.6589569863695</v>
      </c>
      <c r="AO484" s="153">
        <f t="shared" si="31"/>
        <v>21.359099534621695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32.081076412854429</v>
      </c>
      <c r="AO485" s="153">
        <f t="shared" si="31"/>
        <v>21.492906697633117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32.503195839339355</v>
      </c>
      <c r="AO486" s="153">
        <f t="shared" si="31"/>
        <v>21.626713860644539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32.925315265824281</v>
      </c>
      <c r="AO487" s="153">
        <f t="shared" si="31"/>
        <v>21.760521023655961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33.347434692309207</v>
      </c>
      <c r="AO488" s="153">
        <f t="shared" si="31"/>
        <v>21.894328186667384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33.769554118794133</v>
      </c>
      <c r="AO489" s="153">
        <f t="shared" si="31"/>
        <v>22.028135349678806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34.191673545279059</v>
      </c>
      <c r="AO490" s="153">
        <f t="shared" si="31"/>
        <v>22.161942512690228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34.613792971763985</v>
      </c>
      <c r="AO491" s="153">
        <f t="shared" si="31"/>
        <v>22.29574967570165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35.035912398248911</v>
      </c>
      <c r="AO492" s="153">
        <f t="shared" si="31"/>
        <v>22.429556838713072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35.458031824733837</v>
      </c>
      <c r="AO493" s="153">
        <f t="shared" si="31"/>
        <v>22.563364001724494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35.880151251218763</v>
      </c>
      <c r="AO494" s="153">
        <f t="shared" si="31"/>
        <v>22.697171164735916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36.302270677703689</v>
      </c>
      <c r="AO495" s="153">
        <f t="shared" si="31"/>
        <v>22.830978327747339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36.724390104188615</v>
      </c>
      <c r="AO496" s="153">
        <f t="shared" si="31"/>
        <v>22.964785490758761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37.146509530673541</v>
      </c>
      <c r="AO497" s="153">
        <f t="shared" si="31"/>
        <v>23.098592653770183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37.568628957158467</v>
      </c>
      <c r="AO498" s="153">
        <f t="shared" si="31"/>
        <v>23.232399816781605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37.990748383643393</v>
      </c>
      <c r="AO499" s="153">
        <f t="shared" si="31"/>
        <v>23.366206979793027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38.412867810128319</v>
      </c>
      <c r="AO500" s="153">
        <f t="shared" si="31"/>
        <v>23.500014142804449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38.834987236613244</v>
      </c>
      <c r="AO501" s="153">
        <f t="shared" si="31"/>
        <v>23.633821305815871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39.25710666309817</v>
      </c>
      <c r="AO502" s="153">
        <f t="shared" si="31"/>
        <v>23.767628468827294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39.679226089583096</v>
      </c>
      <c r="AO503" s="153">
        <f t="shared" si="31"/>
        <v>23.901435631838716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40.101345516068022</v>
      </c>
      <c r="AO504" s="153">
        <f t="shared" si="31"/>
        <v>24.035242794850138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40.523464942552948</v>
      </c>
      <c r="AO505" s="153">
        <f t="shared" si="31"/>
        <v>24.16904995786156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40.945584369037874</v>
      </c>
      <c r="AO506" s="153">
        <f t="shared" si="31"/>
        <v>24.302857120872982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41.3677037955228</v>
      </c>
      <c r="AO507" s="153">
        <f t="shared" si="31"/>
        <v>24.436664283884404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41.789823222007726</v>
      </c>
      <c r="AO508" s="153">
        <f t="shared" si="31"/>
        <v>24.570471446895827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42.211942648492723</v>
      </c>
      <c r="AO509" s="239">
        <f>AC7</f>
        <v>24.704278609907284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42.211942648492723</v>
      </c>
      <c r="AP510" s="153">
        <f>AC7</f>
        <v>24.704278609907284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42.364183796191867</v>
      </c>
      <c r="AK511" s="130"/>
      <c r="AP511" s="153">
        <f t="shared" ref="AP511:AP574" si="33">AP510+(AP$610-AP$510)/100</f>
        <v>24.670772894764241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42.51642494389101</v>
      </c>
      <c r="AP512" s="153">
        <f t="shared" si="33"/>
        <v>24.637267179621197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42.668666091590154</v>
      </c>
      <c r="AP513" s="153">
        <f t="shared" si="33"/>
        <v>24.603761464478154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42.820907239289298</v>
      </c>
      <c r="AP514" s="153">
        <f t="shared" si="33"/>
        <v>24.570255749335111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42.973148386988441</v>
      </c>
      <c r="AP515" s="153">
        <f t="shared" si="33"/>
        <v>24.536750034192067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43.125389534687585</v>
      </c>
      <c r="AP516" s="153">
        <f t="shared" si="33"/>
        <v>24.503244319049024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43.277630682386729</v>
      </c>
      <c r="AP517" s="153">
        <f t="shared" si="33"/>
        <v>24.469738603905981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43.429871830085872</v>
      </c>
      <c r="AP518" s="153">
        <f t="shared" si="33"/>
        <v>24.436232888762937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43.582112977785016</v>
      </c>
      <c r="AP519" s="153">
        <f t="shared" si="33"/>
        <v>24.402727173619894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43.73435412548416</v>
      </c>
      <c r="AP520" s="153">
        <f t="shared" si="33"/>
        <v>24.369221458476851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43.886595273183303</v>
      </c>
      <c r="AP521" s="153">
        <f t="shared" si="33"/>
        <v>24.335715743333807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44.038836420882447</v>
      </c>
      <c r="AP522" s="153">
        <f t="shared" si="33"/>
        <v>24.302210028190764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44.191077568581591</v>
      </c>
      <c r="AP523" s="153">
        <f t="shared" si="33"/>
        <v>24.268704313047721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44.343318716280734</v>
      </c>
      <c r="AP524" s="153">
        <f t="shared" si="33"/>
        <v>24.235198597904677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44.495559863979878</v>
      </c>
      <c r="AP525" s="153">
        <f t="shared" si="33"/>
        <v>24.201692882761634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44.647801011679022</v>
      </c>
      <c r="AP526" s="153">
        <f t="shared" si="33"/>
        <v>24.168187167618591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44.800042159378165</v>
      </c>
      <c r="AP527" s="153">
        <f t="shared" si="33"/>
        <v>24.134681452475547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44.952283307077309</v>
      </c>
      <c r="AP528" s="153">
        <f t="shared" si="33"/>
        <v>24.101175737332504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45.104524454776453</v>
      </c>
      <c r="AP529" s="153">
        <f t="shared" si="33"/>
        <v>24.067670022189461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45.256765602475596</v>
      </c>
      <c r="AP530" s="153">
        <f t="shared" si="33"/>
        <v>24.034164307046417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45.40900675017474</v>
      </c>
      <c r="AP531" s="153">
        <f t="shared" si="33"/>
        <v>24.000658591903374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45.561247897873884</v>
      </c>
      <c r="AP532" s="153">
        <f t="shared" si="33"/>
        <v>23.967152876760331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45.713489045573027</v>
      </c>
      <c r="AP533" s="153">
        <f t="shared" si="33"/>
        <v>23.933647161617287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45.865730193272171</v>
      </c>
      <c r="AP534" s="153">
        <f t="shared" si="33"/>
        <v>23.900141446474244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46.017971340971314</v>
      </c>
      <c r="AP535" s="153">
        <f t="shared" si="33"/>
        <v>23.866635731331201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46.170212488670458</v>
      </c>
      <c r="AP536" s="153">
        <f t="shared" si="33"/>
        <v>23.833130016188157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46.322453636369602</v>
      </c>
      <c r="AP537" s="153">
        <f t="shared" si="33"/>
        <v>23.799624301045114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46.474694784068745</v>
      </c>
      <c r="AP538" s="153">
        <f t="shared" si="33"/>
        <v>23.76611858590207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46.626935931767889</v>
      </c>
      <c r="AP539" s="153">
        <f t="shared" si="33"/>
        <v>23.732612870759027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46.779177079467033</v>
      </c>
      <c r="AP540" s="153">
        <f t="shared" si="33"/>
        <v>23.699107155615984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46.931418227166176</v>
      </c>
      <c r="AP541" s="153">
        <f t="shared" si="33"/>
        <v>23.66560144047294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47.08365937486532</v>
      </c>
      <c r="AP542" s="153">
        <f t="shared" si="33"/>
        <v>23.632095725329897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47.235900522564464</v>
      </c>
      <c r="AP543" s="153">
        <f t="shared" si="33"/>
        <v>23.598590010186854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47.388141670263607</v>
      </c>
      <c r="AP544" s="153">
        <f t="shared" si="33"/>
        <v>23.56508429504381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47.540382817962751</v>
      </c>
      <c r="AP545" s="153">
        <f t="shared" si="33"/>
        <v>23.531578579900767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47.692623965661895</v>
      </c>
      <c r="AP546" s="153">
        <f t="shared" si="33"/>
        <v>23.498072864757724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47.844865113361038</v>
      </c>
      <c r="AP547" s="153">
        <f t="shared" si="33"/>
        <v>23.46456714961468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47.997106261060182</v>
      </c>
      <c r="AP548" s="153">
        <f t="shared" si="33"/>
        <v>23.431061434471637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48.149347408759326</v>
      </c>
      <c r="AP549" s="153">
        <f t="shared" si="33"/>
        <v>23.397555719328594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48.301588556458469</v>
      </c>
      <c r="AP550" s="153">
        <f t="shared" si="33"/>
        <v>23.36405000418555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48.453829704157613</v>
      </c>
      <c r="AP551" s="153">
        <f t="shared" si="33"/>
        <v>23.330544289042507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48.606070851856757</v>
      </c>
      <c r="AP552" s="153">
        <f t="shared" si="33"/>
        <v>23.297038573899464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48.7583119995559</v>
      </c>
      <c r="AP553" s="153">
        <f t="shared" si="33"/>
        <v>23.26353285875642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48.910553147255044</v>
      </c>
      <c r="AP554" s="153">
        <f t="shared" si="33"/>
        <v>23.230027143613377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49.062794294954188</v>
      </c>
      <c r="AP555" s="153">
        <f t="shared" si="33"/>
        <v>23.196521428470334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49.215035442653331</v>
      </c>
      <c r="AP556" s="153">
        <f t="shared" si="33"/>
        <v>23.16301571332729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49.367276590352475</v>
      </c>
      <c r="AP557" s="153">
        <f t="shared" si="33"/>
        <v>23.129509998184247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49.519517738051618</v>
      </c>
      <c r="AP558" s="153">
        <f t="shared" si="33"/>
        <v>23.096004283041204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49.671758885750762</v>
      </c>
      <c r="AP559" s="153">
        <f t="shared" si="33"/>
        <v>23.06249856789816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49.824000033449906</v>
      </c>
      <c r="AP560" s="153">
        <f t="shared" si="33"/>
        <v>23.028992852755117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49.976241181149049</v>
      </c>
      <c r="AP561" s="153">
        <f t="shared" si="33"/>
        <v>22.995487137612074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50.128482328848193</v>
      </c>
      <c r="AP562" s="153">
        <f t="shared" si="33"/>
        <v>22.96198142246903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50.280723476547337</v>
      </c>
      <c r="AP563" s="153">
        <f t="shared" si="33"/>
        <v>22.928475707325987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50.43296462424648</v>
      </c>
      <c r="AP564" s="153">
        <f t="shared" si="33"/>
        <v>22.894969992182943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50.585205771945624</v>
      </c>
      <c r="AP565" s="153">
        <f t="shared" si="33"/>
        <v>22.8614642770399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50.737446919644768</v>
      </c>
      <c r="AP566" s="153">
        <f t="shared" si="33"/>
        <v>22.827958561896857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50.889688067343911</v>
      </c>
      <c r="AP567" s="153">
        <f t="shared" si="33"/>
        <v>22.794452846753813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51.041929215043055</v>
      </c>
      <c r="AP568" s="153">
        <f t="shared" si="33"/>
        <v>22.76094713161077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51.194170362742199</v>
      </c>
      <c r="AP569" s="153">
        <f t="shared" si="33"/>
        <v>22.727441416467727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51.346411510441342</v>
      </c>
      <c r="AP570" s="153">
        <f t="shared" si="33"/>
        <v>22.693935701324683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51.498652658140486</v>
      </c>
      <c r="AP571" s="153">
        <f t="shared" si="33"/>
        <v>22.66042998618164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51.65089380583963</v>
      </c>
      <c r="AP572" s="153">
        <f t="shared" si="33"/>
        <v>22.626924271038597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51.803134953538773</v>
      </c>
      <c r="AP573" s="153">
        <f t="shared" si="33"/>
        <v>22.593418555895553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51.955376101237917</v>
      </c>
      <c r="AP574" s="153">
        <f t="shared" si="33"/>
        <v>22.55991284075251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52.107617248937061</v>
      </c>
      <c r="AP575" s="153">
        <f t="shared" ref="AP575:AP609" si="35">AP574+(AP$610-AP$510)/100</f>
        <v>22.526407125609467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52.259858396636204</v>
      </c>
      <c r="AP576" s="153">
        <f t="shared" si="35"/>
        <v>22.492901410466423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52.412099544335348</v>
      </c>
      <c r="AP577" s="153">
        <f t="shared" si="35"/>
        <v>22.45939569532338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52.564340692034492</v>
      </c>
      <c r="AP578" s="153">
        <f t="shared" si="35"/>
        <v>22.425889980180337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52.716581839733635</v>
      </c>
      <c r="AP579" s="153">
        <f t="shared" si="35"/>
        <v>22.392384265037293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52.868822987432779</v>
      </c>
      <c r="AP580" s="153">
        <f t="shared" si="35"/>
        <v>22.35887854989425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53.021064135131923</v>
      </c>
      <c r="AP581" s="153">
        <f t="shared" si="35"/>
        <v>22.325372834751207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53.173305282831066</v>
      </c>
      <c r="AP582" s="153">
        <f t="shared" si="35"/>
        <v>22.291867119608163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53.32554643053021</v>
      </c>
      <c r="AP583" s="153">
        <f t="shared" si="35"/>
        <v>22.25836140446512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53.477787578229353</v>
      </c>
      <c r="AP584" s="153">
        <f t="shared" si="35"/>
        <v>22.224855689322077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53.630028725928497</v>
      </c>
      <c r="AP585" s="153">
        <f t="shared" si="35"/>
        <v>22.191349974179033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53.782269873627641</v>
      </c>
      <c r="AP586" s="153">
        <f t="shared" si="35"/>
        <v>22.15784425903599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53.934511021326784</v>
      </c>
      <c r="AP587" s="153">
        <f t="shared" si="35"/>
        <v>22.124338543892947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54.086752169025928</v>
      </c>
      <c r="AP588" s="153">
        <f t="shared" si="35"/>
        <v>22.090832828749903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54.238993316725072</v>
      </c>
      <c r="AP589" s="153">
        <f t="shared" si="35"/>
        <v>22.05732711360686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54.391234464424215</v>
      </c>
      <c r="AP590" s="153">
        <f t="shared" si="35"/>
        <v>22.023821398463816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54.543475612123359</v>
      </c>
      <c r="AP591" s="153">
        <f t="shared" si="35"/>
        <v>21.990315683320773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54.695716759822503</v>
      </c>
      <c r="AP592" s="153">
        <f t="shared" si="35"/>
        <v>21.95680996817773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54.847957907521646</v>
      </c>
      <c r="AP593" s="153">
        <f t="shared" si="35"/>
        <v>21.923304253034686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55.00019905522079</v>
      </c>
      <c r="AP594" s="153">
        <f t="shared" si="35"/>
        <v>21.889798537891643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55.152440202919934</v>
      </c>
      <c r="AP595" s="153">
        <f t="shared" si="35"/>
        <v>21.8562928227486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55.304681350619077</v>
      </c>
      <c r="AP596" s="153">
        <f t="shared" si="35"/>
        <v>21.822787107605556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55.456922498318221</v>
      </c>
      <c r="AP597" s="153">
        <f t="shared" si="35"/>
        <v>21.789281392462513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55.609163646017365</v>
      </c>
      <c r="AP598" s="153">
        <f t="shared" si="35"/>
        <v>21.75577567731947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55.761404793716508</v>
      </c>
      <c r="AP599" s="153">
        <f t="shared" si="35"/>
        <v>21.722269962176426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55.913645941415652</v>
      </c>
      <c r="AP600" s="153">
        <f t="shared" si="35"/>
        <v>21.688764247033383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56.065887089114796</v>
      </c>
      <c r="AP601" s="153">
        <f t="shared" si="35"/>
        <v>21.65525853189034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56.218128236813939</v>
      </c>
      <c r="AP602" s="153">
        <f t="shared" si="35"/>
        <v>21.621752816747296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56.370369384513083</v>
      </c>
      <c r="AP603" s="153">
        <f t="shared" si="35"/>
        <v>21.588247101604253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56.522610532212227</v>
      </c>
      <c r="AP604" s="153">
        <f t="shared" si="35"/>
        <v>21.55474138646121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56.67485167991137</v>
      </c>
      <c r="AP605" s="153">
        <f t="shared" si="35"/>
        <v>21.521235671318166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56.827092827610514</v>
      </c>
      <c r="AP606" s="153">
        <f t="shared" si="35"/>
        <v>21.487729956175123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56.979333975309657</v>
      </c>
      <c r="AP607" s="153">
        <f t="shared" si="35"/>
        <v>21.45422424103208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57.131575123008801</v>
      </c>
      <c r="AP608" s="153">
        <f t="shared" si="35"/>
        <v>21.420718525889036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57.283816270707945</v>
      </c>
      <c r="AP609" s="153">
        <f t="shared" si="35"/>
        <v>21.387212810745993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57.436057418407302</v>
      </c>
      <c r="AP610" s="177">
        <f>AC14</f>
        <v>21.353707095602783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57.436057418407302</v>
      </c>
      <c r="AQ611">
        <f>AC14</f>
        <v>21.353707095602783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57.454187669228233</v>
      </c>
      <c r="AQ612">
        <f t="shared" ref="AQ612:AQ675" si="37">AQ611+(AQ$711-AQ$611)/100</f>
        <v>21.296511868483993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57.472317920049164</v>
      </c>
      <c r="AQ613">
        <f t="shared" si="37"/>
        <v>21.239316641365203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57.490448170870096</v>
      </c>
      <c r="AQ614">
        <f t="shared" si="37"/>
        <v>21.182121414246414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57.508578421691027</v>
      </c>
      <c r="AQ615">
        <f t="shared" si="37"/>
        <v>21.124926187127624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57.526708672511958</v>
      </c>
      <c r="AQ616">
        <f t="shared" si="37"/>
        <v>21.067730960008834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57.54483892333289</v>
      </c>
      <c r="AQ617">
        <f t="shared" si="37"/>
        <v>21.010535732890045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57.562969174153821</v>
      </c>
      <c r="AQ618">
        <f t="shared" si="37"/>
        <v>20.953340505771255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57.581099424974752</v>
      </c>
      <c r="AQ619">
        <f t="shared" si="37"/>
        <v>20.896145278652465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57.599229675795684</v>
      </c>
      <c r="AQ620">
        <f t="shared" si="37"/>
        <v>20.838950051533676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57.617359926616615</v>
      </c>
      <c r="AQ621">
        <f t="shared" si="37"/>
        <v>20.781754824414886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57.635490177437546</v>
      </c>
      <c r="AQ622">
        <f t="shared" si="37"/>
        <v>20.724559597296096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57.653620428258478</v>
      </c>
      <c r="AQ623">
        <f t="shared" si="37"/>
        <v>20.667364370177307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57.671750679079409</v>
      </c>
      <c r="AQ624">
        <f t="shared" si="37"/>
        <v>20.610169143058517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57.68988092990034</v>
      </c>
      <c r="AQ625">
        <f t="shared" si="37"/>
        <v>20.552973915939727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57.708011180721272</v>
      </c>
      <c r="AQ626">
        <f t="shared" si="37"/>
        <v>20.495778688820938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57.726141431542203</v>
      </c>
      <c r="AQ627">
        <f t="shared" si="37"/>
        <v>20.438583461702148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57.744271682363134</v>
      </c>
      <c r="AQ628">
        <f t="shared" si="37"/>
        <v>20.381388234583358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57.762401933184066</v>
      </c>
      <c r="AQ629">
        <f t="shared" si="37"/>
        <v>20.324193007464569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57.780532184004997</v>
      </c>
      <c r="AQ630">
        <f t="shared" si="37"/>
        <v>20.266997780345779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57.798662434825928</v>
      </c>
      <c r="AQ631">
        <f t="shared" si="37"/>
        <v>20.209802553226989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57.81679268564686</v>
      </c>
      <c r="AQ632">
        <f t="shared" si="37"/>
        <v>20.1526073261082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57.834922936467791</v>
      </c>
      <c r="AQ633">
        <f t="shared" si="37"/>
        <v>20.09541209898941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57.853053187288722</v>
      </c>
      <c r="AQ634">
        <f t="shared" si="37"/>
        <v>20.03821687187062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57.871183438109654</v>
      </c>
      <c r="AQ635">
        <f t="shared" si="37"/>
        <v>19.981021644751831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57.889313688930585</v>
      </c>
      <c r="AQ636">
        <f t="shared" si="37"/>
        <v>19.923826417633041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57.907443939751516</v>
      </c>
      <c r="AQ637">
        <f t="shared" si="37"/>
        <v>19.866631190514251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57.925574190572448</v>
      </c>
      <c r="AQ638">
        <f t="shared" si="37"/>
        <v>19.809435963395462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57.943704441393379</v>
      </c>
      <c r="AQ639">
        <f t="shared" si="37"/>
        <v>19.752240736276672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57.96183469221431</v>
      </c>
      <c r="AQ640">
        <f t="shared" si="37"/>
        <v>19.695045509157882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57.979964943035242</v>
      </c>
      <c r="AQ641">
        <f t="shared" si="37"/>
        <v>19.637850282039093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57.998095193856173</v>
      </c>
      <c r="AQ642">
        <f t="shared" si="37"/>
        <v>19.580655054920303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58.016225444677104</v>
      </c>
      <c r="AQ643">
        <f t="shared" si="37"/>
        <v>19.523459827801513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58.034355695498036</v>
      </c>
      <c r="AQ644">
        <f t="shared" si="37"/>
        <v>19.466264600682724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58.052485946318967</v>
      </c>
      <c r="AQ645">
        <f t="shared" si="37"/>
        <v>19.409069373563934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58.070616197139898</v>
      </c>
      <c r="AQ646">
        <f t="shared" si="37"/>
        <v>19.351874146445144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58.08874644796083</v>
      </c>
      <c r="AQ647">
        <f t="shared" si="37"/>
        <v>19.294678919326355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58.106876698781761</v>
      </c>
      <c r="AQ648">
        <f t="shared" si="37"/>
        <v>19.237483692207565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58.125006949602692</v>
      </c>
      <c r="AQ649">
        <f t="shared" si="37"/>
        <v>19.180288465088775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58.143137200423624</v>
      </c>
      <c r="AQ650">
        <f t="shared" si="37"/>
        <v>19.123093237969986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58.161267451244555</v>
      </c>
      <c r="AQ651">
        <f t="shared" si="37"/>
        <v>19.065898010851196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58.179397702065486</v>
      </c>
      <c r="AQ652">
        <f t="shared" si="37"/>
        <v>19.008702783732407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58.197527952886418</v>
      </c>
      <c r="AQ653">
        <f t="shared" si="37"/>
        <v>18.951507556613617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58.215658203707349</v>
      </c>
      <c r="AQ654">
        <f t="shared" si="37"/>
        <v>18.894312329494827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58.23378845452828</v>
      </c>
      <c r="AQ655">
        <f t="shared" si="37"/>
        <v>18.837117102376038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58.251918705349212</v>
      </c>
      <c r="AQ656">
        <f t="shared" si="37"/>
        <v>18.779921875257248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58.270048956170143</v>
      </c>
      <c r="AQ657">
        <f t="shared" si="37"/>
        <v>18.722726648138458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58.288179206991074</v>
      </c>
      <c r="AQ658">
        <f t="shared" si="37"/>
        <v>18.665531421019669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58.306309457812006</v>
      </c>
      <c r="AQ659">
        <f t="shared" si="37"/>
        <v>18.608336193900879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58.324439708632937</v>
      </c>
      <c r="AQ660">
        <f t="shared" si="37"/>
        <v>18.551140966782089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58.342569959453868</v>
      </c>
      <c r="AQ661">
        <f t="shared" si="37"/>
        <v>18.4939457396633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58.3607002102748</v>
      </c>
      <c r="AQ662">
        <f t="shared" si="37"/>
        <v>18.43675051254451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58.378830461095731</v>
      </c>
      <c r="AQ663">
        <f t="shared" si="37"/>
        <v>18.37955528542572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58.396960711916662</v>
      </c>
      <c r="AQ664">
        <f t="shared" si="37"/>
        <v>18.322360058306931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58.415090962737594</v>
      </c>
      <c r="AQ665">
        <f t="shared" si="37"/>
        <v>18.265164831188141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58.433221213558525</v>
      </c>
      <c r="AQ666">
        <f t="shared" si="37"/>
        <v>18.207969604069351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58.451351464379457</v>
      </c>
      <c r="AQ667">
        <f t="shared" si="37"/>
        <v>18.150774376950562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58.469481715200388</v>
      </c>
      <c r="AQ668">
        <f t="shared" si="37"/>
        <v>18.093579149831772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58.487611966021319</v>
      </c>
      <c r="AQ669">
        <f t="shared" si="37"/>
        <v>18.036383922712982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58.505742216842251</v>
      </c>
      <c r="AQ670">
        <f t="shared" si="37"/>
        <v>17.979188695594193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58.523872467663182</v>
      </c>
      <c r="AQ671">
        <f t="shared" si="37"/>
        <v>17.921993468475403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58.542002718484113</v>
      </c>
      <c r="AQ672">
        <f t="shared" si="37"/>
        <v>17.864798241356613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58.560132969305045</v>
      </c>
      <c r="AQ673">
        <f t="shared" si="37"/>
        <v>17.807603014237824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58.578263220125976</v>
      </c>
      <c r="AQ674">
        <f t="shared" si="37"/>
        <v>17.750407787119034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58.596393470946907</v>
      </c>
      <c r="AQ675">
        <f t="shared" si="37"/>
        <v>17.693212560000244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58.614523721767839</v>
      </c>
      <c r="AQ676">
        <f t="shared" ref="AQ676:AQ710" si="39">AQ675+(AQ$711-AQ$611)/100</f>
        <v>17.636017332881455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58.63265397258877</v>
      </c>
      <c r="AQ677">
        <f t="shared" si="39"/>
        <v>17.578822105762665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58.650784223409701</v>
      </c>
      <c r="AQ678">
        <f t="shared" si="39"/>
        <v>17.521626878643875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58.668914474230633</v>
      </c>
      <c r="AQ679">
        <f t="shared" si="39"/>
        <v>17.464431651525086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58.687044725051564</v>
      </c>
      <c r="AQ680">
        <f t="shared" si="39"/>
        <v>17.407236424406296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58.705174975872495</v>
      </c>
      <c r="AQ681">
        <f t="shared" si="39"/>
        <v>17.350041197287506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58.723305226693427</v>
      </c>
      <c r="AQ682">
        <f t="shared" si="39"/>
        <v>17.292845970168717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58.741435477514358</v>
      </c>
      <c r="AQ683">
        <f t="shared" si="39"/>
        <v>17.235650743049927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58.759565728335289</v>
      </c>
      <c r="AQ684">
        <f t="shared" si="39"/>
        <v>17.178455515931137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58.777695979156221</v>
      </c>
      <c r="AQ685">
        <f t="shared" si="39"/>
        <v>17.121260288812348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58.795826229977152</v>
      </c>
      <c r="AQ686">
        <f t="shared" si="39"/>
        <v>17.064065061693558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58.813956480798083</v>
      </c>
      <c r="AQ687">
        <f t="shared" si="39"/>
        <v>17.006869834574768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58.832086731619015</v>
      </c>
      <c r="AQ688">
        <f t="shared" si="39"/>
        <v>16.949674607455979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58.850216982439946</v>
      </c>
      <c r="AQ689">
        <f t="shared" si="39"/>
        <v>16.892479380337189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58.868347233260877</v>
      </c>
      <c r="AQ690">
        <f t="shared" si="39"/>
        <v>16.835284153218399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58.886477484081809</v>
      </c>
      <c r="AQ691">
        <f t="shared" si="39"/>
        <v>16.77808892609961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58.90460773490274</v>
      </c>
      <c r="AQ692">
        <f t="shared" si="39"/>
        <v>16.72089369898082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58.922737985723671</v>
      </c>
      <c r="AQ693">
        <f t="shared" si="39"/>
        <v>16.66369847186203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58.940868236544603</v>
      </c>
      <c r="AQ694">
        <f t="shared" si="39"/>
        <v>16.606503244743241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58.958998487365534</v>
      </c>
      <c r="AQ695">
        <f t="shared" si="39"/>
        <v>16.549308017624451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58.977128738186465</v>
      </c>
      <c r="AQ696">
        <f t="shared" si="39"/>
        <v>16.492112790505661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58.995258989007397</v>
      </c>
      <c r="AQ697">
        <f t="shared" si="39"/>
        <v>16.434917563386872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59.013389239828328</v>
      </c>
      <c r="AQ698">
        <f t="shared" si="39"/>
        <v>16.377722336268082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59.031519490649259</v>
      </c>
      <c r="AQ699">
        <f t="shared" si="39"/>
        <v>16.320527109149292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59.049649741470191</v>
      </c>
      <c r="AQ700">
        <f t="shared" si="39"/>
        <v>16.263331882030503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59.067779992291122</v>
      </c>
      <c r="AQ701">
        <f t="shared" si="39"/>
        <v>16.206136654911713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59.085910243112053</v>
      </c>
      <c r="AQ702">
        <f t="shared" si="39"/>
        <v>16.148941427792924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59.104040493932985</v>
      </c>
      <c r="AQ703">
        <f t="shared" si="39"/>
        <v>16.091746200674134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59.122170744753916</v>
      </c>
      <c r="AQ704">
        <f t="shared" si="39"/>
        <v>16.034550973555344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59.140300995574847</v>
      </c>
      <c r="AQ705">
        <f t="shared" si="39"/>
        <v>15.977355746436553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59.158431246395779</v>
      </c>
      <c r="AQ706">
        <f t="shared" si="39"/>
        <v>15.920160519317761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59.17656149721671</v>
      </c>
      <c r="AQ707">
        <f t="shared" si="39"/>
        <v>15.86296529219897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59.194691748037641</v>
      </c>
      <c r="AQ708">
        <f t="shared" si="39"/>
        <v>15.805770065080178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59.212821998858573</v>
      </c>
      <c r="AQ709">
        <f t="shared" si="39"/>
        <v>15.748574837961387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59.230952249679504</v>
      </c>
      <c r="AQ710">
        <f t="shared" si="39"/>
        <v>15.691379610842596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59.249082500500442</v>
      </c>
      <c r="AQ711" s="177">
        <f>AC15</f>
        <v>15.634184383723657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59.249082500500442</v>
      </c>
      <c r="AR712">
        <f>AC15</f>
        <v>15.634184383723657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59.143945126165029</v>
      </c>
      <c r="AR713">
        <f t="shared" ref="AR713:AR776" si="41">AR712+(AR$812-AR$712)/100</f>
        <v>15.519092539886421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59.038807751829616</v>
      </c>
      <c r="AR714">
        <f t="shared" si="41"/>
        <v>15.404000696049184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58.933670377494202</v>
      </c>
      <c r="AR715">
        <f t="shared" si="41"/>
        <v>15.288908852211948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58.828533003158789</v>
      </c>
      <c r="AR716">
        <f t="shared" si="41"/>
        <v>15.173817008374712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58.723395628823376</v>
      </c>
      <c r="AR717">
        <f t="shared" si="41"/>
        <v>15.058725164537476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58.618258254487962</v>
      </c>
      <c r="AR718">
        <f t="shared" si="41"/>
        <v>14.94363332070024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58.513120880152549</v>
      </c>
      <c r="AR719">
        <f t="shared" si="41"/>
        <v>14.828541476863004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58.407983505817135</v>
      </c>
      <c r="AR720">
        <f t="shared" si="41"/>
        <v>14.713449633025768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58.302846131481722</v>
      </c>
      <c r="AR721">
        <f t="shared" si="41"/>
        <v>14.598357789188531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58.197708757146309</v>
      </c>
      <c r="AR722">
        <f t="shared" si="41"/>
        <v>14.483265945351295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58.092571382810895</v>
      </c>
      <c r="AR723">
        <f t="shared" si="41"/>
        <v>14.368174101514059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57.987434008475482</v>
      </c>
      <c r="AR724">
        <f t="shared" si="41"/>
        <v>14.253082257676823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57.882296634140069</v>
      </c>
      <c r="AR725">
        <f t="shared" si="41"/>
        <v>14.137990413839587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57.777159259804655</v>
      </c>
      <c r="AR726">
        <f t="shared" si="41"/>
        <v>14.022898570002351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57.672021885469242</v>
      </c>
      <c r="AR727">
        <f t="shared" si="41"/>
        <v>13.907806726165115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57.566884511133829</v>
      </c>
      <c r="AR728">
        <f t="shared" si="41"/>
        <v>13.792714882327878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57.461747136798415</v>
      </c>
      <c r="AR729">
        <f t="shared" si="41"/>
        <v>13.677623038490642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57.356609762463002</v>
      </c>
      <c r="AR730">
        <f t="shared" si="41"/>
        <v>13.562531194653406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57.251472388127588</v>
      </c>
      <c r="AR731">
        <f t="shared" si="41"/>
        <v>13.44743935081617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57.146335013792175</v>
      </c>
      <c r="AR732">
        <f t="shared" si="41"/>
        <v>13.332347506978934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57.041197639456762</v>
      </c>
      <c r="AR733">
        <f t="shared" si="41"/>
        <v>13.217255663141698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56.936060265121348</v>
      </c>
      <c r="AR734">
        <f t="shared" si="41"/>
        <v>13.102163819304462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56.830922890785935</v>
      </c>
      <c r="AR735">
        <f t="shared" si="41"/>
        <v>12.987071975467225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56.725785516450522</v>
      </c>
      <c r="AR736">
        <f t="shared" si="41"/>
        <v>12.871980131629989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56.620648142115108</v>
      </c>
      <c r="AR737">
        <f t="shared" si="41"/>
        <v>12.756888287792753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56.515510767779695</v>
      </c>
      <c r="AR738">
        <f t="shared" si="41"/>
        <v>12.641796443955517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56.410373393444281</v>
      </c>
      <c r="AR739">
        <f t="shared" si="41"/>
        <v>12.526704600118281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56.305236019108868</v>
      </c>
      <c r="AR740">
        <f t="shared" si="41"/>
        <v>12.411612756281045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56.200098644773455</v>
      </c>
      <c r="AR741">
        <f t="shared" si="41"/>
        <v>12.296520912443809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56.094961270438041</v>
      </c>
      <c r="AR742">
        <f t="shared" si="41"/>
        <v>12.181429068606572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55.989823896102628</v>
      </c>
      <c r="AR743">
        <f t="shared" si="41"/>
        <v>12.066337224769336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55.884686521767215</v>
      </c>
      <c r="AR744">
        <f t="shared" si="41"/>
        <v>11.9512453809321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55.779549147431801</v>
      </c>
      <c r="AR745">
        <f t="shared" si="41"/>
        <v>11.836153537094864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55.674411773096388</v>
      </c>
      <c r="AR746">
        <f t="shared" si="41"/>
        <v>11.721061693257628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55.569274398760975</v>
      </c>
      <c r="AR747">
        <f t="shared" si="41"/>
        <v>11.605969849420392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55.464137024425561</v>
      </c>
      <c r="AR748">
        <f t="shared" si="41"/>
        <v>11.490878005583156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55.358999650090148</v>
      </c>
      <c r="AR749">
        <f t="shared" si="41"/>
        <v>11.37578616174592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55.253862275754734</v>
      </c>
      <c r="AR750">
        <f t="shared" si="41"/>
        <v>11.260694317908683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55.148724901419321</v>
      </c>
      <c r="AR751">
        <f t="shared" si="41"/>
        <v>11.145602474071447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55.043587527083908</v>
      </c>
      <c r="AR752">
        <f t="shared" si="41"/>
        <v>11.030510630234211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54.938450152748494</v>
      </c>
      <c r="AR753">
        <f t="shared" si="41"/>
        <v>10.915418786396975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54.833312778413081</v>
      </c>
      <c r="AR754">
        <f t="shared" si="41"/>
        <v>10.800326942559739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54.728175404077668</v>
      </c>
      <c r="AR755">
        <f t="shared" si="41"/>
        <v>10.685235098722503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54.623038029742254</v>
      </c>
      <c r="AR756">
        <f t="shared" si="41"/>
        <v>10.570143254885267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54.517900655406841</v>
      </c>
      <c r="AR757">
        <f t="shared" si="41"/>
        <v>10.45505141104803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54.412763281071427</v>
      </c>
      <c r="AR758">
        <f t="shared" si="41"/>
        <v>10.339959567210794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54.307625906736014</v>
      </c>
      <c r="AR759">
        <f t="shared" si="41"/>
        <v>10.224867723373558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54.202488532400601</v>
      </c>
      <c r="AR760">
        <f t="shared" si="41"/>
        <v>10.109775879536322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54.097351158065187</v>
      </c>
      <c r="AR761">
        <f t="shared" si="41"/>
        <v>9.9946840356990858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53.992213783729774</v>
      </c>
      <c r="AR762">
        <f t="shared" si="41"/>
        <v>9.8795921918618497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53.887076409394361</v>
      </c>
      <c r="AR763">
        <f t="shared" si="41"/>
        <v>9.7645003480246135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53.781939035058947</v>
      </c>
      <c r="AR764">
        <f t="shared" si="41"/>
        <v>9.6494085041873774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53.676801660723534</v>
      </c>
      <c r="AR765">
        <f t="shared" si="41"/>
        <v>9.5343166603501412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53.571664286388121</v>
      </c>
      <c r="AR766">
        <f t="shared" si="41"/>
        <v>9.4192248165129051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53.466526912052707</v>
      </c>
      <c r="AR767">
        <f t="shared" si="41"/>
        <v>9.304132972675669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53.361389537717294</v>
      </c>
      <c r="AR768">
        <f t="shared" si="41"/>
        <v>9.1890411288384328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53.25625216338188</v>
      </c>
      <c r="AR769">
        <f t="shared" si="41"/>
        <v>9.0739492850011967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53.151114789046467</v>
      </c>
      <c r="AR770">
        <f t="shared" si="41"/>
        <v>8.9588574411639605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53.045977414711054</v>
      </c>
      <c r="AR771">
        <f t="shared" si="41"/>
        <v>8.8437655973267244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52.94084004037564</v>
      </c>
      <c r="AR772">
        <f t="shared" si="41"/>
        <v>8.7286737534894883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52.835702666040227</v>
      </c>
      <c r="AR773">
        <f t="shared" si="41"/>
        <v>8.6135819096522521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52.730565291704814</v>
      </c>
      <c r="AR774">
        <f t="shared" si="41"/>
        <v>8.498490065815016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52.6254279173694</v>
      </c>
      <c r="AR775">
        <f t="shared" si="41"/>
        <v>8.3833982219777798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52.520290543033987</v>
      </c>
      <c r="AR776">
        <f t="shared" si="41"/>
        <v>8.2683063781405437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52.415153168698573</v>
      </c>
      <c r="AR777">
        <f t="shared" ref="AR777:AR811" si="43">AR776+(AR$812-AR$712)/100</f>
        <v>8.1532145343033076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52.31001579436316</v>
      </c>
      <c r="AR778">
        <f t="shared" si="43"/>
        <v>8.0381226904660714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52.204878420027747</v>
      </c>
      <c r="AR779">
        <f t="shared" si="43"/>
        <v>7.9230308466288353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52.099741045692333</v>
      </c>
      <c r="AR780">
        <f t="shared" si="43"/>
        <v>7.8079390027915991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51.99460367135692</v>
      </c>
      <c r="AR781">
        <f t="shared" si="43"/>
        <v>7.692847158954363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51.889466297021507</v>
      </c>
      <c r="AR782">
        <f t="shared" si="43"/>
        <v>7.5777553151171269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51.784328922686093</v>
      </c>
      <c r="AR783">
        <f t="shared" si="43"/>
        <v>7.4626634712798907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51.67919154835068</v>
      </c>
      <c r="AR784">
        <f t="shared" si="43"/>
        <v>7.3475716274426546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51.574054174015266</v>
      </c>
      <c r="AR785">
        <f t="shared" si="43"/>
        <v>7.2324797836054184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51.468916799679853</v>
      </c>
      <c r="AR786">
        <f t="shared" si="43"/>
        <v>7.1173879397681823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51.36377942534444</v>
      </c>
      <c r="AR787">
        <f t="shared" si="43"/>
        <v>7.0022960959309462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51.258642051009026</v>
      </c>
      <c r="AR788">
        <f t="shared" si="43"/>
        <v>6.88720425209371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51.153504676673613</v>
      </c>
      <c r="AR789">
        <f t="shared" si="43"/>
        <v>6.7721124082564739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51.0483673023382</v>
      </c>
      <c r="AR790">
        <f t="shared" si="43"/>
        <v>6.6570205644192377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50.943229928002786</v>
      </c>
      <c r="AR791">
        <f t="shared" si="43"/>
        <v>6.5419287205820016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50.838092553667373</v>
      </c>
      <c r="AR792">
        <f t="shared" si="43"/>
        <v>6.4268368767447654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50.73295517933196</v>
      </c>
      <c r="AR793">
        <f t="shared" si="43"/>
        <v>6.3117450329075293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50.627817804996546</v>
      </c>
      <c r="AR794">
        <f t="shared" si="43"/>
        <v>6.1966531890702932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50.522680430661133</v>
      </c>
      <c r="AR795">
        <f t="shared" si="43"/>
        <v>6.081561345233057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50.417543056325719</v>
      </c>
      <c r="AR796">
        <f t="shared" si="43"/>
        <v>5.9664695013958209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50.312405681990306</v>
      </c>
      <c r="AR797">
        <f t="shared" si="43"/>
        <v>5.8513776575585847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50.207268307654893</v>
      </c>
      <c r="AR798">
        <f t="shared" si="43"/>
        <v>5.7362858137213486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50.102130933319479</v>
      </c>
      <c r="AR799">
        <f t="shared" si="43"/>
        <v>5.6211939698841125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49.996993558984066</v>
      </c>
      <c r="AR800">
        <f t="shared" si="43"/>
        <v>5.5061021260468763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49.891856184648653</v>
      </c>
      <c r="AR801">
        <f t="shared" si="43"/>
        <v>5.3910102822096402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49.786718810313239</v>
      </c>
      <c r="AR802">
        <f t="shared" si="43"/>
        <v>5.275918438372404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49.681581435977826</v>
      </c>
      <c r="AR803">
        <f t="shared" si="43"/>
        <v>5.1608265945351679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49.576444061642412</v>
      </c>
      <c r="AR804">
        <f t="shared" si="43"/>
        <v>5.0457347506979318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49.471306687306999</v>
      </c>
      <c r="AR805">
        <f t="shared" si="43"/>
        <v>4.9306429068606956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49.366169312971586</v>
      </c>
      <c r="AR806">
        <f t="shared" si="43"/>
        <v>4.8155510630234595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49.261031938636172</v>
      </c>
      <c r="AR807">
        <f t="shared" si="43"/>
        <v>4.7004592191862233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49.155894564300759</v>
      </c>
      <c r="AR808">
        <f t="shared" si="43"/>
        <v>4.5853673753489872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49.050757189965346</v>
      </c>
      <c r="AR809">
        <f t="shared" si="43"/>
        <v>4.4702755315117511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48.945619815629932</v>
      </c>
      <c r="AR810">
        <f t="shared" si="43"/>
        <v>4.3551836876745149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48.840482441294519</v>
      </c>
      <c r="AR811">
        <f t="shared" si="43"/>
        <v>4.2400918438372788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48.735345066958963</v>
      </c>
      <c r="AR812" s="177">
        <f>AC8</f>
        <v>4.125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48.735345066958963</v>
      </c>
      <c r="AS813">
        <f>AC8</f>
        <v>4.125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48.735345066958963</v>
      </c>
      <c r="AS814">
        <f t="shared" ref="AS814:AS877" si="45">AS813+(AS$913-AS$813)/100</f>
        <v>4.125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48.735345066958963</v>
      </c>
      <c r="AS815">
        <f t="shared" si="45"/>
        <v>4.125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48.735345066958963</v>
      </c>
      <c r="AS816">
        <f t="shared" si="45"/>
        <v>4.125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48.735345066958963</v>
      </c>
      <c r="AS817">
        <f t="shared" si="45"/>
        <v>4.125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48.735345066958963</v>
      </c>
      <c r="AS818">
        <f t="shared" si="45"/>
        <v>4.125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48.735345066958963</v>
      </c>
      <c r="AS819">
        <f t="shared" si="45"/>
        <v>4.125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48.735345066958963</v>
      </c>
      <c r="AS820">
        <f t="shared" si="45"/>
        <v>4.125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48.735345066958963</v>
      </c>
      <c r="AS821">
        <f t="shared" si="45"/>
        <v>4.125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48.735345066958963</v>
      </c>
      <c r="AS822">
        <f t="shared" si="45"/>
        <v>4.125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48.735345066958963</v>
      </c>
      <c r="AS823">
        <f t="shared" si="45"/>
        <v>4.125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48.735345066958963</v>
      </c>
      <c r="AS824">
        <f t="shared" si="45"/>
        <v>4.125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48.735345066958963</v>
      </c>
      <c r="AS825">
        <f t="shared" si="45"/>
        <v>4.125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48.735345066958963</v>
      </c>
      <c r="AS826">
        <f t="shared" si="45"/>
        <v>4.125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48.735345066958963</v>
      </c>
      <c r="AS827">
        <f t="shared" si="45"/>
        <v>4.125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48.735345066958963</v>
      </c>
      <c r="AS828">
        <f t="shared" si="45"/>
        <v>4.125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48.735345066958963</v>
      </c>
      <c r="AS829">
        <f t="shared" si="45"/>
        <v>4.125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48.735345066958963</v>
      </c>
      <c r="AS830">
        <f t="shared" si="45"/>
        <v>4.125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48.735345066958963</v>
      </c>
      <c r="AS831">
        <f t="shared" si="45"/>
        <v>4.125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48.735345066958963</v>
      </c>
      <c r="AS832">
        <f t="shared" si="45"/>
        <v>4.125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48.735345066958963</v>
      </c>
      <c r="AS833">
        <f t="shared" si="45"/>
        <v>4.125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48.735345066958963</v>
      </c>
      <c r="AS834">
        <f t="shared" si="45"/>
        <v>4.125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48.735345066958963</v>
      </c>
      <c r="AS835">
        <f t="shared" si="45"/>
        <v>4.125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48.735345066958963</v>
      </c>
      <c r="AS836">
        <f t="shared" si="45"/>
        <v>4.125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48.735345066958963</v>
      </c>
      <c r="AS837">
        <f t="shared" si="45"/>
        <v>4.125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48.735345066958963</v>
      </c>
      <c r="AS838">
        <f t="shared" si="45"/>
        <v>4.125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48.735345066958963</v>
      </c>
      <c r="AS839">
        <f t="shared" si="45"/>
        <v>4.125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48.735345066958963</v>
      </c>
      <c r="AS840">
        <f t="shared" si="45"/>
        <v>4.125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48.735345066958963</v>
      </c>
      <c r="AS841">
        <f t="shared" si="45"/>
        <v>4.125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48.735345066958963</v>
      </c>
      <c r="AS842">
        <f t="shared" si="45"/>
        <v>4.125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48.735345066958963</v>
      </c>
      <c r="AS843">
        <f t="shared" si="45"/>
        <v>4.125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48.735345066958963</v>
      </c>
      <c r="AS844">
        <f t="shared" si="45"/>
        <v>4.125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48.735345066958963</v>
      </c>
      <c r="AS845">
        <f t="shared" si="45"/>
        <v>4.125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48.735345066958963</v>
      </c>
      <c r="AS846">
        <f t="shared" si="45"/>
        <v>4.125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48.735345066958963</v>
      </c>
      <c r="AS847">
        <f t="shared" si="45"/>
        <v>4.125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48.735345066958963</v>
      </c>
      <c r="AS848">
        <f t="shared" si="45"/>
        <v>4.125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48.735345066958963</v>
      </c>
      <c r="AS849">
        <f t="shared" si="45"/>
        <v>4.125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48.735345066958963</v>
      </c>
      <c r="AS850">
        <f t="shared" si="45"/>
        <v>4.125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48.735345066958963</v>
      </c>
      <c r="AS851">
        <f t="shared" si="45"/>
        <v>4.125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48.735345066958963</v>
      </c>
      <c r="AS852">
        <f t="shared" si="45"/>
        <v>4.125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48.735345066958963</v>
      </c>
      <c r="AS853">
        <f t="shared" si="45"/>
        <v>4.125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48.735345066958963</v>
      </c>
      <c r="AS854">
        <f t="shared" si="45"/>
        <v>4.125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48.735345066958963</v>
      </c>
      <c r="AS855">
        <f t="shared" si="45"/>
        <v>4.125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48.735345066958963</v>
      </c>
      <c r="AS856">
        <f t="shared" si="45"/>
        <v>4.125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48.735345066958963</v>
      </c>
      <c r="AS857">
        <f t="shared" si="45"/>
        <v>4.125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48.735345066958963</v>
      </c>
      <c r="AS858">
        <f t="shared" si="45"/>
        <v>4.125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48.735345066958963</v>
      </c>
      <c r="AS859">
        <f t="shared" si="45"/>
        <v>4.125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48.735345066958963</v>
      </c>
      <c r="AS860">
        <f t="shared" si="45"/>
        <v>4.125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48.735345066958963</v>
      </c>
      <c r="AS861">
        <f t="shared" si="45"/>
        <v>4.125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48.735345066958963</v>
      </c>
      <c r="AS862">
        <f t="shared" si="45"/>
        <v>4.125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48.735345066958963</v>
      </c>
      <c r="AS863">
        <f t="shared" si="45"/>
        <v>4.125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48.735345066958963</v>
      </c>
      <c r="AS864">
        <f t="shared" si="45"/>
        <v>4.125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48.735345066958963</v>
      </c>
      <c r="AS865">
        <f t="shared" si="45"/>
        <v>4.125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48.735345066958963</v>
      </c>
      <c r="AS866">
        <f t="shared" si="45"/>
        <v>4.125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48.735345066958963</v>
      </c>
      <c r="AS867">
        <f t="shared" si="45"/>
        <v>4.125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48.735345066958963</v>
      </c>
      <c r="AS868">
        <f t="shared" si="45"/>
        <v>4.125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48.735345066958963</v>
      </c>
      <c r="AS869">
        <f t="shared" si="45"/>
        <v>4.125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48.735345066958963</v>
      </c>
      <c r="AS870">
        <f t="shared" si="45"/>
        <v>4.125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48.735345066958963</v>
      </c>
      <c r="AS871">
        <f t="shared" si="45"/>
        <v>4.125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48.735345066958963</v>
      </c>
      <c r="AS872">
        <f t="shared" si="45"/>
        <v>4.125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48.735345066958963</v>
      </c>
      <c r="AS873">
        <f t="shared" si="45"/>
        <v>4.125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48.735345066958963</v>
      </c>
      <c r="AS874">
        <f t="shared" si="45"/>
        <v>4.125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48.735345066958963</v>
      </c>
      <c r="AS875">
        <f t="shared" si="45"/>
        <v>4.125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48.735345066958963</v>
      </c>
      <c r="AS876">
        <f t="shared" si="45"/>
        <v>4.125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48.735345066958963</v>
      </c>
      <c r="AS877">
        <f t="shared" si="45"/>
        <v>4.125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48.735345066958963</v>
      </c>
      <c r="AS878">
        <f t="shared" ref="AS878:AS912" si="47">AS877+(AS$913-AS$813)/100</f>
        <v>4.125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48.735345066958963</v>
      </c>
      <c r="AS879">
        <f t="shared" si="47"/>
        <v>4.125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48.735345066958963</v>
      </c>
      <c r="AS880">
        <f t="shared" si="47"/>
        <v>4.125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48.735345066958963</v>
      </c>
      <c r="AS881">
        <f t="shared" si="47"/>
        <v>4.125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48.735345066958963</v>
      </c>
      <c r="AS882">
        <f t="shared" si="47"/>
        <v>4.125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48.735345066958963</v>
      </c>
      <c r="AS883">
        <f t="shared" si="47"/>
        <v>4.125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48.735345066958963</v>
      </c>
      <c r="AS884">
        <f t="shared" si="47"/>
        <v>4.125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48.735345066958963</v>
      </c>
      <c r="AS885">
        <f t="shared" si="47"/>
        <v>4.125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48.735345066958963</v>
      </c>
      <c r="AS886">
        <f t="shared" si="47"/>
        <v>4.125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48.735345066958963</v>
      </c>
      <c r="AS887">
        <f t="shared" si="47"/>
        <v>4.125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48.735345066958963</v>
      </c>
      <c r="AS888">
        <f t="shared" si="47"/>
        <v>4.125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48.735345066958963</v>
      </c>
      <c r="AS889">
        <f t="shared" si="47"/>
        <v>4.125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48.735345066958963</v>
      </c>
      <c r="AS890">
        <f t="shared" si="47"/>
        <v>4.125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48.735345066958963</v>
      </c>
      <c r="AS891">
        <f t="shared" si="47"/>
        <v>4.125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48.735345066958963</v>
      </c>
      <c r="AS892">
        <f t="shared" si="47"/>
        <v>4.125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48.735345066958963</v>
      </c>
      <c r="AS893">
        <f t="shared" si="47"/>
        <v>4.125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48.735345066958963</v>
      </c>
      <c r="AS894">
        <f t="shared" si="47"/>
        <v>4.125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48.735345066958963</v>
      </c>
      <c r="AS895">
        <f t="shared" si="47"/>
        <v>4.125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48.735345066958963</v>
      </c>
      <c r="AS896">
        <f t="shared" si="47"/>
        <v>4.125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48.735345066958963</v>
      </c>
      <c r="AS897">
        <f t="shared" si="47"/>
        <v>4.125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48.735345066958963</v>
      </c>
      <c r="AS898">
        <f t="shared" si="47"/>
        <v>4.125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48.735345066958963</v>
      </c>
      <c r="AS899">
        <f t="shared" si="47"/>
        <v>4.125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48.735345066958963</v>
      </c>
      <c r="AS900">
        <f t="shared" si="47"/>
        <v>4.125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48.735345066958963</v>
      </c>
      <c r="AS901">
        <f t="shared" si="47"/>
        <v>4.125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48.735345066958963</v>
      </c>
      <c r="AS902">
        <f t="shared" si="47"/>
        <v>4.125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48.735345066958963</v>
      </c>
      <c r="AS903">
        <f t="shared" si="47"/>
        <v>4.125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48.735345066958963</v>
      </c>
      <c r="AS904">
        <f t="shared" si="47"/>
        <v>4.125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48.735345066958963</v>
      </c>
      <c r="AS905">
        <f t="shared" si="47"/>
        <v>4.125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48.735345066958963</v>
      </c>
      <c r="AS906">
        <f t="shared" si="47"/>
        <v>4.125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48.735345066958963</v>
      </c>
      <c r="AS907">
        <f t="shared" si="47"/>
        <v>4.125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48.735345066958963</v>
      </c>
      <c r="AS908">
        <f t="shared" si="47"/>
        <v>4.125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48.735345066958963</v>
      </c>
      <c r="AS909">
        <f t="shared" si="47"/>
        <v>4.125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48.735345066958963</v>
      </c>
      <c r="AS910">
        <f t="shared" si="47"/>
        <v>4.125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48.735345066958963</v>
      </c>
      <c r="AS911">
        <f t="shared" si="47"/>
        <v>4.125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48.735345066958963</v>
      </c>
      <c r="AS912">
        <f t="shared" si="47"/>
        <v>4.125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48.735345066958963</v>
      </c>
      <c r="AS913" s="177">
        <f>AC9</f>
        <v>4.125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14" priority="1">
      <formula>_xlfn.ISFORMULA(B6)=FALSE</formula>
    </cfRule>
  </conditionalFormatting>
  <conditionalFormatting sqref="B42 E42">
    <cfRule type="cellIs" dxfId="13" priority="3" operator="greaterThan">
      <formula>1</formula>
    </cfRule>
  </conditionalFormatting>
  <conditionalFormatting sqref="H39:H41">
    <cfRule type="containsText" dxfId="12" priority="2" operator="containsText" text="FAILS">
      <formula>NOT(ISERROR(SEARCH(("FAILS"),(H39))))</formula>
    </cfRule>
  </conditionalFormatting>
  <dataValidations count="2">
    <dataValidation type="list" allowBlank="1" sqref="B10" xr:uid="{CAA6255F-FC99-4228-B234-89135AE71AB2}">
      <formula1>"Yes,No"</formula1>
    </dataValidation>
    <dataValidation type="list" allowBlank="1" sqref="F9" xr:uid="{2B7182B6-354D-457C-B657-37C673165A86}">
      <formula1>$K$32:$K$34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16EC1FBB-05B4-42C8-AC35-C300D37C161C}">
          <x14:formula1>
            <xm:f>Shapes!$B$2:$B$313</xm:f>
          </x14:formula1>
          <xm:sqref>F7</xm:sqref>
        </x14:dataValidation>
        <x14:dataValidation type="list" allowBlank="1" xr:uid="{2568B3D2-B478-4BE0-A528-CD045E905E15}">
          <x14:formula1>
            <xm:f>Shapes!$B$277:$B$392</xm:f>
          </x14:formula1>
          <xm:sqref>F8</xm:sqref>
        </x14:dataValidation>
        <x14:dataValidation type="list" allowBlank="1" xr:uid="{2FEE1E94-88DC-40D7-B595-E11A0DA11D0A}">
          <x14:formula1>
            <xm:f>Shapes!$B$2:$B$276</xm:f>
          </x14:formula1>
          <xm:sqref>F6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60178-44C4-4CD5-AFD7-68369002680A}">
  <sheetPr>
    <outlinePr summaryBelow="0" summaryRight="0"/>
    <pageSetUpPr fitToPage="1"/>
  </sheetPr>
  <dimension ref="A1:CG1128"/>
  <sheetViews>
    <sheetView zoomScaleNormal="100" workbookViewId="0">
      <selection activeCell="B39" sqref="B39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MODULEINPUT!A35&amp;" Top, Gusset 13"</f>
        <v>BF7 Top, Gusset 13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53.265439887796859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1.3399154243119267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13'!$B$8</f>
        <v>0</v>
      </c>
      <c r="M5" s="183"/>
      <c r="N5" s="187" t="s">
        <v>84</v>
      </c>
      <c r="O5" s="195">
        <f>'Gusset 13'!$B$6</f>
        <v>12.1708984375</v>
      </c>
      <c r="P5" s="183" t="b">
        <f>IF('Gusset 13'!K10="Yes",TRUE,FALSE)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</v>
      </c>
      <c r="X5" s="187" t="s">
        <v>86</v>
      </c>
      <c r="Y5" s="197">
        <f>AF3-30</f>
        <v>23.265439887796859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0.80141501824197792</v>
      </c>
      <c r="AG5" s="198"/>
      <c r="AH5" s="198"/>
      <c r="AI5" s="130">
        <v>1</v>
      </c>
      <c r="AJ5">
        <f t="shared" ref="AJ5:AK11" si="0">AJ4+(AJ$105-AJ$4)/100</f>
        <v>0.19832987600515259</v>
      </c>
      <c r="AK5">
        <f t="shared" si="0"/>
        <v>0.26574525996117582</v>
      </c>
    </row>
    <row r="6" spans="1:45" ht="15" customHeight="1">
      <c r="A6" s="158" t="s">
        <v>2</v>
      </c>
      <c r="B6" s="159">
        <f>MODULEINPUT!D35</f>
        <v>12.1708984375</v>
      </c>
      <c r="C6" s="139"/>
      <c r="D6" s="156"/>
      <c r="E6" s="155" t="s">
        <v>89</v>
      </c>
      <c r="F6" s="359" t="str">
        <f>MODULEINPUT!F35</f>
        <v>W8X40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13'!$B$7</f>
        <v>9.0833333333333339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4.125</v>
      </c>
      <c r="X6" s="187"/>
      <c r="Y6" s="183"/>
      <c r="Z6" s="187"/>
      <c r="AA6" s="183">
        <v>1</v>
      </c>
      <c r="AB6" s="198">
        <f>W7</f>
        <v>0</v>
      </c>
      <c r="AC6" s="201">
        <f>W6+Y24</f>
        <v>18.047270279578591</v>
      </c>
      <c r="AD6" s="183"/>
      <c r="AE6" s="187" t="s">
        <v>92</v>
      </c>
      <c r="AF6" s="183">
        <f>COS($AF$3*PI()/180)</f>
        <v>0.59810865947268321</v>
      </c>
      <c r="AG6" s="198"/>
      <c r="AH6" s="198"/>
      <c r="AI6" s="130">
        <v>2</v>
      </c>
      <c r="AJ6">
        <f t="shared" si="0"/>
        <v>0.39665975201030518</v>
      </c>
      <c r="AK6">
        <f t="shared" si="0"/>
        <v>0.53149051992235163</v>
      </c>
    </row>
    <row r="7" spans="1:45" ht="15" customHeight="1">
      <c r="A7" s="158" t="s">
        <v>93</v>
      </c>
      <c r="B7" s="160">
        <f>MODULEINPUT!C35</f>
        <v>9.0833333333333339</v>
      </c>
      <c r="C7" s="139"/>
      <c r="D7" s="156"/>
      <c r="E7" s="155" t="s">
        <v>14</v>
      </c>
      <c r="F7" s="360" t="str">
        <f>MODULEINPUT!G35</f>
        <v>BasePlate</v>
      </c>
      <c r="G7" s="361"/>
      <c r="H7" s="2"/>
      <c r="I7" s="9"/>
      <c r="J7" s="183"/>
      <c r="K7" s="187" t="s">
        <v>94</v>
      </c>
      <c r="L7" s="202">
        <f>'Gusset 13'!$F$11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0</v>
      </c>
      <c r="X7" s="187"/>
      <c r="Y7" s="183"/>
      <c r="Z7" s="187"/>
      <c r="AA7" s="183">
        <v>2</v>
      </c>
      <c r="AB7" s="201">
        <f>IF(W21&gt;W22,(AB8-W30),(AB6))</f>
        <v>0</v>
      </c>
      <c r="AC7" s="201">
        <f>IF(W21&gt;W22,(AC8+W29),(AC6))</f>
        <v>18.047270279578591</v>
      </c>
      <c r="AD7" s="183"/>
      <c r="AE7" s="183"/>
      <c r="AF7" s="183"/>
      <c r="AG7" s="198"/>
      <c r="AH7" s="183"/>
      <c r="AI7" s="130">
        <v>3</v>
      </c>
      <c r="AJ7">
        <f t="shared" si="0"/>
        <v>0.59498962801545774</v>
      </c>
      <c r="AK7">
        <f t="shared" si="0"/>
        <v>0.79723577988352745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MODULEINPUT!I35</f>
        <v>HSS4X4X3/8</v>
      </c>
      <c r="G8" s="361"/>
      <c r="H8" s="2"/>
      <c r="I8" s="9"/>
      <c r="J8" s="183"/>
      <c r="K8" s="187" t="s">
        <v>6</v>
      </c>
      <c r="L8" s="194">
        <f>'Gusset 13'!$B$9</f>
        <v>0.75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17.301313875346469</v>
      </c>
      <c r="AC8" s="198">
        <f>IF(W21&gt;W22,AC9,(AC7-X29))</f>
        <v>5.135027042860095</v>
      </c>
      <c r="AD8" s="183"/>
      <c r="AE8" s="187" t="s">
        <v>98</v>
      </c>
      <c r="AF8" s="183">
        <f>90-AF3</f>
        <v>36.734560112203141</v>
      </c>
      <c r="AG8" s="198"/>
      <c r="AH8" s="183"/>
      <c r="AI8" s="130">
        <v>4</v>
      </c>
      <c r="AJ8">
        <f t="shared" si="0"/>
        <v>0.79331950402061036</v>
      </c>
      <c r="AK8">
        <f t="shared" si="0"/>
        <v>1.0629810398447033</v>
      </c>
    </row>
    <row r="9" spans="1:45" ht="15" customHeight="1">
      <c r="A9" s="158" t="s">
        <v>6</v>
      </c>
      <c r="B9" s="161">
        <f>MODULEINPUT!C11</f>
        <v>0.75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7.7942286340599471</v>
      </c>
      <c r="X9" s="187"/>
      <c r="Y9" s="183"/>
      <c r="Z9" s="187"/>
      <c r="AA9" s="183">
        <v>4</v>
      </c>
      <c r="AB9" s="201">
        <f>W7+Y25</f>
        <v>16.547514773900375</v>
      </c>
      <c r="AC9" s="198">
        <f>W6</f>
        <v>4.125</v>
      </c>
      <c r="AD9" s="183"/>
      <c r="AE9" s="187" t="s">
        <v>83</v>
      </c>
      <c r="AF9" s="183">
        <f>TAN($AF$8*PI()/180)</f>
        <v>0.7463157613201743</v>
      </c>
      <c r="AG9" s="198"/>
      <c r="AH9" s="183"/>
      <c r="AI9" s="130">
        <v>5</v>
      </c>
      <c r="AJ9">
        <f t="shared" si="0"/>
        <v>0.99164938002576297</v>
      </c>
      <c r="AK9">
        <f t="shared" si="0"/>
        <v>1.3287262998058791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13'!$F$10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0.59810865947268321</v>
      </c>
      <c r="AG10" s="198"/>
      <c r="AH10" s="183"/>
      <c r="AI10" s="130">
        <v>6</v>
      </c>
      <c r="AJ10">
        <f t="shared" si="0"/>
        <v>1.1899792560309155</v>
      </c>
      <c r="AK10">
        <f t="shared" si="0"/>
        <v>1.5944715597670549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10.794228634059948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0.80141501824197803</v>
      </c>
      <c r="AG11" s="198"/>
      <c r="AH11" s="183"/>
      <c r="AI11" s="130">
        <v>7</v>
      </c>
      <c r="AJ11">
        <f t="shared" si="0"/>
        <v>1.3883091320360681</v>
      </c>
      <c r="AK11">
        <f t="shared" si="0"/>
        <v>1.8602168197282307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12</v>
      </c>
      <c r="X13" s="183"/>
      <c r="Y13" s="183"/>
      <c r="Z13" s="187"/>
      <c r="AA13" s="187" t="s">
        <v>108</v>
      </c>
      <c r="AB13" s="183">
        <f>Y31*AF6</f>
        <v>19.83298760051526</v>
      </c>
      <c r="AC13" s="183">
        <f>Y31*AF5</f>
        <v>26.574525996117579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1.5866390080412207</v>
      </c>
      <c r="AK13">
        <f t="shared" si="2"/>
        <v>2.1259620796894065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13.5</v>
      </c>
      <c r="X14" s="183"/>
      <c r="Y14" s="183"/>
      <c r="Z14" s="187"/>
      <c r="AA14" s="183">
        <v>11</v>
      </c>
      <c r="AB14" s="183">
        <f>AB13-W15*COS((AF3-30)*PI()/180)</f>
        <v>14.320878785828526</v>
      </c>
      <c r="AC14" s="183">
        <f>AC13-W15*SIN((AF3-30)*PI()/180)</f>
        <v>24.204577385904095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1.7849688840463733</v>
      </c>
      <c r="AK14">
        <f t="shared" si="3"/>
        <v>2.3917073396505826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6</v>
      </c>
      <c r="X15" s="183"/>
      <c r="Y15" s="183"/>
      <c r="Z15" s="187"/>
      <c r="AA15" s="183">
        <v>12</v>
      </c>
      <c r="AB15" s="198">
        <f>AB13-W15*SIN((AF8-30)*PI()/180)</f>
        <v>19.129368895280397</v>
      </c>
      <c r="AC15" s="183">
        <f>AC13-W15*COS((AF8-30)*PI()/180)</f>
        <v>20.615925429067996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1.9832987600515259</v>
      </c>
      <c r="AK15">
        <f t="shared" si="3"/>
        <v>2.6574525996117586</v>
      </c>
    </row>
    <row r="16" spans="1:45" ht="15" customHeight="1">
      <c r="A16" s="135"/>
      <c r="B16" s="136" t="s">
        <v>2</v>
      </c>
      <c r="C16" s="137">
        <f>R24</f>
        <v>12.1708984375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13'!$F$6,Shapes!$B$1:$B$392,0),11)</f>
        <v>260</v>
      </c>
      <c r="M16" s="187" t="s">
        <v>114</v>
      </c>
      <c r="N16" s="212">
        <f>VLOOKUP(L16,Shapes!$A:$D,4,FALSE)</f>
        <v>8.25</v>
      </c>
      <c r="O16" s="187"/>
      <c r="P16" s="187" t="s">
        <v>115</v>
      </c>
      <c r="Q16" s="183" t="b">
        <f>IF(L16&lt;&gt;1,IF(L17&lt;&gt;1,IF(L18&lt;&gt;1,FALSE,TRUE),TRUE),TRUE)</f>
        <v>1</v>
      </c>
      <c r="R16" s="183"/>
      <c r="S16" s="183"/>
      <c r="T16" s="211"/>
      <c r="U16" s="184"/>
      <c r="V16" s="187" t="s">
        <v>116</v>
      </c>
      <c r="W16" s="183">
        <f>(W5+W8)/TAN(30*PI()/180)</f>
        <v>5.196152422706632</v>
      </c>
      <c r="X16" s="183"/>
      <c r="Y16" s="183"/>
      <c r="Z16" s="187"/>
      <c r="AA16" s="183">
        <v>21</v>
      </c>
      <c r="AB16" s="183">
        <f>W7</f>
        <v>0</v>
      </c>
      <c r="AC16" s="183">
        <f>W6</f>
        <v>4.125</v>
      </c>
      <c r="AD16" s="183"/>
      <c r="AE16" s="198">
        <v>1</v>
      </c>
      <c r="AF16" s="198">
        <f>W7</f>
        <v>0</v>
      </c>
      <c r="AG16" s="213">
        <f>L5+W6</f>
        <v>4.125</v>
      </c>
      <c r="AH16" s="183"/>
      <c r="AI16" s="130">
        <v>11</v>
      </c>
      <c r="AJ16">
        <f t="shared" si="3"/>
        <v>2.1816286360566783</v>
      </c>
      <c r="AK16">
        <f t="shared" si="3"/>
        <v>2.9231978595729347</v>
      </c>
    </row>
    <row r="17" spans="1:37" ht="15" customHeight="1">
      <c r="A17" s="135"/>
      <c r="B17" s="136" t="s">
        <v>93</v>
      </c>
      <c r="C17" s="137">
        <f>O6</f>
        <v>9.0833333333333339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13'!$F$7,Shapes!$B$1:$B$392,0),11)</f>
        <v>1</v>
      </c>
      <c r="M17" s="187" t="s">
        <v>114</v>
      </c>
      <c r="N17" s="214">
        <f>VLOOKUP(L17,Shapes!$A:$D,4,FALSE)</f>
        <v>0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15.588457268119894</v>
      </c>
      <c r="X17" s="183"/>
      <c r="Y17" s="183"/>
      <c r="Z17" s="187"/>
      <c r="AA17" s="183">
        <v>22</v>
      </c>
      <c r="AB17" s="198">
        <f>AB21</f>
        <v>26.574525996117579</v>
      </c>
      <c r="AC17" s="183">
        <f>AC16</f>
        <v>4.125</v>
      </c>
      <c r="AD17" s="183"/>
      <c r="AE17" s="198">
        <v>2</v>
      </c>
      <c r="AF17" s="198">
        <f>AB21</f>
        <v>26.574525996117579</v>
      </c>
      <c r="AG17" s="213">
        <f>AG16</f>
        <v>4.125</v>
      </c>
      <c r="AH17" s="183" t="str">
        <f>IF(AG17&gt;AC8,"Gusset Plate must be released from the slab.","")</f>
        <v/>
      </c>
      <c r="AI17" s="130">
        <v>12</v>
      </c>
      <c r="AJ17">
        <f t="shared" si="3"/>
        <v>2.379958512061831</v>
      </c>
      <c r="AK17">
        <f t="shared" si="3"/>
        <v>3.1889431195341107</v>
      </c>
    </row>
    <row r="18" spans="1:37" ht="15" customHeight="1">
      <c r="A18" s="135"/>
      <c r="B18" s="136" t="s">
        <v>118</v>
      </c>
      <c r="C18" s="137">
        <f t="shared" ref="C18:C19" si="4">R25</f>
        <v>15.186761116853862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13'!$F$8,Shapes!$B$1:$B$392,0),11)</f>
        <v>296</v>
      </c>
      <c r="M18" s="183" t="s">
        <v>114</v>
      </c>
      <c r="N18" s="183">
        <f>VLOOKUP(L18,Shapes!$A:$D,4,FALSE)</f>
        <v>4</v>
      </c>
      <c r="O18" s="187" t="s">
        <v>119</v>
      </c>
      <c r="P18" s="212">
        <f>VLOOKUP(L18,Shapes!$A:$D,3,FALSE)</f>
        <v>4.8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6</v>
      </c>
      <c r="X18" s="183"/>
      <c r="Y18" s="183"/>
      <c r="Z18" s="187"/>
      <c r="AA18" s="183">
        <v>23</v>
      </c>
      <c r="AB18" s="198">
        <f>W7</f>
        <v>0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2.5782883880669836</v>
      </c>
      <c r="AK18">
        <f t="shared" si="3"/>
        <v>3.4546883794952867</v>
      </c>
    </row>
    <row r="19" spans="1:37" ht="15" customHeight="1">
      <c r="A19" s="135"/>
      <c r="B19" s="136" t="s">
        <v>123</v>
      </c>
      <c r="C19" s="138">
        <f t="shared" si="4"/>
        <v>53.265439887796859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0.75</v>
      </c>
      <c r="M19" s="183">
        <f>L20/(0.9*R19*AD32)</f>
        <v>0.34917362046893413</v>
      </c>
      <c r="N19" s="183" t="s">
        <v>124</v>
      </c>
      <c r="O19" s="187" t="s">
        <v>119</v>
      </c>
      <c r="P19" s="183">
        <f>2*W11*L19</f>
        <v>16.191342951089922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6.8967401402226258</v>
      </c>
      <c r="X19" s="183"/>
      <c r="Y19" s="183"/>
      <c r="Z19" s="187"/>
      <c r="AA19" s="183">
        <v>24</v>
      </c>
      <c r="AB19" s="198">
        <f>AB18</f>
        <v>0</v>
      </c>
      <c r="AC19" s="183">
        <f>AC21</f>
        <v>26.574525996117579</v>
      </c>
      <c r="AD19" s="183"/>
      <c r="AE19" s="183"/>
      <c r="AF19" s="183"/>
      <c r="AG19" s="183"/>
      <c r="AH19" s="183"/>
      <c r="AI19" s="130">
        <v>14</v>
      </c>
      <c r="AJ19">
        <f t="shared" si="3"/>
        <v>2.7766182640721362</v>
      </c>
      <c r="AK19">
        <f t="shared" si="3"/>
        <v>3.7204336394564628</v>
      </c>
    </row>
    <row r="20" spans="1:37" ht="15" customHeight="1">
      <c r="A20" s="135"/>
      <c r="B20" s="136" t="s">
        <v>126</v>
      </c>
      <c r="C20" s="138">
        <f>AF8</f>
        <v>36.734560112203141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312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0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2.9749481400772888</v>
      </c>
      <c r="AK20">
        <f t="shared" si="3"/>
        <v>3.9861788994176388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13.203048829270131</v>
      </c>
      <c r="X21" s="183"/>
      <c r="Y21" s="183"/>
      <c r="Z21" s="183"/>
      <c r="AA21" s="183" t="s">
        <v>131</v>
      </c>
      <c r="AB21" s="183">
        <f>MAX(AB6:AC13)</f>
        <v>26.574525996117579</v>
      </c>
      <c r="AC21" s="183">
        <f>AB21</f>
        <v>26.574525996117579</v>
      </c>
      <c r="AD21" s="183"/>
      <c r="AE21" s="183"/>
      <c r="AF21" s="183"/>
      <c r="AG21" s="183"/>
      <c r="AH21" s="183"/>
      <c r="AI21" s="130">
        <v>16</v>
      </c>
      <c r="AJ21">
        <f t="shared" si="3"/>
        <v>3.1732780160824414</v>
      </c>
      <c r="AK21">
        <f t="shared" si="3"/>
        <v>4.2519241593788148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14.463353440326385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3.371607892087594</v>
      </c>
      <c r="AK22">
        <f t="shared" si="3"/>
        <v>4.5176694193399909</v>
      </c>
    </row>
    <row r="23" spans="1:37" ht="15" customHeight="1">
      <c r="A23" s="135"/>
      <c r="B23" s="136" t="s">
        <v>135</v>
      </c>
      <c r="C23" s="141">
        <f>L26</f>
        <v>12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3.5699377680927467</v>
      </c>
      <c r="AK23">
        <f t="shared" si="3"/>
        <v>4.7834146793011669</v>
      </c>
    </row>
    <row r="24" spans="1:37" ht="15" customHeight="1">
      <c r="A24" s="135"/>
      <c r="B24" s="136" t="s">
        <v>139</v>
      </c>
      <c r="C24" s="141">
        <f>Y25</f>
        <v>16.547514773900375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12.1708984375</v>
      </c>
      <c r="S24" s="183"/>
      <c r="T24" s="183"/>
      <c r="U24" s="184"/>
      <c r="V24" s="187" t="s">
        <v>141</v>
      </c>
      <c r="W24" s="201">
        <f>W27-W28</f>
        <v>13.922270279578589</v>
      </c>
      <c r="X24" s="201">
        <f>(W22/AF11)-(W20*AF10)-W6</f>
        <v>13.922270279578591</v>
      </c>
      <c r="Y24" s="220">
        <f>IF($W$21&gt;$W$22,W24,X24)</f>
        <v>13.922270279578591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3.7682676440978993</v>
      </c>
      <c r="AK24">
        <f t="shared" si="3"/>
        <v>5.049159939262343</v>
      </c>
    </row>
    <row r="25" spans="1:37" ht="15" customHeight="1">
      <c r="A25" s="135"/>
      <c r="B25" s="136" t="s">
        <v>143</v>
      </c>
      <c r="C25" s="141">
        <f>Y24</f>
        <v>13.922270279578591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15.186761116853862</v>
      </c>
      <c r="S25" s="183"/>
      <c r="T25" s="183"/>
      <c r="U25" s="184"/>
      <c r="V25" s="187" t="s">
        <v>146</v>
      </c>
      <c r="W25" s="201">
        <f>(W21/AF6)-W7-(W19*AF5)</f>
        <v>16.547514773900371</v>
      </c>
      <c r="X25" s="201">
        <f>X27-X28</f>
        <v>16.547514773900375</v>
      </c>
      <c r="Y25" s="220">
        <f>IF($W$21&gt;$W$22,W25,X25)</f>
        <v>16.547514773900375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3.9665975201030519</v>
      </c>
      <c r="AK25">
        <f t="shared" si="3"/>
        <v>5.314905199223519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12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53.265439887796859</v>
      </c>
      <c r="S26" s="183"/>
      <c r="T26" s="183"/>
      <c r="U26" s="184"/>
      <c r="V26" s="187" t="s">
        <v>151</v>
      </c>
      <c r="W26" s="201">
        <f>W25-(2*W11)*AF5</f>
        <v>-0.75379910144609497</v>
      </c>
      <c r="X26" s="201">
        <f>X24-(2*W11*AF10)</f>
        <v>1.010027042860095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4.1649273961082045</v>
      </c>
      <c r="AK26">
        <f t="shared" si="3"/>
        <v>5.580650459184695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12.912243236718496</v>
      </c>
      <c r="X27" s="201">
        <f>2*W11*AF11</f>
        <v>17.301313875346469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4.3632572721133567</v>
      </c>
      <c r="AK27">
        <f t="shared" si="3"/>
        <v>5.8463957191458711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-1.0100270428600935</v>
      </c>
      <c r="X28" s="201">
        <f>X26*AF9</f>
        <v>0.75379910144609619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4.5615871481185088</v>
      </c>
      <c r="AK28">
        <f t="shared" si="3"/>
        <v>6.1121409791070471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12.912243236718496</v>
      </c>
      <c r="X29" s="201">
        <f>2*W11*AF10</f>
        <v>12.912243236718496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4.759917024123661</v>
      </c>
      <c r="AK29">
        <f t="shared" si="3"/>
        <v>6.3778862390682232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17.301313875346466</v>
      </c>
      <c r="X30" s="222">
        <f>2*W11*AF11</f>
        <v>17.301313875346469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4.9582469001288132</v>
      </c>
      <c r="AK30">
        <f t="shared" si="5"/>
        <v>6.6436314990293992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26.703048829270131</v>
      </c>
      <c r="X31" s="222">
        <f>W22+W14</f>
        <v>27.963353440326387</v>
      </c>
      <c r="Y31" s="224">
        <f>IF(W21&gt;W22,W31,X31)+W16</f>
        <v>33.159505863033019</v>
      </c>
      <c r="Z31" s="183"/>
      <c r="AA31" s="183"/>
      <c r="AB31" s="183" t="s">
        <v>163</v>
      </c>
      <c r="AC31" s="183"/>
      <c r="AD31" s="225">
        <f>((AC7-AC8)^2+(AB7-AB8)^2)^0.5</f>
        <v>21.588457268119896</v>
      </c>
      <c r="AE31" s="183"/>
      <c r="AF31" s="183"/>
      <c r="AG31" s="183"/>
      <c r="AH31" s="183"/>
      <c r="AI31" s="130">
        <v>26</v>
      </c>
      <c r="AJ31">
        <f t="shared" si="5"/>
        <v>5.1565767761339654</v>
      </c>
      <c r="AK31">
        <f t="shared" si="5"/>
        <v>6.9093767589905752</v>
      </c>
    </row>
    <row r="32" spans="1:37" ht="15" customHeight="1">
      <c r="A32" s="136" t="s">
        <v>164</v>
      </c>
      <c r="B32" s="141">
        <f t="shared" ref="B32:B36" si="6">K52</f>
        <v>0</v>
      </c>
      <c r="C32" s="135"/>
      <c r="D32" s="143"/>
      <c r="E32" s="136" t="s">
        <v>165</v>
      </c>
      <c r="F32" s="144">
        <f>L20</f>
        <v>312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19.856406460551018</v>
      </c>
      <c r="AE32" s="183"/>
      <c r="AF32" s="183"/>
      <c r="AG32" s="183"/>
      <c r="AH32" s="183"/>
      <c r="AI32" s="130">
        <v>27</v>
      </c>
      <c r="AJ32">
        <f t="shared" si="5"/>
        <v>5.3549066521391175</v>
      </c>
      <c r="AK32">
        <f t="shared" si="5"/>
        <v>7.1751220189517513</v>
      </c>
    </row>
    <row r="33" spans="1:37" ht="15" customHeight="1">
      <c r="A33" s="136" t="s">
        <v>168</v>
      </c>
      <c r="B33" s="141">
        <f t="shared" si="6"/>
        <v>4.125</v>
      </c>
      <c r="C33" s="135"/>
      <c r="D33" s="136" t="s">
        <v>169</v>
      </c>
      <c r="E33" s="145">
        <f t="shared" ref="E33:F36" si="7">N52</f>
        <v>0.28413021372637426</v>
      </c>
      <c r="F33" s="144">
        <f t="shared" si="7"/>
        <v>89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5.5532365281442697</v>
      </c>
      <c r="AK33">
        <f t="shared" si="5"/>
        <v>7.4408672789129273</v>
      </c>
    </row>
    <row r="34" spans="1:37" ht="15" customHeight="1">
      <c r="A34" s="136" t="s">
        <v>85</v>
      </c>
      <c r="B34" s="141">
        <f t="shared" si="6"/>
        <v>8.6833363758378841</v>
      </c>
      <c r="C34" s="135"/>
      <c r="D34" s="136" t="s">
        <v>172</v>
      </c>
      <c r="E34" s="145">
        <f t="shared" si="7"/>
        <v>0.59810865947268321</v>
      </c>
      <c r="F34" s="144">
        <f t="shared" si="7"/>
        <v>187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7.9282032302755088</v>
      </c>
      <c r="AE34" s="183"/>
      <c r="AF34" s="183"/>
      <c r="AG34" s="183"/>
      <c r="AH34" s="183"/>
      <c r="AI34" s="130">
        <v>29</v>
      </c>
      <c r="AJ34">
        <f t="shared" si="5"/>
        <v>5.7515664041494219</v>
      </c>
      <c r="AK34">
        <f t="shared" si="5"/>
        <v>7.7066125388741034</v>
      </c>
    </row>
    <row r="35" spans="1:37" ht="15" customHeight="1">
      <c r="A35" s="146" t="s">
        <v>91</v>
      </c>
      <c r="B35" s="141">
        <f t="shared" si="6"/>
        <v>7.5099363444740055</v>
      </c>
      <c r="C35" s="135"/>
      <c r="D35" s="136" t="s">
        <v>177</v>
      </c>
      <c r="E35" s="145">
        <f t="shared" si="7"/>
        <v>0.51728480451560366</v>
      </c>
      <c r="F35" s="144">
        <f t="shared" si="7"/>
        <v>162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5.9498962801545741</v>
      </c>
      <c r="AK35">
        <f t="shared" si="5"/>
        <v>7.9723577988352794</v>
      </c>
    </row>
    <row r="36" spans="1:37" ht="15" customHeight="1">
      <c r="A36" s="136" t="s">
        <v>152</v>
      </c>
      <c r="B36" s="147">
        <f t="shared" si="6"/>
        <v>14.517991402253672</v>
      </c>
      <c r="C36" s="135"/>
      <c r="D36" s="136" t="s">
        <v>180</v>
      </c>
      <c r="E36" s="145">
        <f t="shared" si="7"/>
        <v>0</v>
      </c>
      <c r="F36" s="144">
        <f t="shared" si="7"/>
        <v>0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6.1482261561597262</v>
      </c>
      <c r="AK36">
        <f t="shared" si="5"/>
        <v>8.2381030587964545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6.3465560321648784</v>
      </c>
      <c r="AK37">
        <f t="shared" si="5"/>
        <v>8.5038483187576297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6.5448859081700306</v>
      </c>
      <c r="AK38">
        <f t="shared" si="5"/>
        <v>8.7695935787188048</v>
      </c>
    </row>
    <row r="39" spans="1:37" ht="15" customHeight="1">
      <c r="A39" s="136" t="s">
        <v>186</v>
      </c>
      <c r="B39" s="148">
        <f>L60</f>
        <v>6</v>
      </c>
      <c r="C39" s="135"/>
      <c r="D39" s="136" t="s">
        <v>187</v>
      </c>
      <c r="E39" s="148">
        <f>Q60</f>
        <v>4</v>
      </c>
      <c r="F39" s="135"/>
      <c r="G39" s="136" t="s">
        <v>188</v>
      </c>
      <c r="H39" s="149" t="str">
        <f>ROUND(K73,0)&amp;"k  "&amp;L74</f>
        <v>276k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6.7432157841751827</v>
      </c>
      <c r="AK39">
        <f t="shared" si="5"/>
        <v>9.03533883867998</v>
      </c>
    </row>
    <row r="40" spans="1:37" ht="15" customHeight="1">
      <c r="A40" s="136" t="s">
        <v>189</v>
      </c>
      <c r="B40" s="150">
        <f t="shared" ref="B40:B42" si="8">N60</f>
        <v>0.20454595515802201</v>
      </c>
      <c r="C40" s="135"/>
      <c r="D40" s="136" t="s">
        <v>190</v>
      </c>
      <c r="E40" s="150">
        <f t="shared" ref="E40:E42" si="9">S60</f>
        <v>0.9686096491068632</v>
      </c>
      <c r="F40" s="135"/>
      <c r="G40" s="136" t="s">
        <v>191</v>
      </c>
      <c r="H40" s="149" t="str">
        <f>ROUND(K77,0)&amp;"k  "&amp;L78</f>
        <v>670k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6.9415456601803349</v>
      </c>
      <c r="AK40">
        <f t="shared" si="5"/>
        <v>9.3010840986411552</v>
      </c>
    </row>
    <row r="41" spans="1:37" ht="15" customHeight="1">
      <c r="A41" s="136" t="s">
        <v>194</v>
      </c>
      <c r="B41" s="150">
        <f t="shared" si="8"/>
        <v>0.64466449912163115</v>
      </c>
      <c r="C41" s="135"/>
      <c r="D41" s="136" t="s">
        <v>195</v>
      </c>
      <c r="E41" s="150">
        <f t="shared" si="9"/>
        <v>0</v>
      </c>
      <c r="F41" s="135"/>
      <c r="G41" s="136" t="s">
        <v>196</v>
      </c>
      <c r="H41" s="149" t="str">
        <f>ROUND(MIN(K81:K82),0)&amp;"k  "&amp;L83</f>
        <v>551k  OK</v>
      </c>
      <c r="I41" s="9"/>
      <c r="J41" s="183"/>
      <c r="K41" s="187" t="s">
        <v>197</v>
      </c>
      <c r="L41" s="229">
        <f>L20</f>
        <v>312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7.1398755361854871</v>
      </c>
      <c r="AK41">
        <f t="shared" si="5"/>
        <v>9.5668293586023303</v>
      </c>
    </row>
    <row r="42" spans="1:37" ht="15" customHeight="1">
      <c r="A42" s="136" t="s">
        <v>200</v>
      </c>
      <c r="B42" s="151">
        <f t="shared" si="8"/>
        <v>0.84921045427965314</v>
      </c>
      <c r="C42" s="135"/>
      <c r="D42" s="136" t="s">
        <v>200</v>
      </c>
      <c r="E42" s="151">
        <f t="shared" si="9"/>
        <v>0.9686096491068632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1.47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7.3382054121906393</v>
      </c>
      <c r="AK42">
        <f t="shared" si="5"/>
        <v>9.8325746185635055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123.97356013758257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7.5365352881957914</v>
      </c>
      <c r="AK43">
        <f t="shared" si="5"/>
        <v>10.098319878524681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7.7348651642009436</v>
      </c>
      <c r="AK44">
        <f t="shared" si="5"/>
        <v>10.364065138485856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16.331993210056016</v>
      </c>
      <c r="M45" s="183"/>
      <c r="N45" s="183" t="s">
        <v>204</v>
      </c>
      <c r="O45" s="197">
        <f>PI()^2*29000/(L43)^2</f>
        <v>18.62256922469329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7.9331950402060958</v>
      </c>
      <c r="AK45">
        <f t="shared" si="5"/>
        <v>10.629810398447031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89.388332278527784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8.131524916211248</v>
      </c>
      <c r="AK46">
        <f t="shared" si="10"/>
        <v>10.895555658408206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26.816499683558334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8.3298547922164001</v>
      </c>
      <c r="AK47">
        <f t="shared" si="10"/>
        <v>11.161300918369381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8.5281846682215523</v>
      </c>
      <c r="AK48">
        <f t="shared" si="10"/>
        <v>11.427046178330556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8.7265145442267045</v>
      </c>
      <c r="AK49">
        <f t="shared" si="10"/>
        <v>11.692791438291732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8.9248444202318566</v>
      </c>
      <c r="AK50">
        <f t="shared" si="10"/>
        <v>11.958536698252907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13'!$F$12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9.1231742962370088</v>
      </c>
      <c r="AK51">
        <f t="shared" si="10"/>
        <v>12.224281958214082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0</v>
      </c>
      <c r="L52" s="183"/>
      <c r="M52" s="187" t="s">
        <v>169</v>
      </c>
      <c r="N52" s="183">
        <f>K53/K56</f>
        <v>0.28413021372637426</v>
      </c>
      <c r="O52" s="198">
        <f t="shared" ref="O52:O55" si="11">ROUNDUP(N52*$L$20,0)</f>
        <v>89</v>
      </c>
      <c r="P52" s="183"/>
      <c r="Q52" s="187" t="s">
        <v>211</v>
      </c>
      <c r="R52" s="233">
        <f>(Y25-R51)/2+R51</f>
        <v>8.7737573869501873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9.321504172242161</v>
      </c>
      <c r="AK52">
        <f t="shared" si="10"/>
        <v>12.490027218175257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4.125</v>
      </c>
      <c r="L53" s="183"/>
      <c r="M53" s="187" t="s">
        <v>172</v>
      </c>
      <c r="N53" s="183">
        <f>K54/K56</f>
        <v>0.59810865947268321</v>
      </c>
      <c r="O53" s="198">
        <f t="shared" si="11"/>
        <v>187</v>
      </c>
      <c r="P53" s="183"/>
      <c r="Q53" s="187" t="s">
        <v>212</v>
      </c>
      <c r="R53" s="233">
        <f>(Y24-R51)/2+R51</f>
        <v>7.4611351397892953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9.5198340482473132</v>
      </c>
      <c r="AK53">
        <f t="shared" si="10"/>
        <v>12.755772478136432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8.6833363758378841</v>
      </c>
      <c r="L54" s="183"/>
      <c r="M54" s="187" t="s">
        <v>177</v>
      </c>
      <c r="N54" s="183">
        <f>K55/K56</f>
        <v>0.51728480451560366</v>
      </c>
      <c r="O54" s="198">
        <f t="shared" si="11"/>
        <v>162</v>
      </c>
      <c r="P54" s="183"/>
      <c r="Q54" s="187" t="s">
        <v>214</v>
      </c>
      <c r="R54" s="233">
        <f>AF8</f>
        <v>36.734560112203141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9.7181639242524653</v>
      </c>
      <c r="AK54">
        <f t="shared" si="10"/>
        <v>13.021517738097607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7.5099363444740055</v>
      </c>
      <c r="L55" s="183"/>
      <c r="M55" s="187" t="s">
        <v>180</v>
      </c>
      <c r="N55" s="183">
        <f>K52/K56</f>
        <v>0</v>
      </c>
      <c r="O55" s="198">
        <f t="shared" si="11"/>
        <v>0</v>
      </c>
      <c r="P55" s="183" t="s">
        <v>217</v>
      </c>
      <c r="Q55" s="187" t="s">
        <v>218</v>
      </c>
      <c r="R55" s="183">
        <f>K53*AF9-K52</f>
        <v>3.0785525154457192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9.9164938002576175</v>
      </c>
      <c r="AK55">
        <f t="shared" si="10"/>
        <v>13.287262998058782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14.517991402253672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16.865300005628715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10.11482367626277</v>
      </c>
      <c r="AK56">
        <f t="shared" si="10"/>
        <v>13.553008258019958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1.9397937709577253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10.313153552267922</v>
      </c>
      <c r="AK57">
        <f t="shared" si="10"/>
        <v>13.818753517981133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10.511483428273074</v>
      </c>
      <c r="AK58">
        <f t="shared" si="10"/>
        <v>14.084498777942308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10.709813304278226</v>
      </c>
      <c r="AK59">
        <f t="shared" si="10"/>
        <v>14.350244037903483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6</v>
      </c>
      <c r="M60" s="187" t="s">
        <v>169</v>
      </c>
      <c r="N60" s="183">
        <f>O52/(2*0.75*63*2*K54*L60/16*0.707)</f>
        <v>0.20454595515802201</v>
      </c>
      <c r="O60" s="183"/>
      <c r="P60" s="187" t="s">
        <v>224</v>
      </c>
      <c r="Q60" s="198">
        <f>ROUNDUP((O55/(8.3*K55))+(O54/(5.5*K55)),0)</f>
        <v>4</v>
      </c>
      <c r="R60" s="187" t="s">
        <v>177</v>
      </c>
      <c r="S60" s="183">
        <f>O54/(2*0.75*42*2*K55*Q60/16*0.707)</f>
        <v>0.9686096491068632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10.908143180283378</v>
      </c>
      <c r="AK60">
        <f t="shared" si="10"/>
        <v>14.615989297864658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0.64466449912163115</v>
      </c>
      <c r="O61" s="183"/>
      <c r="P61" s="183"/>
      <c r="Q61" s="183"/>
      <c r="R61" s="187" t="s">
        <v>180</v>
      </c>
      <c r="S61" s="183">
        <f>O55/(2*0.75*63*2*K55*Q60/16*0.707)</f>
        <v>0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11.106473056288531</v>
      </c>
      <c r="AK61">
        <f t="shared" si="10"/>
        <v>14.881734557825833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0.84921045427965314</v>
      </c>
      <c r="O62" s="183"/>
      <c r="P62" s="183"/>
      <c r="Q62" s="183"/>
      <c r="R62" s="187" t="s">
        <v>225</v>
      </c>
      <c r="S62" s="183">
        <f>SUM(S60:S61)</f>
        <v>0.9686096491068632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11.304802932293683</v>
      </c>
      <c r="AK62">
        <f t="shared" si="12"/>
        <v>15.147479817787008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11.503132808298835</v>
      </c>
      <c r="AK63">
        <f t="shared" si="12"/>
        <v>15.413225077748184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11.701462684303987</v>
      </c>
      <c r="AK64">
        <f t="shared" si="12"/>
        <v>15.678970337709359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11.899792560309139</v>
      </c>
      <c r="AK65">
        <f t="shared" si="12"/>
        <v>15.944715597670534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19.856406460551018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12.098122436314291</v>
      </c>
      <c r="AK66">
        <f t="shared" si="12"/>
        <v>16.210460857631709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12.296452312319444</v>
      </c>
      <c r="AK67">
        <f t="shared" si="12"/>
        <v>16.476206117592884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12.494782188324596</v>
      </c>
      <c r="AK68">
        <f t="shared" si="12"/>
        <v>16.741951377554059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110.05537550532243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12.693112064329748</v>
      </c>
      <c r="AK69">
        <f t="shared" si="12"/>
        <v>17.007696637515235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12.8914419403349</v>
      </c>
      <c r="AK70">
        <f t="shared" si="12"/>
        <v>17.27344189747641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23.63062582177082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13.089771816340052</v>
      </c>
      <c r="AK71">
        <f t="shared" si="12"/>
        <v>17.539187157437585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20.623125724826142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13.288101692345204</v>
      </c>
      <c r="AK72">
        <f t="shared" si="12"/>
        <v>17.80493241739876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276.41328764345576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13.486431568350357</v>
      </c>
      <c r="AK73">
        <f t="shared" si="12"/>
        <v>18.070677677359935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89.388332278527784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13.684761444355509</v>
      </c>
      <c r="AK74">
        <f t="shared" si="12"/>
        <v>18.33642293732111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13.883091320360661</v>
      </c>
      <c r="AK75">
        <f t="shared" si="12"/>
        <v>18.602168197282285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14.081421196365813</v>
      </c>
      <c r="AK76">
        <f t="shared" si="12"/>
        <v>18.867913457243461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670.15371804359688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14.279751072370965</v>
      </c>
      <c r="AK77">
        <f t="shared" si="12"/>
        <v>19.133658717204636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312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14.478080948376117</v>
      </c>
      <c r="AK78">
        <f t="shared" si="13"/>
        <v>19.399403977165811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14.67641082438127</v>
      </c>
      <c r="AK79">
        <f t="shared" si="13"/>
        <v>19.665149237126986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14.874740700386422</v>
      </c>
      <c r="AK80">
        <f t="shared" si="13"/>
        <v>19.930894497088161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551.25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15.073070576391574</v>
      </c>
      <c r="AK81">
        <f t="shared" si="13"/>
        <v>20.196639757049336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638.62493060694828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15.271400452396726</v>
      </c>
      <c r="AK82">
        <f t="shared" si="13"/>
        <v>20.462385017010511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312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15.469730328401878</v>
      </c>
      <c r="AK83">
        <f t="shared" si="13"/>
        <v>20.728130276971687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15.668060204407031</v>
      </c>
      <c r="AK84">
        <f t="shared" si="13"/>
        <v>20.993875536932862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15.866390080412183</v>
      </c>
      <c r="AK85">
        <f t="shared" si="13"/>
        <v>21.259620796894037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16.064719956417335</v>
      </c>
      <c r="AK86">
        <f t="shared" si="13"/>
        <v>21.525366056855212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16.263049832422489</v>
      </c>
      <c r="AK87">
        <f t="shared" si="13"/>
        <v>21.791111316816387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16.461379708427643</v>
      </c>
      <c r="AK88">
        <f t="shared" si="13"/>
        <v>22.056856576777562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16.659709584432797</v>
      </c>
      <c r="AK89">
        <f t="shared" si="13"/>
        <v>22.322601836738738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16.858039460437951</v>
      </c>
      <c r="AK90">
        <f t="shared" si="13"/>
        <v>22.588347096699913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17.056369336443105</v>
      </c>
      <c r="AK91">
        <f t="shared" si="13"/>
        <v>22.854092356661088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17.254699212448259</v>
      </c>
      <c r="AK92">
        <f t="shared" si="13"/>
        <v>23.119837616622263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17.453029088453412</v>
      </c>
      <c r="AK93">
        <f t="shared" si="13"/>
        <v>23.385582876583438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17.651358964458566</v>
      </c>
      <c r="AK94">
        <f t="shared" si="14"/>
        <v>23.651328136544613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17.84968884046372</v>
      </c>
      <c r="AK95">
        <f t="shared" si="14"/>
        <v>23.917073396505788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18.048018716468874</v>
      </c>
      <c r="AK96">
        <f t="shared" si="14"/>
        <v>24.182818656466964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18.246348592474028</v>
      </c>
      <c r="AK97">
        <f t="shared" si="14"/>
        <v>24.448563916428139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18.444678468479182</v>
      </c>
      <c r="AK98">
        <f t="shared" si="14"/>
        <v>24.714309176389314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18.643008344484336</v>
      </c>
      <c r="AK99">
        <f t="shared" si="14"/>
        <v>24.980054436350489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18.84133822048949</v>
      </c>
      <c r="AK100">
        <f t="shared" si="14"/>
        <v>25.245799696311664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19.039668096494644</v>
      </c>
      <c r="AK101">
        <f t="shared" si="14"/>
        <v>25.511544956272839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19.237997972499798</v>
      </c>
      <c r="AK102">
        <f t="shared" si="14"/>
        <v>25.777290216234015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19.436327848504952</v>
      </c>
      <c r="AK103">
        <f t="shared" si="14"/>
        <v>26.04303547619519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19.634657724510106</v>
      </c>
      <c r="AK104">
        <f t="shared" si="14"/>
        <v>26.308780736156365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19.83298760051526</v>
      </c>
      <c r="AK105" s="177">
        <f t="shared" si="15"/>
        <v>26.574525996117579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0</v>
      </c>
      <c r="AL106" s="153">
        <f>AC7</f>
        <v>18.047270279578591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0.17301313875346469</v>
      </c>
      <c r="AL107" s="153">
        <f t="shared" ref="AL107:AL170" si="17">AL106+(AL$206-AL$106)/100</f>
        <v>17.918147847211404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0.34602627750692938</v>
      </c>
      <c r="AL108" s="153">
        <f t="shared" si="17"/>
        <v>17.789025414844218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0.51903941626039407</v>
      </c>
      <c r="AL109" s="153">
        <f t="shared" si="17"/>
        <v>17.659902982477032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0.69205255501385876</v>
      </c>
      <c r="AL110" s="153">
        <f t="shared" si="17"/>
        <v>17.530780550109846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0.86506569376732345</v>
      </c>
      <c r="AL111" s="153">
        <f t="shared" si="17"/>
        <v>17.401658117742659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1.0380788325207881</v>
      </c>
      <c r="AL112" s="153">
        <f t="shared" si="17"/>
        <v>17.272535685375473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1.2110919712742527</v>
      </c>
      <c r="AL113" s="153">
        <f t="shared" si="17"/>
        <v>17.143413253008287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1.3841051100277175</v>
      </c>
      <c r="AL114" s="153">
        <f t="shared" si="17"/>
        <v>17.014290820641101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1.5571182487811823</v>
      </c>
      <c r="AL115" s="153">
        <f t="shared" si="17"/>
        <v>16.885168388273915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1.7301313875346471</v>
      </c>
      <c r="AL116" s="153">
        <f t="shared" si="17"/>
        <v>16.756045955906728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1.9031445262881119</v>
      </c>
      <c r="AL117" s="153">
        <f t="shared" si="17"/>
        <v>16.626923523539542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2.0761576650415767</v>
      </c>
      <c r="AL118" s="153">
        <f t="shared" si="17"/>
        <v>16.497801091172356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2.2491708037950415</v>
      </c>
      <c r="AL119" s="153">
        <f t="shared" si="17"/>
        <v>16.36867865880517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2.4221839425485063</v>
      </c>
      <c r="AL120" s="153">
        <f t="shared" si="17"/>
        <v>16.239556226437983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2.5951970813019711</v>
      </c>
      <c r="AL121" s="153">
        <f t="shared" si="17"/>
        <v>16.110433794070797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2.7682102200554359</v>
      </c>
      <c r="AL122" s="153">
        <f t="shared" si="17"/>
        <v>15.981311361703613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2.9412233588089007</v>
      </c>
      <c r="AL123" s="153">
        <f t="shared" si="17"/>
        <v>15.852188929336428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3.1142364975623655</v>
      </c>
      <c r="AL124" s="153">
        <f t="shared" si="17"/>
        <v>15.723066496969244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3.2872496363158303</v>
      </c>
      <c r="AL125" s="153">
        <f t="shared" si="17"/>
        <v>15.593944064602059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3.4602627750692951</v>
      </c>
      <c r="AL126" s="153">
        <f t="shared" si="17"/>
        <v>15.464821632234875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3.6332759138227599</v>
      </c>
      <c r="AL127" s="153">
        <f t="shared" si="17"/>
        <v>15.33569919986769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3.8062890525762247</v>
      </c>
      <c r="AL128" s="153">
        <f t="shared" si="17"/>
        <v>15.206576767500506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3.9793021913296895</v>
      </c>
      <c r="AL129" s="153">
        <f t="shared" si="17"/>
        <v>15.077454335133321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4.1523153300831543</v>
      </c>
      <c r="AL130" s="153">
        <f t="shared" si="17"/>
        <v>14.948331902766137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4.3253284688366191</v>
      </c>
      <c r="AL131" s="153">
        <f t="shared" si="17"/>
        <v>14.819209470398953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4.4983416075900839</v>
      </c>
      <c r="AL132" s="153">
        <f t="shared" si="17"/>
        <v>14.690087038031768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4.6713547463435487</v>
      </c>
      <c r="AL133" s="153">
        <f t="shared" si="17"/>
        <v>14.560964605664584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4.8443678850970135</v>
      </c>
      <c r="AL134" s="153">
        <f t="shared" si="17"/>
        <v>14.431842173297399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5.0173810238504783</v>
      </c>
      <c r="AL135" s="153">
        <f t="shared" si="17"/>
        <v>14.302719740930215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5.1903941626039432</v>
      </c>
      <c r="AL136" s="153">
        <f t="shared" si="17"/>
        <v>14.17359730856303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5.363407301357408</v>
      </c>
      <c r="AL137" s="153">
        <f t="shared" si="17"/>
        <v>14.044474876195846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5.5364204401108728</v>
      </c>
      <c r="AL138" s="153">
        <f t="shared" si="17"/>
        <v>13.915352443828661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5.7094335788643376</v>
      </c>
      <c r="AL139" s="153">
        <f t="shared" si="17"/>
        <v>13.786230011461477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5.8824467176178024</v>
      </c>
      <c r="AL140" s="153">
        <f t="shared" si="17"/>
        <v>13.657107579094292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6.0554598563712672</v>
      </c>
      <c r="AL141" s="153">
        <f t="shared" si="17"/>
        <v>13.527985146727108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6.228472995124732</v>
      </c>
      <c r="AL142" s="153">
        <f t="shared" si="17"/>
        <v>13.398862714359923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6.4014861338781968</v>
      </c>
      <c r="AL143" s="153">
        <f t="shared" si="17"/>
        <v>13.269740281992739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6.5744992726316616</v>
      </c>
      <c r="AL144" s="153">
        <f t="shared" si="17"/>
        <v>13.140617849625555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6.7475124113851264</v>
      </c>
      <c r="AL145" s="153">
        <f t="shared" si="17"/>
        <v>13.01149541725837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6.9205255501385912</v>
      </c>
      <c r="AL146" s="153">
        <f t="shared" si="17"/>
        <v>12.882372984891186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7.093538688892056</v>
      </c>
      <c r="AL147" s="153">
        <f t="shared" si="17"/>
        <v>12.753250552524001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7.2665518276455208</v>
      </c>
      <c r="AL148" s="153">
        <f t="shared" si="17"/>
        <v>12.624128120156817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7.4395649663989856</v>
      </c>
      <c r="AL149" s="153">
        <f t="shared" si="17"/>
        <v>12.495005687789632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7.6125781051524504</v>
      </c>
      <c r="AL150" s="153">
        <f t="shared" si="17"/>
        <v>12.365883255422448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7.7855912439059152</v>
      </c>
      <c r="AL151" s="153">
        <f t="shared" si="17"/>
        <v>12.236760823055263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7.95860438265938</v>
      </c>
      <c r="AL152" s="153">
        <f t="shared" si="17"/>
        <v>12.107638390688079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8.1316175214128439</v>
      </c>
      <c r="AL153" s="153">
        <f t="shared" si="17"/>
        <v>11.978515958320894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8.3046306601663087</v>
      </c>
      <c r="AL154" s="153">
        <f t="shared" si="17"/>
        <v>11.84939352595371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8.4776437989197735</v>
      </c>
      <c r="AL155" s="153">
        <f t="shared" si="17"/>
        <v>11.720271093586526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8.6506569376732383</v>
      </c>
      <c r="AL156" s="153">
        <f t="shared" si="17"/>
        <v>11.591148661219341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8.8236700764267031</v>
      </c>
      <c r="AL157" s="153">
        <f t="shared" si="17"/>
        <v>11.462026228852157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8.9966832151801679</v>
      </c>
      <c r="AL158" s="153">
        <f t="shared" si="17"/>
        <v>11.332903796484972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9.1696963539336327</v>
      </c>
      <c r="AL159" s="153">
        <f t="shared" si="17"/>
        <v>11.203781364117788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9.3427094926870975</v>
      </c>
      <c r="AL160" s="153">
        <f t="shared" si="17"/>
        <v>11.074658931750603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9.5157226314405623</v>
      </c>
      <c r="AL161" s="153">
        <f t="shared" si="17"/>
        <v>10.945536499383419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9.6887357701940271</v>
      </c>
      <c r="AL162" s="153">
        <f t="shared" si="17"/>
        <v>10.816414067016234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9.8617489089474919</v>
      </c>
      <c r="AL163" s="153">
        <f t="shared" si="17"/>
        <v>10.68729163464905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10.034762047700957</v>
      </c>
      <c r="AL164" s="153">
        <f t="shared" si="17"/>
        <v>10.558169202281865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10.207775186454422</v>
      </c>
      <c r="AL165" s="153">
        <f t="shared" si="17"/>
        <v>10.429046769914681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10.380788325207886</v>
      </c>
      <c r="AL166" s="153">
        <f t="shared" si="17"/>
        <v>10.299924337547496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10.553801463961351</v>
      </c>
      <c r="AL167" s="153">
        <f t="shared" si="17"/>
        <v>10.170801905180312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10.726814602714816</v>
      </c>
      <c r="AL168" s="153">
        <f t="shared" si="17"/>
        <v>10.041679472813128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10.899827741468281</v>
      </c>
      <c r="AL169" s="153">
        <f t="shared" si="17"/>
        <v>9.9125570404459431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11.072840880221746</v>
      </c>
      <c r="AL170" s="153">
        <f t="shared" si="17"/>
        <v>9.7834346080787586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11.24585401897521</v>
      </c>
      <c r="AL171" s="153">
        <f t="shared" ref="AL171:AL205" si="19">AL170+(AL$206-AL$106)/100</f>
        <v>9.6543121757115742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11.418867157728675</v>
      </c>
      <c r="AL172" s="153">
        <f t="shared" si="19"/>
        <v>9.5251897433443897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11.59188029648214</v>
      </c>
      <c r="AL173" s="153">
        <f t="shared" si="19"/>
        <v>9.3960673109772053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11.764893435235605</v>
      </c>
      <c r="AL174" s="153">
        <f t="shared" si="19"/>
        <v>9.2669448786100208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11.93790657398907</v>
      </c>
      <c r="AL175" s="153">
        <f t="shared" si="19"/>
        <v>9.1378224462428363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12.110919712742534</v>
      </c>
      <c r="AL176" s="153">
        <f t="shared" si="19"/>
        <v>9.0087000138756519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12.283932851495999</v>
      </c>
      <c r="AL177" s="153">
        <f t="shared" si="19"/>
        <v>8.8795775815084674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12.456945990249464</v>
      </c>
      <c r="AL178" s="153">
        <f t="shared" si="19"/>
        <v>8.750455149141283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12.629959129002929</v>
      </c>
      <c r="AL179" s="153">
        <f t="shared" si="19"/>
        <v>8.6213327167740985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12.802972267756394</v>
      </c>
      <c r="AL180" s="153">
        <f t="shared" si="19"/>
        <v>8.4922102844069141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12.975985406509858</v>
      </c>
      <c r="AL181" s="153">
        <f t="shared" si="19"/>
        <v>8.3630878520397296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13.148998545263323</v>
      </c>
      <c r="AL182" s="153">
        <f t="shared" si="19"/>
        <v>8.2339654196725451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13.322011684016788</v>
      </c>
      <c r="AL183" s="153">
        <f t="shared" si="19"/>
        <v>8.1048429873053607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13.495024822770253</v>
      </c>
      <c r="AL184" s="153">
        <f t="shared" si="19"/>
        <v>7.9757205549381753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13.668037961523718</v>
      </c>
      <c r="AL185" s="153">
        <f t="shared" si="19"/>
        <v>7.84659812257099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13.841051100277182</v>
      </c>
      <c r="AL186" s="153">
        <f t="shared" si="19"/>
        <v>7.7174756902038046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14.014064239030647</v>
      </c>
      <c r="AL187" s="153">
        <f t="shared" si="19"/>
        <v>7.5883532578366193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14.187077377784112</v>
      </c>
      <c r="AL188" s="153">
        <f t="shared" si="19"/>
        <v>7.4592308254694339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14.360090516537577</v>
      </c>
      <c r="AL189" s="153">
        <f t="shared" si="19"/>
        <v>7.3301083931022486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14.533103655291042</v>
      </c>
      <c r="AL190" s="153">
        <f t="shared" si="19"/>
        <v>7.2009859607350633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14.706116794044506</v>
      </c>
      <c r="AL191" s="153">
        <f t="shared" si="19"/>
        <v>7.0718635283678779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14.879129932797971</v>
      </c>
      <c r="AL192" s="153">
        <f t="shared" si="19"/>
        <v>6.9427410960006926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15.052143071551436</v>
      </c>
      <c r="AL193" s="153">
        <f t="shared" si="19"/>
        <v>6.8136186636335072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15.225156210304901</v>
      </c>
      <c r="AL194" s="153">
        <f t="shared" si="19"/>
        <v>6.6844962312663219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15.398169349058366</v>
      </c>
      <c r="AL195" s="153">
        <f t="shared" si="19"/>
        <v>6.5553737988991365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15.57118248781183</v>
      </c>
      <c r="AL196" s="153">
        <f t="shared" si="19"/>
        <v>6.4262513665319512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15.744195626565295</v>
      </c>
      <c r="AL197" s="153">
        <f t="shared" si="19"/>
        <v>6.2971289341647658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15.91720876531876</v>
      </c>
      <c r="AL198" s="153">
        <f t="shared" si="19"/>
        <v>6.1680065017975805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16.090221904072223</v>
      </c>
      <c r="AL199" s="153">
        <f t="shared" si="19"/>
        <v>6.0388840694303951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16.263235042825688</v>
      </c>
      <c r="AL200" s="153">
        <f t="shared" si="19"/>
        <v>5.9097616370632098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16.436248181579153</v>
      </c>
      <c r="AL201" s="153">
        <f t="shared" si="19"/>
        <v>5.7806392046960244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16.609261320332617</v>
      </c>
      <c r="AL202" s="153">
        <f t="shared" si="19"/>
        <v>5.6515167723288391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16.782274459086082</v>
      </c>
      <c r="AL203" s="153">
        <f t="shared" si="19"/>
        <v>5.5223943399616537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16.955287597839547</v>
      </c>
      <c r="AL204" s="153">
        <f t="shared" si="19"/>
        <v>5.3932719075944684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17.128300736593012</v>
      </c>
      <c r="AL205" s="153">
        <f t="shared" si="19"/>
        <v>5.264149475227283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17.301313875346469</v>
      </c>
      <c r="AK206" s="177"/>
      <c r="AL206" s="177">
        <f>AC8</f>
        <v>5.135027042860095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0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0</v>
      </c>
      <c r="AM208">
        <f t="shared" ref="AM208:AM271" si="21">AM207+(AM$307-AM$207)/100</f>
        <v>0.26574525996117582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0</v>
      </c>
      <c r="AM209">
        <f t="shared" si="21"/>
        <v>0.53149051992235163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0</v>
      </c>
      <c r="AM210">
        <f t="shared" si="21"/>
        <v>0.79723577988352745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0</v>
      </c>
      <c r="AM211">
        <f t="shared" si="21"/>
        <v>1.0629810398447033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0</v>
      </c>
      <c r="AM212">
        <f t="shared" si="21"/>
        <v>1.3287262998058791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0</v>
      </c>
      <c r="AM213">
        <f t="shared" si="21"/>
        <v>1.5944715597670549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0</v>
      </c>
      <c r="AM214">
        <f t="shared" si="21"/>
        <v>1.8602168197282307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0</v>
      </c>
      <c r="AM215">
        <f t="shared" si="21"/>
        <v>2.1259620796894065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0</v>
      </c>
      <c r="AM216">
        <f t="shared" si="21"/>
        <v>2.3917073396505826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0</v>
      </c>
      <c r="AM217">
        <f t="shared" si="21"/>
        <v>2.6574525996117586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0</v>
      </c>
      <c r="AM218">
        <f t="shared" si="21"/>
        <v>2.9231978595729347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0</v>
      </c>
      <c r="AM219">
        <f t="shared" si="21"/>
        <v>3.1889431195341107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0</v>
      </c>
      <c r="AM220">
        <f t="shared" si="21"/>
        <v>3.4546883794952867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0</v>
      </c>
      <c r="AM221">
        <f t="shared" si="21"/>
        <v>3.7204336394564628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0</v>
      </c>
      <c r="AM222">
        <f t="shared" si="21"/>
        <v>3.9861788994176388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0</v>
      </c>
      <c r="AM223">
        <f t="shared" si="21"/>
        <v>4.2519241593788148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0</v>
      </c>
      <c r="AM224">
        <f t="shared" si="21"/>
        <v>4.5176694193399909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0</v>
      </c>
      <c r="AM225">
        <f t="shared" si="21"/>
        <v>4.7834146793011669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0</v>
      </c>
      <c r="AM226">
        <f t="shared" si="21"/>
        <v>5.049159939262343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0</v>
      </c>
      <c r="AM227">
        <f t="shared" si="21"/>
        <v>5.314905199223519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0</v>
      </c>
      <c r="AM228">
        <f t="shared" si="21"/>
        <v>5.580650459184695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0</v>
      </c>
      <c r="AM229">
        <f t="shared" si="21"/>
        <v>5.8463957191458711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0</v>
      </c>
      <c r="AM230">
        <f t="shared" si="21"/>
        <v>6.1121409791070471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0</v>
      </c>
      <c r="AM231">
        <f t="shared" si="21"/>
        <v>6.3778862390682232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0</v>
      </c>
      <c r="AM232">
        <f t="shared" si="21"/>
        <v>6.6436314990293992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0</v>
      </c>
      <c r="AM233">
        <f t="shared" si="21"/>
        <v>6.9093767589905752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0</v>
      </c>
      <c r="AM234">
        <f t="shared" si="21"/>
        <v>7.1751220189517513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0</v>
      </c>
      <c r="AM235">
        <f t="shared" si="21"/>
        <v>7.4408672789129273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0</v>
      </c>
      <c r="AM236">
        <f t="shared" si="21"/>
        <v>7.7066125388741034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0</v>
      </c>
      <c r="AM237">
        <f t="shared" si="21"/>
        <v>7.9723577988352794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0</v>
      </c>
      <c r="AM238">
        <f t="shared" si="21"/>
        <v>8.2381030587964545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0</v>
      </c>
      <c r="AM239">
        <f t="shared" si="21"/>
        <v>8.5038483187576297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0</v>
      </c>
      <c r="AM240">
        <f t="shared" si="21"/>
        <v>8.7695935787188048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0</v>
      </c>
      <c r="AM241">
        <f t="shared" si="21"/>
        <v>9.03533883867998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0</v>
      </c>
      <c r="AM242">
        <f t="shared" si="21"/>
        <v>9.3010840986411552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0</v>
      </c>
      <c r="AM243">
        <f t="shared" si="21"/>
        <v>9.5668293586023303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0</v>
      </c>
      <c r="AM244">
        <f t="shared" si="21"/>
        <v>9.8325746185635055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0</v>
      </c>
      <c r="AM245">
        <f t="shared" si="21"/>
        <v>10.098319878524681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0</v>
      </c>
      <c r="AM246">
        <f t="shared" si="21"/>
        <v>10.364065138485856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0</v>
      </c>
      <c r="AM247">
        <f t="shared" si="21"/>
        <v>10.629810398447031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0</v>
      </c>
      <c r="AM248">
        <f t="shared" si="21"/>
        <v>10.895555658408206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0</v>
      </c>
      <c r="AM249">
        <f t="shared" si="21"/>
        <v>11.161300918369381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0</v>
      </c>
      <c r="AM250">
        <f t="shared" si="21"/>
        <v>11.427046178330556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0</v>
      </c>
      <c r="AM251">
        <f t="shared" si="21"/>
        <v>11.692791438291732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0</v>
      </c>
      <c r="AM252">
        <f t="shared" si="21"/>
        <v>11.958536698252907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0</v>
      </c>
      <c r="AM253">
        <f t="shared" si="21"/>
        <v>12.224281958214082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0</v>
      </c>
      <c r="AM254">
        <f t="shared" si="21"/>
        <v>12.490027218175257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0</v>
      </c>
      <c r="AM255">
        <f t="shared" si="21"/>
        <v>12.755772478136432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0</v>
      </c>
      <c r="AM256">
        <f t="shared" si="21"/>
        <v>13.021517738097607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0</v>
      </c>
      <c r="AM257">
        <f t="shared" si="21"/>
        <v>13.287262998058782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0</v>
      </c>
      <c r="AM258">
        <f t="shared" si="21"/>
        <v>13.553008258019958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0</v>
      </c>
      <c r="AM259">
        <f t="shared" si="21"/>
        <v>13.818753517981133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0</v>
      </c>
      <c r="AM260">
        <f t="shared" si="21"/>
        <v>14.084498777942308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0</v>
      </c>
      <c r="AM261">
        <f t="shared" si="21"/>
        <v>14.350244037903483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0</v>
      </c>
      <c r="AM262">
        <f t="shared" si="21"/>
        <v>14.615989297864658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0</v>
      </c>
      <c r="AM263">
        <f t="shared" si="21"/>
        <v>14.881734557825833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0</v>
      </c>
      <c r="AM264">
        <f t="shared" si="21"/>
        <v>15.147479817787008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0</v>
      </c>
      <c r="AM265">
        <f t="shared" si="21"/>
        <v>15.413225077748184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0</v>
      </c>
      <c r="AM266">
        <f t="shared" si="21"/>
        <v>15.678970337709359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0</v>
      </c>
      <c r="AM267">
        <f t="shared" si="21"/>
        <v>15.944715597670534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0</v>
      </c>
      <c r="AM268">
        <f t="shared" si="21"/>
        <v>16.210460857631709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0</v>
      </c>
      <c r="AM269">
        <f t="shared" si="21"/>
        <v>16.476206117592884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0</v>
      </c>
      <c r="AM270">
        <f t="shared" si="21"/>
        <v>16.741951377554059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0</v>
      </c>
      <c r="AM271">
        <f t="shared" si="21"/>
        <v>17.007696637515235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0</v>
      </c>
      <c r="AM272">
        <f t="shared" ref="AM272:AM306" si="23">AM271+(AM$307-AM$207)/100</f>
        <v>17.27344189747641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0</v>
      </c>
      <c r="AM273">
        <f t="shared" si="23"/>
        <v>17.539187157437585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0</v>
      </c>
      <c r="AM274">
        <f t="shared" si="23"/>
        <v>17.80493241739876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0</v>
      </c>
      <c r="AM275">
        <f t="shared" si="23"/>
        <v>18.070677677359935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0</v>
      </c>
      <c r="AM276">
        <f t="shared" si="23"/>
        <v>18.33642293732111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0</v>
      </c>
      <c r="AM277">
        <f t="shared" si="23"/>
        <v>18.602168197282285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0</v>
      </c>
      <c r="AM278">
        <f t="shared" si="23"/>
        <v>18.867913457243461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0</v>
      </c>
      <c r="AM279">
        <f t="shared" si="23"/>
        <v>19.133658717204636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0</v>
      </c>
      <c r="AM280">
        <f t="shared" si="23"/>
        <v>19.399403977165811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0</v>
      </c>
      <c r="AM281">
        <f t="shared" si="23"/>
        <v>19.665149237126986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0</v>
      </c>
      <c r="AM282">
        <f t="shared" si="23"/>
        <v>19.930894497088161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0</v>
      </c>
      <c r="AM283">
        <f t="shared" si="23"/>
        <v>20.196639757049336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0</v>
      </c>
      <c r="AM284">
        <f t="shared" si="23"/>
        <v>20.462385017010511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0</v>
      </c>
      <c r="AM285">
        <f t="shared" si="23"/>
        <v>20.728130276971687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0</v>
      </c>
      <c r="AM286">
        <f t="shared" si="23"/>
        <v>20.993875536932862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0</v>
      </c>
      <c r="AM287">
        <f t="shared" si="23"/>
        <v>21.259620796894037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0</v>
      </c>
      <c r="AM288">
        <f t="shared" si="23"/>
        <v>21.525366056855212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0</v>
      </c>
      <c r="AM289">
        <f t="shared" si="23"/>
        <v>21.791111316816387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0</v>
      </c>
      <c r="AM290">
        <f t="shared" si="23"/>
        <v>22.056856576777562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0</v>
      </c>
      <c r="AM291">
        <f t="shared" si="23"/>
        <v>22.322601836738738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0</v>
      </c>
      <c r="AM292">
        <f t="shared" si="23"/>
        <v>22.588347096699913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0</v>
      </c>
      <c r="AM293">
        <f t="shared" si="23"/>
        <v>22.854092356661088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0</v>
      </c>
      <c r="AM294">
        <f t="shared" si="23"/>
        <v>23.119837616622263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0</v>
      </c>
      <c r="AM295">
        <f t="shared" si="23"/>
        <v>23.385582876583438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0</v>
      </c>
      <c r="AM296">
        <f t="shared" si="23"/>
        <v>23.651328136544613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0</v>
      </c>
      <c r="AM297">
        <f t="shared" si="23"/>
        <v>23.917073396505788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0</v>
      </c>
      <c r="AM298">
        <f t="shared" si="23"/>
        <v>24.182818656466964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0</v>
      </c>
      <c r="AM299">
        <f t="shared" si="23"/>
        <v>24.448563916428139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0</v>
      </c>
      <c r="AM300">
        <f t="shared" si="23"/>
        <v>24.714309176389314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0</v>
      </c>
      <c r="AM301">
        <f t="shared" si="23"/>
        <v>24.980054436350489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0</v>
      </c>
      <c r="AM302">
        <f t="shared" si="23"/>
        <v>25.245799696311664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0</v>
      </c>
      <c r="AM303">
        <f t="shared" si="23"/>
        <v>25.511544956272839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0</v>
      </c>
      <c r="AM304">
        <f t="shared" si="23"/>
        <v>25.777290216234015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0</v>
      </c>
      <c r="AM305">
        <f t="shared" si="23"/>
        <v>26.04303547619519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0</v>
      </c>
      <c r="AM306">
        <f t="shared" si="23"/>
        <v>26.308780736156365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0</v>
      </c>
      <c r="AK307" s="177"/>
      <c r="AL307" s="177"/>
      <c r="AM307" s="177">
        <f>AC19</f>
        <v>26.574525996117579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0</v>
      </c>
      <c r="AN308">
        <f>AC16</f>
        <v>4.125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0.26574525996117582</v>
      </c>
      <c r="AN309">
        <f t="shared" ref="AN309:AN372" si="25">AN308+(AN$408-AN$308)/100</f>
        <v>4.125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0.53149051992235163</v>
      </c>
      <c r="AN310">
        <f t="shared" si="25"/>
        <v>4.125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0.79723577988352745</v>
      </c>
      <c r="AN311">
        <f t="shared" si="25"/>
        <v>4.125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1.0629810398447033</v>
      </c>
      <c r="AN312">
        <f t="shared" si="25"/>
        <v>4.125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1.3287262998058791</v>
      </c>
      <c r="AN313">
        <f t="shared" si="25"/>
        <v>4.125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1.5944715597670549</v>
      </c>
      <c r="AN314">
        <f t="shared" si="25"/>
        <v>4.125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1.8602168197282307</v>
      </c>
      <c r="AN315">
        <f t="shared" si="25"/>
        <v>4.125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2.1259620796894065</v>
      </c>
      <c r="AN316">
        <f t="shared" si="25"/>
        <v>4.125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2.3917073396505826</v>
      </c>
      <c r="AN317">
        <f t="shared" si="25"/>
        <v>4.125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2.6574525996117586</v>
      </c>
      <c r="AN318">
        <f t="shared" si="25"/>
        <v>4.125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2.9231978595729347</v>
      </c>
      <c r="AN319">
        <f t="shared" si="25"/>
        <v>4.125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3.1889431195341107</v>
      </c>
      <c r="AN320">
        <f t="shared" si="25"/>
        <v>4.125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3.4546883794952867</v>
      </c>
      <c r="AN321">
        <f t="shared" si="25"/>
        <v>4.125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3.7204336394564628</v>
      </c>
      <c r="AN322">
        <f t="shared" si="25"/>
        <v>4.125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3.9861788994176388</v>
      </c>
      <c r="AN323">
        <f t="shared" si="25"/>
        <v>4.125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4.2519241593788148</v>
      </c>
      <c r="AN324">
        <f t="shared" si="25"/>
        <v>4.125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4.5176694193399909</v>
      </c>
      <c r="AN325">
        <f t="shared" si="25"/>
        <v>4.125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4.7834146793011669</v>
      </c>
      <c r="AN326">
        <f t="shared" si="25"/>
        <v>4.125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5.049159939262343</v>
      </c>
      <c r="AN327">
        <f t="shared" si="25"/>
        <v>4.125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5.314905199223519</v>
      </c>
      <c r="AN328">
        <f t="shared" si="25"/>
        <v>4.125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5.580650459184695</v>
      </c>
      <c r="AN329">
        <f t="shared" si="25"/>
        <v>4.125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5.8463957191458711</v>
      </c>
      <c r="AN330">
        <f t="shared" si="25"/>
        <v>4.125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6.1121409791070471</v>
      </c>
      <c r="AN331">
        <f t="shared" si="25"/>
        <v>4.125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6.3778862390682232</v>
      </c>
      <c r="AN332">
        <f t="shared" si="25"/>
        <v>4.125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6.6436314990293992</v>
      </c>
      <c r="AN333">
        <f t="shared" si="25"/>
        <v>4.125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6.9093767589905752</v>
      </c>
      <c r="AN334">
        <f t="shared" si="25"/>
        <v>4.125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7.1751220189517513</v>
      </c>
      <c r="AN335">
        <f t="shared" si="25"/>
        <v>4.125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7.4408672789129273</v>
      </c>
      <c r="AN336">
        <f t="shared" si="25"/>
        <v>4.125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7.7066125388741034</v>
      </c>
      <c r="AN337">
        <f t="shared" si="25"/>
        <v>4.125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7.9723577988352794</v>
      </c>
      <c r="AN338">
        <f t="shared" si="25"/>
        <v>4.125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8.2381030587964545</v>
      </c>
      <c r="AN339">
        <f t="shared" si="25"/>
        <v>4.125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8.5038483187576297</v>
      </c>
      <c r="AN340">
        <f t="shared" si="25"/>
        <v>4.125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8.7695935787188048</v>
      </c>
      <c r="AN341">
        <f t="shared" si="25"/>
        <v>4.125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9.03533883867998</v>
      </c>
      <c r="AN342">
        <f t="shared" si="25"/>
        <v>4.125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9.3010840986411552</v>
      </c>
      <c r="AN343">
        <f t="shared" si="25"/>
        <v>4.125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9.5668293586023303</v>
      </c>
      <c r="AN344">
        <f t="shared" si="25"/>
        <v>4.125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9.8325746185635055</v>
      </c>
      <c r="AN345">
        <f t="shared" si="25"/>
        <v>4.125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10.098319878524681</v>
      </c>
      <c r="AN346">
        <f t="shared" si="25"/>
        <v>4.125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10.364065138485856</v>
      </c>
      <c r="AN347">
        <f t="shared" si="25"/>
        <v>4.125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10.629810398447031</v>
      </c>
      <c r="AN348">
        <f t="shared" si="25"/>
        <v>4.125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10.895555658408206</v>
      </c>
      <c r="AN349">
        <f t="shared" si="25"/>
        <v>4.125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11.161300918369381</v>
      </c>
      <c r="AN350">
        <f t="shared" si="25"/>
        <v>4.125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11.427046178330556</v>
      </c>
      <c r="AN351">
        <f t="shared" si="25"/>
        <v>4.125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11.692791438291732</v>
      </c>
      <c r="AN352">
        <f t="shared" si="25"/>
        <v>4.125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11.958536698252907</v>
      </c>
      <c r="AN353">
        <f t="shared" si="25"/>
        <v>4.125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12.224281958214082</v>
      </c>
      <c r="AN354">
        <f t="shared" si="25"/>
        <v>4.125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12.490027218175257</v>
      </c>
      <c r="AN355">
        <f t="shared" si="25"/>
        <v>4.125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12.755772478136432</v>
      </c>
      <c r="AN356">
        <f t="shared" si="25"/>
        <v>4.125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13.021517738097607</v>
      </c>
      <c r="AN357">
        <f t="shared" si="25"/>
        <v>4.125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13.287262998058782</v>
      </c>
      <c r="AN358">
        <f t="shared" si="25"/>
        <v>4.125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13.553008258019958</v>
      </c>
      <c r="AN359">
        <f t="shared" si="25"/>
        <v>4.125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13.818753517981133</v>
      </c>
      <c r="AN360">
        <f t="shared" si="25"/>
        <v>4.125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14.084498777942308</v>
      </c>
      <c r="AN361">
        <f t="shared" si="25"/>
        <v>4.125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14.350244037903483</v>
      </c>
      <c r="AN362">
        <f t="shared" si="25"/>
        <v>4.125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14.615989297864658</v>
      </c>
      <c r="AN363">
        <f t="shared" si="25"/>
        <v>4.125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14.881734557825833</v>
      </c>
      <c r="AN364">
        <f t="shared" si="25"/>
        <v>4.125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15.147479817787008</v>
      </c>
      <c r="AN365">
        <f t="shared" si="25"/>
        <v>4.125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15.413225077748184</v>
      </c>
      <c r="AN366">
        <f t="shared" si="25"/>
        <v>4.125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15.678970337709359</v>
      </c>
      <c r="AN367">
        <f t="shared" si="25"/>
        <v>4.125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15.944715597670534</v>
      </c>
      <c r="AN368">
        <f t="shared" si="25"/>
        <v>4.125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16.210460857631709</v>
      </c>
      <c r="AN369">
        <f t="shared" si="25"/>
        <v>4.125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16.476206117592884</v>
      </c>
      <c r="AN370">
        <f t="shared" si="25"/>
        <v>4.125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16.741951377554059</v>
      </c>
      <c r="AN371">
        <f t="shared" si="25"/>
        <v>4.125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17.007696637515235</v>
      </c>
      <c r="AN372">
        <f t="shared" si="25"/>
        <v>4.125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17.27344189747641</v>
      </c>
      <c r="AN373">
        <f t="shared" ref="AN373:AN407" si="27">AN372+(AN$408-AN$308)/100</f>
        <v>4.125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17.539187157437585</v>
      </c>
      <c r="AN374">
        <f t="shared" si="27"/>
        <v>4.125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17.80493241739876</v>
      </c>
      <c r="AN375">
        <f t="shared" si="27"/>
        <v>4.125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18.070677677359935</v>
      </c>
      <c r="AN376">
        <f t="shared" si="27"/>
        <v>4.125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18.33642293732111</v>
      </c>
      <c r="AN377">
        <f t="shared" si="27"/>
        <v>4.125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18.602168197282285</v>
      </c>
      <c r="AN378">
        <f t="shared" si="27"/>
        <v>4.125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18.867913457243461</v>
      </c>
      <c r="AN379">
        <f t="shared" si="27"/>
        <v>4.125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19.133658717204636</v>
      </c>
      <c r="AN380">
        <f t="shared" si="27"/>
        <v>4.125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19.399403977165811</v>
      </c>
      <c r="AN381">
        <f t="shared" si="27"/>
        <v>4.125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19.665149237126986</v>
      </c>
      <c r="AN382">
        <f t="shared" si="27"/>
        <v>4.125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19.930894497088161</v>
      </c>
      <c r="AN383">
        <f t="shared" si="27"/>
        <v>4.125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20.196639757049336</v>
      </c>
      <c r="AN384">
        <f t="shared" si="27"/>
        <v>4.125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20.462385017010511</v>
      </c>
      <c r="AN385">
        <f t="shared" si="27"/>
        <v>4.125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20.728130276971687</v>
      </c>
      <c r="AN386">
        <f t="shared" si="27"/>
        <v>4.125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20.993875536932862</v>
      </c>
      <c r="AN387">
        <f t="shared" si="27"/>
        <v>4.125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21.259620796894037</v>
      </c>
      <c r="AN388">
        <f t="shared" si="27"/>
        <v>4.125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21.525366056855212</v>
      </c>
      <c r="AN389">
        <f t="shared" si="27"/>
        <v>4.125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21.791111316816387</v>
      </c>
      <c r="AN390">
        <f t="shared" si="27"/>
        <v>4.125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22.056856576777562</v>
      </c>
      <c r="AN391">
        <f t="shared" si="27"/>
        <v>4.125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22.322601836738738</v>
      </c>
      <c r="AN392">
        <f t="shared" si="27"/>
        <v>4.125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22.588347096699913</v>
      </c>
      <c r="AN393">
        <f t="shared" si="27"/>
        <v>4.125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22.854092356661088</v>
      </c>
      <c r="AN394">
        <f t="shared" si="27"/>
        <v>4.125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23.119837616622263</v>
      </c>
      <c r="AN395">
        <f t="shared" si="27"/>
        <v>4.125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23.385582876583438</v>
      </c>
      <c r="AN396">
        <f t="shared" si="27"/>
        <v>4.125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23.651328136544613</v>
      </c>
      <c r="AN397">
        <f t="shared" si="27"/>
        <v>4.125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23.917073396505788</v>
      </c>
      <c r="AN398">
        <f t="shared" si="27"/>
        <v>4.125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24.182818656466964</v>
      </c>
      <c r="AN399">
        <f t="shared" si="27"/>
        <v>4.125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24.448563916428139</v>
      </c>
      <c r="AN400">
        <f t="shared" si="27"/>
        <v>4.125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24.714309176389314</v>
      </c>
      <c r="AN401">
        <f t="shared" si="27"/>
        <v>4.125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24.980054436350489</v>
      </c>
      <c r="AN402">
        <f t="shared" si="27"/>
        <v>4.125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25.245799696311664</v>
      </c>
      <c r="AN403">
        <f t="shared" si="27"/>
        <v>4.125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25.511544956272839</v>
      </c>
      <c r="AN404">
        <f t="shared" si="27"/>
        <v>4.125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25.777290216234015</v>
      </c>
      <c r="AN405">
        <f t="shared" si="27"/>
        <v>4.125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26.04303547619519</v>
      </c>
      <c r="AN406">
        <f t="shared" si="27"/>
        <v>4.125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26.308780736156365</v>
      </c>
      <c r="AN407">
        <f t="shared" si="27"/>
        <v>4.125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26.574525996117579</v>
      </c>
      <c r="AK408" s="177"/>
      <c r="AL408" s="177"/>
      <c r="AM408" s="177"/>
      <c r="AN408" s="177">
        <f>AC17</f>
        <v>4.125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0</v>
      </c>
      <c r="AO409" s="153">
        <f>AC6</f>
        <v>18.047270279578591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0</v>
      </c>
      <c r="AO410" s="153">
        <f t="shared" ref="AO410:AO473" si="29">AO409+(AO$509-AO$409)/100</f>
        <v>18.047270279578591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0</v>
      </c>
      <c r="AO411" s="153">
        <f t="shared" si="29"/>
        <v>18.047270279578591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0</v>
      </c>
      <c r="AO412" s="153">
        <f t="shared" si="29"/>
        <v>18.047270279578591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0</v>
      </c>
      <c r="AO413" s="153">
        <f t="shared" si="29"/>
        <v>18.047270279578591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0</v>
      </c>
      <c r="AO414" s="153">
        <f t="shared" si="29"/>
        <v>18.047270279578591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0</v>
      </c>
      <c r="AO415" s="153">
        <f t="shared" si="29"/>
        <v>18.047270279578591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0</v>
      </c>
      <c r="AO416" s="153">
        <f t="shared" si="29"/>
        <v>18.047270279578591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0</v>
      </c>
      <c r="AO417" s="153">
        <f t="shared" si="29"/>
        <v>18.047270279578591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0</v>
      </c>
      <c r="AO418" s="153">
        <f t="shared" si="29"/>
        <v>18.047270279578591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0</v>
      </c>
      <c r="AO419" s="153">
        <f t="shared" si="29"/>
        <v>18.047270279578591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0</v>
      </c>
      <c r="AO420" s="153">
        <f t="shared" si="29"/>
        <v>18.047270279578591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0</v>
      </c>
      <c r="AO421" s="153">
        <f t="shared" si="29"/>
        <v>18.047270279578591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0</v>
      </c>
      <c r="AO422" s="153">
        <f t="shared" si="29"/>
        <v>18.047270279578591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0</v>
      </c>
      <c r="AO423" s="153">
        <f t="shared" si="29"/>
        <v>18.047270279578591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0</v>
      </c>
      <c r="AO424" s="153">
        <f t="shared" si="29"/>
        <v>18.047270279578591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0</v>
      </c>
      <c r="AO425" s="153">
        <f t="shared" si="29"/>
        <v>18.047270279578591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0</v>
      </c>
      <c r="AO426" s="153">
        <f t="shared" si="29"/>
        <v>18.047270279578591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0</v>
      </c>
      <c r="AO427" s="153">
        <f t="shared" si="29"/>
        <v>18.047270279578591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0</v>
      </c>
      <c r="AO428" s="153">
        <f t="shared" si="29"/>
        <v>18.047270279578591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0</v>
      </c>
      <c r="AO429" s="153">
        <f t="shared" si="29"/>
        <v>18.047270279578591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0</v>
      </c>
      <c r="AO430" s="153">
        <f t="shared" si="29"/>
        <v>18.047270279578591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0</v>
      </c>
      <c r="AO431" s="153">
        <f t="shared" si="29"/>
        <v>18.047270279578591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0</v>
      </c>
      <c r="AO432" s="153">
        <f t="shared" si="29"/>
        <v>18.047270279578591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0</v>
      </c>
      <c r="AO433" s="153">
        <f t="shared" si="29"/>
        <v>18.047270279578591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0</v>
      </c>
      <c r="AO434" s="153">
        <f t="shared" si="29"/>
        <v>18.047270279578591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0</v>
      </c>
      <c r="AO435" s="153">
        <f t="shared" si="29"/>
        <v>18.047270279578591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0</v>
      </c>
      <c r="AO436" s="153">
        <f t="shared" si="29"/>
        <v>18.047270279578591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0</v>
      </c>
      <c r="AO437" s="153">
        <f t="shared" si="29"/>
        <v>18.047270279578591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0</v>
      </c>
      <c r="AO438" s="153">
        <f t="shared" si="29"/>
        <v>18.047270279578591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0</v>
      </c>
      <c r="AO439" s="153">
        <f t="shared" si="29"/>
        <v>18.047270279578591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0</v>
      </c>
      <c r="AO440" s="153">
        <f t="shared" si="29"/>
        <v>18.047270279578591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0</v>
      </c>
      <c r="AO441" s="153">
        <f t="shared" si="29"/>
        <v>18.047270279578591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0</v>
      </c>
      <c r="AO442" s="153">
        <f t="shared" si="29"/>
        <v>18.047270279578591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0</v>
      </c>
      <c r="AO443" s="153">
        <f t="shared" si="29"/>
        <v>18.047270279578591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0</v>
      </c>
      <c r="AO444" s="153">
        <f t="shared" si="29"/>
        <v>18.047270279578591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0</v>
      </c>
      <c r="AO445" s="153">
        <f t="shared" si="29"/>
        <v>18.047270279578591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0</v>
      </c>
      <c r="AO446" s="153">
        <f t="shared" si="29"/>
        <v>18.047270279578591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0</v>
      </c>
      <c r="AO447" s="153">
        <f t="shared" si="29"/>
        <v>18.047270279578591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0</v>
      </c>
      <c r="AO448" s="153">
        <f t="shared" si="29"/>
        <v>18.047270279578591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0</v>
      </c>
      <c r="AO449" s="153">
        <f t="shared" si="29"/>
        <v>18.047270279578591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0</v>
      </c>
      <c r="AO450" s="153">
        <f t="shared" si="29"/>
        <v>18.047270279578591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0</v>
      </c>
      <c r="AO451" s="153">
        <f t="shared" si="29"/>
        <v>18.047270279578591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0</v>
      </c>
      <c r="AO452" s="153">
        <f t="shared" si="29"/>
        <v>18.047270279578591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0</v>
      </c>
      <c r="AO453" s="153">
        <f t="shared" si="29"/>
        <v>18.047270279578591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0</v>
      </c>
      <c r="AO454" s="153">
        <f t="shared" si="29"/>
        <v>18.047270279578591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0</v>
      </c>
      <c r="AO455" s="153">
        <f t="shared" si="29"/>
        <v>18.047270279578591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0</v>
      </c>
      <c r="AO456" s="153">
        <f t="shared" si="29"/>
        <v>18.047270279578591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0</v>
      </c>
      <c r="AO457" s="153">
        <f t="shared" si="29"/>
        <v>18.047270279578591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0</v>
      </c>
      <c r="AO458" s="153">
        <f t="shared" si="29"/>
        <v>18.047270279578591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0</v>
      </c>
      <c r="AO459" s="153">
        <f t="shared" si="29"/>
        <v>18.047270279578591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0</v>
      </c>
      <c r="AO460" s="153">
        <f t="shared" si="29"/>
        <v>18.047270279578591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0</v>
      </c>
      <c r="AO461" s="153">
        <f t="shared" si="29"/>
        <v>18.047270279578591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0</v>
      </c>
      <c r="AO462" s="153">
        <f t="shared" si="29"/>
        <v>18.047270279578591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0</v>
      </c>
      <c r="AO463" s="153">
        <f t="shared" si="29"/>
        <v>18.047270279578591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0</v>
      </c>
      <c r="AO464" s="153">
        <f t="shared" si="29"/>
        <v>18.047270279578591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0</v>
      </c>
      <c r="AO465" s="153">
        <f t="shared" si="29"/>
        <v>18.047270279578591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0</v>
      </c>
      <c r="AO466" s="153">
        <f t="shared" si="29"/>
        <v>18.047270279578591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0</v>
      </c>
      <c r="AO467" s="153">
        <f t="shared" si="29"/>
        <v>18.047270279578591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0</v>
      </c>
      <c r="AO468" s="153">
        <f t="shared" si="29"/>
        <v>18.047270279578591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0</v>
      </c>
      <c r="AO469" s="153">
        <f t="shared" si="29"/>
        <v>18.047270279578591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0</v>
      </c>
      <c r="AO470" s="153">
        <f t="shared" si="29"/>
        <v>18.047270279578591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0</v>
      </c>
      <c r="AO471" s="153">
        <f t="shared" si="29"/>
        <v>18.047270279578591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0</v>
      </c>
      <c r="AO472" s="153">
        <f t="shared" si="29"/>
        <v>18.047270279578591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0</v>
      </c>
      <c r="AO473" s="153">
        <f t="shared" si="29"/>
        <v>18.047270279578591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0</v>
      </c>
      <c r="AO474" s="153">
        <f t="shared" ref="AO474:AO508" si="31">AO473+(AO$509-AO$409)/100</f>
        <v>18.047270279578591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0</v>
      </c>
      <c r="AO475" s="153">
        <f t="shared" si="31"/>
        <v>18.047270279578591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0</v>
      </c>
      <c r="AO476" s="153">
        <f t="shared" si="31"/>
        <v>18.047270279578591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0</v>
      </c>
      <c r="AO477" s="153">
        <f t="shared" si="31"/>
        <v>18.047270279578591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0</v>
      </c>
      <c r="AO478" s="153">
        <f t="shared" si="31"/>
        <v>18.047270279578591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0</v>
      </c>
      <c r="AO479" s="153">
        <f t="shared" si="31"/>
        <v>18.047270279578591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0</v>
      </c>
      <c r="AO480" s="153">
        <f t="shared" si="31"/>
        <v>18.047270279578591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0</v>
      </c>
      <c r="AO481" s="153">
        <f t="shared" si="31"/>
        <v>18.047270279578591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0</v>
      </c>
      <c r="AO482" s="153">
        <f t="shared" si="31"/>
        <v>18.047270279578591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0</v>
      </c>
      <c r="AO483" s="153">
        <f t="shared" si="31"/>
        <v>18.047270279578591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0</v>
      </c>
      <c r="AO484" s="153">
        <f t="shared" si="31"/>
        <v>18.047270279578591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0</v>
      </c>
      <c r="AO485" s="153">
        <f t="shared" si="31"/>
        <v>18.047270279578591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0</v>
      </c>
      <c r="AO486" s="153">
        <f t="shared" si="31"/>
        <v>18.047270279578591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0</v>
      </c>
      <c r="AO487" s="153">
        <f t="shared" si="31"/>
        <v>18.047270279578591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0</v>
      </c>
      <c r="AO488" s="153">
        <f t="shared" si="31"/>
        <v>18.047270279578591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0</v>
      </c>
      <c r="AO489" s="153">
        <f t="shared" si="31"/>
        <v>18.047270279578591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0</v>
      </c>
      <c r="AO490" s="153">
        <f t="shared" si="31"/>
        <v>18.047270279578591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0</v>
      </c>
      <c r="AO491" s="153">
        <f t="shared" si="31"/>
        <v>18.047270279578591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0</v>
      </c>
      <c r="AO492" s="153">
        <f t="shared" si="31"/>
        <v>18.047270279578591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0</v>
      </c>
      <c r="AO493" s="153">
        <f t="shared" si="31"/>
        <v>18.047270279578591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0</v>
      </c>
      <c r="AO494" s="153">
        <f t="shared" si="31"/>
        <v>18.047270279578591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0</v>
      </c>
      <c r="AO495" s="153">
        <f t="shared" si="31"/>
        <v>18.047270279578591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0</v>
      </c>
      <c r="AO496" s="153">
        <f t="shared" si="31"/>
        <v>18.047270279578591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0</v>
      </c>
      <c r="AO497" s="153">
        <f t="shared" si="31"/>
        <v>18.047270279578591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0</v>
      </c>
      <c r="AO498" s="153">
        <f t="shared" si="31"/>
        <v>18.047270279578591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0</v>
      </c>
      <c r="AO499" s="153">
        <f t="shared" si="31"/>
        <v>18.047270279578591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0</v>
      </c>
      <c r="AO500" s="153">
        <f t="shared" si="31"/>
        <v>18.047270279578591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0</v>
      </c>
      <c r="AO501" s="153">
        <f t="shared" si="31"/>
        <v>18.047270279578591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0</v>
      </c>
      <c r="AO502" s="153">
        <f t="shared" si="31"/>
        <v>18.047270279578591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0</v>
      </c>
      <c r="AO503" s="153">
        <f t="shared" si="31"/>
        <v>18.047270279578591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0</v>
      </c>
      <c r="AO504" s="153">
        <f t="shared" si="31"/>
        <v>18.047270279578591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0</v>
      </c>
      <c r="AO505" s="153">
        <f t="shared" si="31"/>
        <v>18.047270279578591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0</v>
      </c>
      <c r="AO506" s="153">
        <f t="shared" si="31"/>
        <v>18.047270279578591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0</v>
      </c>
      <c r="AO507" s="153">
        <f t="shared" si="31"/>
        <v>18.047270279578591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0</v>
      </c>
      <c r="AO508" s="153">
        <f t="shared" si="31"/>
        <v>18.047270279578591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0</v>
      </c>
      <c r="AO509" s="239">
        <f>AC7</f>
        <v>18.047270279578591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0</v>
      </c>
      <c r="AP510" s="153">
        <f>AC7</f>
        <v>18.047270279578591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0.14320878785828525</v>
      </c>
      <c r="AK511" s="130"/>
      <c r="AP511" s="153">
        <f t="shared" ref="AP511:AP574" si="33">AP510+(AP$610-AP$510)/100</f>
        <v>18.108843350641845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0.2864175757165705</v>
      </c>
      <c r="AP512" s="153">
        <f t="shared" si="33"/>
        <v>18.170416421705099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0.42962636357485573</v>
      </c>
      <c r="AP513" s="153">
        <f t="shared" si="33"/>
        <v>18.231989492768353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0.57283515143314101</v>
      </c>
      <c r="AP514" s="153">
        <f t="shared" si="33"/>
        <v>18.293562563831607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0.71604393929142629</v>
      </c>
      <c r="AP515" s="153">
        <f t="shared" si="33"/>
        <v>18.355135634894861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0.85925272714971157</v>
      </c>
      <c r="AP516" s="153">
        <f t="shared" si="33"/>
        <v>18.416708705958115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1.0024615150079967</v>
      </c>
      <c r="AP517" s="153">
        <f t="shared" si="33"/>
        <v>18.478281777021369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1.145670302866282</v>
      </c>
      <c r="AP518" s="153">
        <f t="shared" si="33"/>
        <v>18.539854848084623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1.2888790907245673</v>
      </c>
      <c r="AP519" s="153">
        <f t="shared" si="33"/>
        <v>18.601427919147877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1.4320878785828526</v>
      </c>
      <c r="AP520" s="153">
        <f t="shared" si="33"/>
        <v>18.663000990211131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1.5752966664411379</v>
      </c>
      <c r="AP521" s="153">
        <f t="shared" si="33"/>
        <v>18.724574061274385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1.7185054542994231</v>
      </c>
      <c r="AP522" s="153">
        <f t="shared" si="33"/>
        <v>18.786147132337639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1.8617142421577084</v>
      </c>
      <c r="AP523" s="153">
        <f t="shared" si="33"/>
        <v>18.847720203400893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2.0049230300159935</v>
      </c>
      <c r="AP524" s="153">
        <f t="shared" si="33"/>
        <v>18.909293274464147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2.1481318178742788</v>
      </c>
      <c r="AP525" s="153">
        <f t="shared" si="33"/>
        <v>18.970866345527401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2.291340605732564</v>
      </c>
      <c r="AP526" s="153">
        <f t="shared" si="33"/>
        <v>19.032439416590655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2.4345493935908493</v>
      </c>
      <c r="AP527" s="153">
        <f t="shared" si="33"/>
        <v>19.094012487653909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2.5777581814491346</v>
      </c>
      <c r="AP528" s="153">
        <f t="shared" si="33"/>
        <v>19.155585558717164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2.7209669693074199</v>
      </c>
      <c r="AP529" s="153">
        <f t="shared" si="33"/>
        <v>19.217158629780418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2.8641757571657052</v>
      </c>
      <c r="AP530" s="153">
        <f t="shared" si="33"/>
        <v>19.278731700843672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3.0073845450239904</v>
      </c>
      <c r="AP531" s="153">
        <f t="shared" si="33"/>
        <v>19.340304771906926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3.1505933328822757</v>
      </c>
      <c r="AP532" s="153">
        <f t="shared" si="33"/>
        <v>19.40187784297018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3.293802120740561</v>
      </c>
      <c r="AP533" s="153">
        <f t="shared" si="33"/>
        <v>19.463450914033434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3.4370109085988463</v>
      </c>
      <c r="AP534" s="153">
        <f t="shared" si="33"/>
        <v>19.525023985096688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3.5802196964571316</v>
      </c>
      <c r="AP535" s="153">
        <f t="shared" si="33"/>
        <v>19.586597056159942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3.7234284843154168</v>
      </c>
      <c r="AP536" s="153">
        <f t="shared" si="33"/>
        <v>19.648170127223196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3.8666372721737021</v>
      </c>
      <c r="AP537" s="153">
        <f t="shared" si="33"/>
        <v>19.70974319828645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4.009846060031987</v>
      </c>
      <c r="AP538" s="153">
        <f t="shared" si="33"/>
        <v>19.771316269349704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4.1530548478902718</v>
      </c>
      <c r="AP539" s="153">
        <f t="shared" si="33"/>
        <v>19.832889340412958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4.2962636357485566</v>
      </c>
      <c r="AP540" s="153">
        <f t="shared" si="33"/>
        <v>19.894462411476212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4.4394724236068415</v>
      </c>
      <c r="AP541" s="153">
        <f t="shared" si="33"/>
        <v>19.956035482539466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4.5826812114651263</v>
      </c>
      <c r="AP542" s="153">
        <f t="shared" si="33"/>
        <v>20.01760855360272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4.7258899993234111</v>
      </c>
      <c r="AP543" s="153">
        <f t="shared" si="33"/>
        <v>20.079181624665974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4.869098787181696</v>
      </c>
      <c r="AP544" s="153">
        <f t="shared" si="33"/>
        <v>20.140754695729228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5.0123075750399808</v>
      </c>
      <c r="AP545" s="153">
        <f t="shared" si="33"/>
        <v>20.202327766792482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5.1555163628982656</v>
      </c>
      <c r="AP546" s="153">
        <f t="shared" si="33"/>
        <v>20.263900837855736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5.2987251507565505</v>
      </c>
      <c r="AP547" s="153">
        <f t="shared" si="33"/>
        <v>20.32547390891899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5.4419339386148353</v>
      </c>
      <c r="AP548" s="153">
        <f t="shared" si="33"/>
        <v>20.387046979982244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5.5851427264731202</v>
      </c>
      <c r="AP549" s="153">
        <f t="shared" si="33"/>
        <v>20.448620051045499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5.728351514331405</v>
      </c>
      <c r="AP550" s="153">
        <f t="shared" si="33"/>
        <v>20.510193122108753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5.8715603021896898</v>
      </c>
      <c r="AP551" s="153">
        <f t="shared" si="33"/>
        <v>20.571766193172007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6.0147690900479747</v>
      </c>
      <c r="AP552" s="153">
        <f t="shared" si="33"/>
        <v>20.633339264235261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6.1579778779062595</v>
      </c>
      <c r="AP553" s="153">
        <f t="shared" si="33"/>
        <v>20.694912335298515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6.3011866657645443</v>
      </c>
      <c r="AP554" s="153">
        <f t="shared" si="33"/>
        <v>20.756485406361769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6.4443954536228292</v>
      </c>
      <c r="AP555" s="153">
        <f t="shared" si="33"/>
        <v>20.818058477425023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6.587604241481114</v>
      </c>
      <c r="AP556" s="153">
        <f t="shared" si="33"/>
        <v>20.879631548488277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6.7308130293393988</v>
      </c>
      <c r="AP557" s="153">
        <f t="shared" si="33"/>
        <v>20.941204619551531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6.8740218171976837</v>
      </c>
      <c r="AP558" s="153">
        <f t="shared" si="33"/>
        <v>21.002777690614785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7.0172306050559685</v>
      </c>
      <c r="AP559" s="153">
        <f t="shared" si="33"/>
        <v>21.064350761678039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7.1604393929142534</v>
      </c>
      <c r="AP560" s="153">
        <f t="shared" si="33"/>
        <v>21.125923832741293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7.3036481807725382</v>
      </c>
      <c r="AP561" s="153">
        <f t="shared" si="33"/>
        <v>21.187496903804547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7.446856968630823</v>
      </c>
      <c r="AP562" s="153">
        <f t="shared" si="33"/>
        <v>21.249069974867801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7.5900657564891079</v>
      </c>
      <c r="AP563" s="153">
        <f t="shared" si="33"/>
        <v>21.310643045931055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7.7332745443473927</v>
      </c>
      <c r="AP564" s="153">
        <f t="shared" si="33"/>
        <v>21.372216116994309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7.8764833322056775</v>
      </c>
      <c r="AP565" s="153">
        <f t="shared" si="33"/>
        <v>21.433789188057563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8.0196921200639633</v>
      </c>
      <c r="AP566" s="153">
        <f t="shared" si="33"/>
        <v>21.495362259120817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8.1629009079222481</v>
      </c>
      <c r="AP567" s="153">
        <f t="shared" si="33"/>
        <v>21.556935330184071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8.3061096957805329</v>
      </c>
      <c r="AP568" s="153">
        <f t="shared" si="33"/>
        <v>21.618508401247325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8.4493184836388178</v>
      </c>
      <c r="AP569" s="153">
        <f t="shared" si="33"/>
        <v>21.680081472310579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8.5925272714971026</v>
      </c>
      <c r="AP570" s="153">
        <f t="shared" si="33"/>
        <v>21.741654543373834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8.7357360593553874</v>
      </c>
      <c r="AP571" s="153">
        <f t="shared" si="33"/>
        <v>21.803227614437088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8.8789448472136723</v>
      </c>
      <c r="AP572" s="153">
        <f t="shared" si="33"/>
        <v>21.864800685500342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9.0221536350719571</v>
      </c>
      <c r="AP573" s="153">
        <f t="shared" si="33"/>
        <v>21.926373756563596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9.1653624229302419</v>
      </c>
      <c r="AP574" s="153">
        <f t="shared" si="33"/>
        <v>21.98794682762685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9.3085712107885268</v>
      </c>
      <c r="AP575" s="153">
        <f t="shared" ref="AP575:AP609" si="35">AP574+(AP$610-AP$510)/100</f>
        <v>22.049519898690104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9.4517799986468116</v>
      </c>
      <c r="AP576" s="153">
        <f t="shared" si="35"/>
        <v>22.111092969753358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9.5949887865050965</v>
      </c>
      <c r="AP577" s="153">
        <f t="shared" si="35"/>
        <v>22.172666040816612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9.7381975743633813</v>
      </c>
      <c r="AP578" s="153">
        <f t="shared" si="35"/>
        <v>22.234239111879866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9.8814063622216661</v>
      </c>
      <c r="AP579" s="153">
        <f t="shared" si="35"/>
        <v>22.29581218294312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10.024615150079951</v>
      </c>
      <c r="AP580" s="153">
        <f t="shared" si="35"/>
        <v>22.357385254006374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10.167823937938236</v>
      </c>
      <c r="AP581" s="153">
        <f t="shared" si="35"/>
        <v>22.418958325069628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10.311032725796521</v>
      </c>
      <c r="AP582" s="153">
        <f t="shared" si="35"/>
        <v>22.480531396132882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10.454241513654805</v>
      </c>
      <c r="AP583" s="153">
        <f t="shared" si="35"/>
        <v>22.542104467196136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10.59745030151309</v>
      </c>
      <c r="AP584" s="153">
        <f t="shared" si="35"/>
        <v>22.60367753825939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10.740659089371375</v>
      </c>
      <c r="AP585" s="153">
        <f t="shared" si="35"/>
        <v>22.665250609322644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10.88386787722966</v>
      </c>
      <c r="AP586" s="153">
        <f t="shared" si="35"/>
        <v>22.726823680385898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11.027076665087945</v>
      </c>
      <c r="AP587" s="153">
        <f t="shared" si="35"/>
        <v>22.788396751449152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11.17028545294623</v>
      </c>
      <c r="AP588" s="153">
        <f t="shared" si="35"/>
        <v>22.849969822512406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11.313494240804514</v>
      </c>
      <c r="AP589" s="153">
        <f t="shared" si="35"/>
        <v>22.91154289357566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11.456703028662799</v>
      </c>
      <c r="AP590" s="153">
        <f t="shared" si="35"/>
        <v>22.973115964638914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11.599911816521084</v>
      </c>
      <c r="AP591" s="153">
        <f t="shared" si="35"/>
        <v>23.034689035702169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11.743120604379369</v>
      </c>
      <c r="AP592" s="153">
        <f t="shared" si="35"/>
        <v>23.096262106765423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11.886329392237654</v>
      </c>
      <c r="AP593" s="153">
        <f t="shared" si="35"/>
        <v>23.157835177828677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12.029538180095939</v>
      </c>
      <c r="AP594" s="153">
        <f t="shared" si="35"/>
        <v>23.219408248891931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12.172746967954224</v>
      </c>
      <c r="AP595" s="153">
        <f t="shared" si="35"/>
        <v>23.280981319955185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12.315955755812508</v>
      </c>
      <c r="AP596" s="153">
        <f t="shared" si="35"/>
        <v>23.342554391018439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12.459164543670793</v>
      </c>
      <c r="AP597" s="153">
        <f t="shared" si="35"/>
        <v>23.404127462081693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12.602373331529078</v>
      </c>
      <c r="AP598" s="153">
        <f t="shared" si="35"/>
        <v>23.465700533144947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12.745582119387363</v>
      </c>
      <c r="AP599" s="153">
        <f t="shared" si="35"/>
        <v>23.527273604208201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12.888790907245648</v>
      </c>
      <c r="AP600" s="153">
        <f t="shared" si="35"/>
        <v>23.588846675271455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13.031999695103933</v>
      </c>
      <c r="AP601" s="153">
        <f t="shared" si="35"/>
        <v>23.650419746334709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13.175208482962217</v>
      </c>
      <c r="AP602" s="153">
        <f t="shared" si="35"/>
        <v>23.711992817397963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13.318417270820502</v>
      </c>
      <c r="AP603" s="153">
        <f t="shared" si="35"/>
        <v>23.773565888461217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13.461626058678787</v>
      </c>
      <c r="AP604" s="153">
        <f t="shared" si="35"/>
        <v>23.835138959524471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13.604834846537072</v>
      </c>
      <c r="AP605" s="153">
        <f t="shared" si="35"/>
        <v>23.896712030587725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13.748043634395357</v>
      </c>
      <c r="AP606" s="153">
        <f t="shared" si="35"/>
        <v>23.958285101650979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13.891252422253642</v>
      </c>
      <c r="AP607" s="153">
        <f t="shared" si="35"/>
        <v>24.019858172714233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14.034461210111926</v>
      </c>
      <c r="AP608" s="153">
        <f t="shared" si="35"/>
        <v>24.081431243777487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14.177669997970211</v>
      </c>
      <c r="AP609" s="153">
        <f t="shared" si="35"/>
        <v>24.143004314840741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14.320878785828526</v>
      </c>
      <c r="AP610" s="177">
        <f>AC14</f>
        <v>24.204577385904095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14.320878785828526</v>
      </c>
      <c r="AQ611">
        <f>AC14</f>
        <v>24.204577385904095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14.368963686923045</v>
      </c>
      <c r="AQ612">
        <f t="shared" ref="AQ612:AQ675" si="37">AQ611+(AQ$711-AQ$611)/100</f>
        <v>24.168690866335734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14.417048588017565</v>
      </c>
      <c r="AQ613">
        <f t="shared" si="37"/>
        <v>24.132804346767372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14.465133489112084</v>
      </c>
      <c r="AQ614">
        <f t="shared" si="37"/>
        <v>24.096917827199011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14.513218390206603</v>
      </c>
      <c r="AQ615">
        <f t="shared" si="37"/>
        <v>24.06103130763065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14.561303291301122</v>
      </c>
      <c r="AQ616">
        <f t="shared" si="37"/>
        <v>24.025144788062288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14.609388192395642</v>
      </c>
      <c r="AQ617">
        <f t="shared" si="37"/>
        <v>23.989258268493927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14.657473093490161</v>
      </c>
      <c r="AQ618">
        <f t="shared" si="37"/>
        <v>23.953371748925566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14.70555799458468</v>
      </c>
      <c r="AQ619">
        <f t="shared" si="37"/>
        <v>23.917485229357204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14.753642895679199</v>
      </c>
      <c r="AQ620">
        <f t="shared" si="37"/>
        <v>23.881598709788843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14.801727796773719</v>
      </c>
      <c r="AQ621">
        <f t="shared" si="37"/>
        <v>23.845712190220482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14.849812697868238</v>
      </c>
      <c r="AQ622">
        <f t="shared" si="37"/>
        <v>23.809825670652121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14.897897598962757</v>
      </c>
      <c r="AQ623">
        <f t="shared" si="37"/>
        <v>23.773939151083759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14.945982500057276</v>
      </c>
      <c r="AQ624">
        <f t="shared" si="37"/>
        <v>23.738052631515398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14.994067401151796</v>
      </c>
      <c r="AQ625">
        <f t="shared" si="37"/>
        <v>23.702166111947037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15.042152302246315</v>
      </c>
      <c r="AQ626">
        <f t="shared" si="37"/>
        <v>23.666279592378675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15.090237203340834</v>
      </c>
      <c r="AQ627">
        <f t="shared" si="37"/>
        <v>23.630393072810314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15.138322104435353</v>
      </c>
      <c r="AQ628">
        <f t="shared" si="37"/>
        <v>23.594506553241953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15.186407005529873</v>
      </c>
      <c r="AQ629">
        <f t="shared" si="37"/>
        <v>23.558620033673591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15.234491906624392</v>
      </c>
      <c r="AQ630">
        <f t="shared" si="37"/>
        <v>23.52273351410523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15.282576807718911</v>
      </c>
      <c r="AQ631">
        <f t="shared" si="37"/>
        <v>23.486846994536869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15.33066170881343</v>
      </c>
      <c r="AQ632">
        <f t="shared" si="37"/>
        <v>23.450960474968507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15.37874660990795</v>
      </c>
      <c r="AQ633">
        <f t="shared" si="37"/>
        <v>23.415073955400146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15.426831511002469</v>
      </c>
      <c r="AQ634">
        <f t="shared" si="37"/>
        <v>23.379187435831785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15.474916412096988</v>
      </c>
      <c r="AQ635">
        <f t="shared" si="37"/>
        <v>23.343300916263424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15.523001313191507</v>
      </c>
      <c r="AQ636">
        <f t="shared" si="37"/>
        <v>23.307414396695062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15.571086214286026</v>
      </c>
      <c r="AQ637">
        <f t="shared" si="37"/>
        <v>23.271527877126701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15.619171115380546</v>
      </c>
      <c r="AQ638">
        <f t="shared" si="37"/>
        <v>23.23564135755834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15.667256016475065</v>
      </c>
      <c r="AQ639">
        <f t="shared" si="37"/>
        <v>23.199754837989978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15.715340917569584</v>
      </c>
      <c r="AQ640">
        <f t="shared" si="37"/>
        <v>23.163868318421617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15.763425818664103</v>
      </c>
      <c r="AQ641">
        <f t="shared" si="37"/>
        <v>23.127981798853256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15.811510719758623</v>
      </c>
      <c r="AQ642">
        <f t="shared" si="37"/>
        <v>23.092095279284894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15.859595620853142</v>
      </c>
      <c r="AQ643">
        <f t="shared" si="37"/>
        <v>23.056208759716533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15.907680521947661</v>
      </c>
      <c r="AQ644">
        <f t="shared" si="37"/>
        <v>23.020322240148172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15.95576542304218</v>
      </c>
      <c r="AQ645">
        <f t="shared" si="37"/>
        <v>22.98443572057981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16.0038503241367</v>
      </c>
      <c r="AQ646">
        <f t="shared" si="37"/>
        <v>22.948549201011449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16.051935225231219</v>
      </c>
      <c r="AQ647">
        <f t="shared" si="37"/>
        <v>22.912662681443088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16.100020126325738</v>
      </c>
      <c r="AQ648">
        <f t="shared" si="37"/>
        <v>22.876776161874727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16.148105027420257</v>
      </c>
      <c r="AQ649">
        <f t="shared" si="37"/>
        <v>22.840889642306365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16.196189928514777</v>
      </c>
      <c r="AQ650">
        <f t="shared" si="37"/>
        <v>22.805003122738004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16.244274829609296</v>
      </c>
      <c r="AQ651">
        <f t="shared" si="37"/>
        <v>22.769116603169643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16.292359730703815</v>
      </c>
      <c r="AQ652">
        <f t="shared" si="37"/>
        <v>22.733230083601281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16.340444631798334</v>
      </c>
      <c r="AQ653">
        <f t="shared" si="37"/>
        <v>22.69734356403292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16.388529532892854</v>
      </c>
      <c r="AQ654">
        <f t="shared" si="37"/>
        <v>22.661457044464559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16.436614433987373</v>
      </c>
      <c r="AQ655">
        <f t="shared" si="37"/>
        <v>22.625570524896197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16.484699335081892</v>
      </c>
      <c r="AQ656">
        <f t="shared" si="37"/>
        <v>22.589684005327836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16.532784236176411</v>
      </c>
      <c r="AQ657">
        <f t="shared" si="37"/>
        <v>22.553797485759475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16.58086913727093</v>
      </c>
      <c r="AQ658">
        <f t="shared" si="37"/>
        <v>22.517910966191113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16.62895403836545</v>
      </c>
      <c r="AQ659">
        <f t="shared" si="37"/>
        <v>22.482024446622752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16.677038939459969</v>
      </c>
      <c r="AQ660">
        <f t="shared" si="37"/>
        <v>22.446137927054391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16.725123840554488</v>
      </c>
      <c r="AQ661">
        <f t="shared" si="37"/>
        <v>22.41025140748603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16.773208741649007</v>
      </c>
      <c r="AQ662">
        <f t="shared" si="37"/>
        <v>22.374364887917668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16.821293642743527</v>
      </c>
      <c r="AQ663">
        <f t="shared" si="37"/>
        <v>22.338478368349307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16.869378543838046</v>
      </c>
      <c r="AQ664">
        <f t="shared" si="37"/>
        <v>22.302591848780946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16.917463444932565</v>
      </c>
      <c r="AQ665">
        <f t="shared" si="37"/>
        <v>22.266705329212584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16.965548346027084</v>
      </c>
      <c r="AQ666">
        <f t="shared" si="37"/>
        <v>22.230818809644223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17.013633247121604</v>
      </c>
      <c r="AQ667">
        <f t="shared" si="37"/>
        <v>22.194932290075862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17.061718148216123</v>
      </c>
      <c r="AQ668">
        <f t="shared" si="37"/>
        <v>22.1590457705075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17.109803049310642</v>
      </c>
      <c r="AQ669">
        <f t="shared" si="37"/>
        <v>22.123159250939139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17.157887950405161</v>
      </c>
      <c r="AQ670">
        <f t="shared" si="37"/>
        <v>22.087272731370778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17.205972851499681</v>
      </c>
      <c r="AQ671">
        <f t="shared" si="37"/>
        <v>22.051386211802416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17.2540577525942</v>
      </c>
      <c r="AQ672">
        <f t="shared" si="37"/>
        <v>22.015499692234055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17.302142653688719</v>
      </c>
      <c r="AQ673">
        <f t="shared" si="37"/>
        <v>21.979613172665694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17.350227554783238</v>
      </c>
      <c r="AQ674">
        <f t="shared" si="37"/>
        <v>21.943726653097333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17.398312455877758</v>
      </c>
      <c r="AQ675">
        <f t="shared" si="37"/>
        <v>21.907840133528971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17.446397356972277</v>
      </c>
      <c r="AQ676">
        <f t="shared" ref="AQ676:AQ710" si="39">AQ675+(AQ$711-AQ$611)/100</f>
        <v>21.87195361396061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17.494482258066796</v>
      </c>
      <c r="AQ677">
        <f t="shared" si="39"/>
        <v>21.836067094392249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17.542567159161315</v>
      </c>
      <c r="AQ678">
        <f t="shared" si="39"/>
        <v>21.800180574823887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17.590652060255834</v>
      </c>
      <c r="AQ679">
        <f t="shared" si="39"/>
        <v>21.764294055255526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17.638736961350354</v>
      </c>
      <c r="AQ680">
        <f t="shared" si="39"/>
        <v>21.728407535687165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17.686821862444873</v>
      </c>
      <c r="AQ681">
        <f t="shared" si="39"/>
        <v>21.692521016118803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17.734906763539392</v>
      </c>
      <c r="AQ682">
        <f t="shared" si="39"/>
        <v>21.656634496550442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17.782991664633911</v>
      </c>
      <c r="AQ683">
        <f t="shared" si="39"/>
        <v>21.620747976982081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17.831076565728431</v>
      </c>
      <c r="AQ684">
        <f t="shared" si="39"/>
        <v>21.584861457413719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17.87916146682295</v>
      </c>
      <c r="AQ685">
        <f t="shared" si="39"/>
        <v>21.548974937845358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17.927246367917469</v>
      </c>
      <c r="AQ686">
        <f t="shared" si="39"/>
        <v>21.513088418276997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17.975331269011988</v>
      </c>
      <c r="AQ687">
        <f t="shared" si="39"/>
        <v>21.477201898708635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18.023416170106508</v>
      </c>
      <c r="AQ688">
        <f t="shared" si="39"/>
        <v>21.441315379140274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18.071501071201027</v>
      </c>
      <c r="AQ689">
        <f t="shared" si="39"/>
        <v>21.405428859571913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18.119585972295546</v>
      </c>
      <c r="AQ690">
        <f t="shared" si="39"/>
        <v>21.369542340003552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18.167670873390065</v>
      </c>
      <c r="AQ691">
        <f t="shared" si="39"/>
        <v>21.33365582043519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18.215755774484585</v>
      </c>
      <c r="AQ692">
        <f t="shared" si="39"/>
        <v>21.297769300866829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18.263840675579104</v>
      </c>
      <c r="AQ693">
        <f t="shared" si="39"/>
        <v>21.261882781298468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18.311925576673623</v>
      </c>
      <c r="AQ694">
        <f t="shared" si="39"/>
        <v>21.225996261730106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18.360010477768142</v>
      </c>
      <c r="AQ695">
        <f t="shared" si="39"/>
        <v>21.190109742161745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18.408095378862662</v>
      </c>
      <c r="AQ696">
        <f t="shared" si="39"/>
        <v>21.154223222593384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18.456180279957181</v>
      </c>
      <c r="AQ697">
        <f t="shared" si="39"/>
        <v>21.118336703025022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18.5042651810517</v>
      </c>
      <c r="AQ698">
        <f t="shared" si="39"/>
        <v>21.082450183456661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18.552350082146219</v>
      </c>
      <c r="AQ699">
        <f t="shared" si="39"/>
        <v>21.0465636638883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18.600434983240739</v>
      </c>
      <c r="AQ700">
        <f t="shared" si="39"/>
        <v>21.010677144319938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18.648519884335258</v>
      </c>
      <c r="AQ701">
        <f t="shared" si="39"/>
        <v>20.974790624751577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18.696604785429777</v>
      </c>
      <c r="AQ702">
        <f t="shared" si="39"/>
        <v>20.938904105183216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18.744689686524296</v>
      </c>
      <c r="AQ703">
        <f t="shared" si="39"/>
        <v>20.903017585614855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18.792774587618815</v>
      </c>
      <c r="AQ704">
        <f t="shared" si="39"/>
        <v>20.867131066046493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18.840859488713335</v>
      </c>
      <c r="AQ705">
        <f t="shared" si="39"/>
        <v>20.831244546478132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18.888944389807854</v>
      </c>
      <c r="AQ706">
        <f t="shared" si="39"/>
        <v>20.795358026909771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18.937029290902373</v>
      </c>
      <c r="AQ707">
        <f t="shared" si="39"/>
        <v>20.759471507341409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18.985114191996892</v>
      </c>
      <c r="AQ708">
        <f t="shared" si="39"/>
        <v>20.723584987773048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19.033199093091412</v>
      </c>
      <c r="AQ709">
        <f t="shared" si="39"/>
        <v>20.687698468204687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19.081283994185931</v>
      </c>
      <c r="AQ710">
        <f t="shared" si="39"/>
        <v>20.651811948636325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19.129368895280397</v>
      </c>
      <c r="AQ711" s="177">
        <f>AC15</f>
        <v>20.615925429067996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19.129368895280397</v>
      </c>
      <c r="AR712">
        <f>AC15</f>
        <v>20.615925429067996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19.111088345081058</v>
      </c>
      <c r="AR713">
        <f t="shared" ref="AR713:AR776" si="41">AR712+(AR$812-AR$712)/100</f>
        <v>20.461116445205917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19.092807794881718</v>
      </c>
      <c r="AR714">
        <f t="shared" si="41"/>
        <v>20.306307461343838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19.074527244682379</v>
      </c>
      <c r="AR715">
        <f t="shared" si="41"/>
        <v>20.151498477481759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19.05624669448304</v>
      </c>
      <c r="AR716">
        <f t="shared" si="41"/>
        <v>19.99668949361968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19.0379661442837</v>
      </c>
      <c r="AR717">
        <f t="shared" si="41"/>
        <v>19.841880509757601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19.019685594084361</v>
      </c>
      <c r="AR718">
        <f t="shared" si="41"/>
        <v>19.687071525895522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19.001405043885022</v>
      </c>
      <c r="AR719">
        <f t="shared" si="41"/>
        <v>19.532262542033443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18.983124493685683</v>
      </c>
      <c r="AR720">
        <f t="shared" si="41"/>
        <v>19.377453558171364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18.964843943486343</v>
      </c>
      <c r="AR721">
        <f t="shared" si="41"/>
        <v>19.222644574309285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18.946563393287004</v>
      </c>
      <c r="AR722">
        <f t="shared" si="41"/>
        <v>19.067835590447206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18.928282843087665</v>
      </c>
      <c r="AR723">
        <f t="shared" si="41"/>
        <v>18.913026606585127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18.910002292888326</v>
      </c>
      <c r="AR724">
        <f t="shared" si="41"/>
        <v>18.758217622723048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18.891721742688986</v>
      </c>
      <c r="AR725">
        <f t="shared" si="41"/>
        <v>18.603408638860969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18.873441192489647</v>
      </c>
      <c r="AR726">
        <f t="shared" si="41"/>
        <v>18.44859965499889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18.855160642290308</v>
      </c>
      <c r="AR727">
        <f t="shared" si="41"/>
        <v>18.293790671136811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18.836880092090968</v>
      </c>
      <c r="AR728">
        <f t="shared" si="41"/>
        <v>18.138981687274732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18.818599541891629</v>
      </c>
      <c r="AR729">
        <f t="shared" si="41"/>
        <v>17.984172703412654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18.80031899169229</v>
      </c>
      <c r="AR730">
        <f t="shared" si="41"/>
        <v>17.829363719550575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18.782038441492951</v>
      </c>
      <c r="AR731">
        <f t="shared" si="41"/>
        <v>17.674554735688496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18.763757891293611</v>
      </c>
      <c r="AR732">
        <f t="shared" si="41"/>
        <v>17.519745751826417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18.745477341094272</v>
      </c>
      <c r="AR733">
        <f t="shared" si="41"/>
        <v>17.364936767964338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18.727196790894933</v>
      </c>
      <c r="AR734">
        <f t="shared" si="41"/>
        <v>17.210127784102259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18.708916240695594</v>
      </c>
      <c r="AR735">
        <f t="shared" si="41"/>
        <v>17.05531880024018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18.690635690496254</v>
      </c>
      <c r="AR736">
        <f t="shared" si="41"/>
        <v>16.900509816378101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18.672355140296915</v>
      </c>
      <c r="AR737">
        <f t="shared" si="41"/>
        <v>16.745700832516022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18.654074590097576</v>
      </c>
      <c r="AR738">
        <f t="shared" si="41"/>
        <v>16.590891848653943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18.635794039898236</v>
      </c>
      <c r="AR739">
        <f t="shared" si="41"/>
        <v>16.436082864791864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18.617513489698897</v>
      </c>
      <c r="AR740">
        <f t="shared" si="41"/>
        <v>16.281273880929785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18.599232939499558</v>
      </c>
      <c r="AR741">
        <f t="shared" si="41"/>
        <v>16.126464897067706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18.580952389300219</v>
      </c>
      <c r="AR742">
        <f t="shared" si="41"/>
        <v>15.971655913205627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18.562671839100879</v>
      </c>
      <c r="AR743">
        <f t="shared" si="41"/>
        <v>15.816846929343548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18.54439128890154</v>
      </c>
      <c r="AR744">
        <f t="shared" si="41"/>
        <v>15.662037945481469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18.526110738702201</v>
      </c>
      <c r="AR745">
        <f t="shared" si="41"/>
        <v>15.50722896161939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18.507830188502862</v>
      </c>
      <c r="AR746">
        <f t="shared" si="41"/>
        <v>15.352419977757311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18.489549638303522</v>
      </c>
      <c r="AR747">
        <f t="shared" si="41"/>
        <v>15.197610993895232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18.471269088104183</v>
      </c>
      <c r="AR748">
        <f t="shared" si="41"/>
        <v>15.042802010033153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18.452988537904844</v>
      </c>
      <c r="AR749">
        <f t="shared" si="41"/>
        <v>14.887993026171074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18.434707987705504</v>
      </c>
      <c r="AR750">
        <f t="shared" si="41"/>
        <v>14.733184042308995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18.416427437506165</v>
      </c>
      <c r="AR751">
        <f t="shared" si="41"/>
        <v>14.578375058446916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18.398146887306826</v>
      </c>
      <c r="AR752">
        <f t="shared" si="41"/>
        <v>14.423566074584837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18.379866337107487</v>
      </c>
      <c r="AR753">
        <f t="shared" si="41"/>
        <v>14.268757090722758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18.361585786908147</v>
      </c>
      <c r="AR754">
        <f t="shared" si="41"/>
        <v>14.113948106860679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18.343305236708808</v>
      </c>
      <c r="AR755">
        <f t="shared" si="41"/>
        <v>13.9591391229986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18.325024686509469</v>
      </c>
      <c r="AR756">
        <f t="shared" si="41"/>
        <v>13.804330139136521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18.30674413631013</v>
      </c>
      <c r="AR757">
        <f t="shared" si="41"/>
        <v>13.649521155274442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18.28846358611079</v>
      </c>
      <c r="AR758">
        <f t="shared" si="41"/>
        <v>13.494712171412363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18.270183035911451</v>
      </c>
      <c r="AR759">
        <f t="shared" si="41"/>
        <v>13.339903187550284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18.251902485712112</v>
      </c>
      <c r="AR760">
        <f t="shared" si="41"/>
        <v>13.185094203688205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18.233621935512772</v>
      </c>
      <c r="AR761">
        <f t="shared" si="41"/>
        <v>13.030285219826126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18.215341385313433</v>
      </c>
      <c r="AR762">
        <f t="shared" si="41"/>
        <v>12.875476235964047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18.197060835114094</v>
      </c>
      <c r="AR763">
        <f t="shared" si="41"/>
        <v>12.720667252101968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18.178780284914755</v>
      </c>
      <c r="AR764">
        <f t="shared" si="41"/>
        <v>12.565858268239889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18.160499734715415</v>
      </c>
      <c r="AR765">
        <f t="shared" si="41"/>
        <v>12.41104928437781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18.142219184516076</v>
      </c>
      <c r="AR766">
        <f t="shared" si="41"/>
        <v>12.256240300515731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18.123938634316737</v>
      </c>
      <c r="AR767">
        <f t="shared" si="41"/>
        <v>12.101431316653652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18.105658084117398</v>
      </c>
      <c r="AR768">
        <f t="shared" si="41"/>
        <v>11.946622332791573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18.087377533918058</v>
      </c>
      <c r="AR769">
        <f t="shared" si="41"/>
        <v>11.791813348929495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18.069096983718719</v>
      </c>
      <c r="AR770">
        <f t="shared" si="41"/>
        <v>11.637004365067416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18.05081643351938</v>
      </c>
      <c r="AR771">
        <f t="shared" si="41"/>
        <v>11.482195381205337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18.03253588332004</v>
      </c>
      <c r="AR772">
        <f t="shared" si="41"/>
        <v>11.327386397343258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18.014255333120701</v>
      </c>
      <c r="AR773">
        <f t="shared" si="41"/>
        <v>11.172577413481179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17.995974782921362</v>
      </c>
      <c r="AR774">
        <f t="shared" si="41"/>
        <v>11.0177684296191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17.977694232722023</v>
      </c>
      <c r="AR775">
        <f t="shared" si="41"/>
        <v>10.862959445757021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17.959413682522683</v>
      </c>
      <c r="AR776">
        <f t="shared" si="41"/>
        <v>10.708150461894942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17.941133132323344</v>
      </c>
      <c r="AR777">
        <f t="shared" ref="AR777:AR811" si="43">AR776+(AR$812-AR$712)/100</f>
        <v>10.553341478032863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17.922852582124005</v>
      </c>
      <c r="AR778">
        <f t="shared" si="43"/>
        <v>10.398532494170784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17.904572031924666</v>
      </c>
      <c r="AR779">
        <f t="shared" si="43"/>
        <v>10.243723510308705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17.886291481725326</v>
      </c>
      <c r="AR780">
        <f t="shared" si="43"/>
        <v>10.088914526446626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17.868010931525987</v>
      </c>
      <c r="AR781">
        <f t="shared" si="43"/>
        <v>9.9341055425845468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17.849730381326648</v>
      </c>
      <c r="AR782">
        <f t="shared" si="43"/>
        <v>9.7792965587224678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17.831449831127308</v>
      </c>
      <c r="AR783">
        <f t="shared" si="43"/>
        <v>9.6244875748603889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17.813169280927969</v>
      </c>
      <c r="AR784">
        <f t="shared" si="43"/>
        <v>9.4696785909983099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17.79488873072863</v>
      </c>
      <c r="AR785">
        <f t="shared" si="43"/>
        <v>9.3148696071362309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17.776608180529291</v>
      </c>
      <c r="AR786">
        <f t="shared" si="43"/>
        <v>9.1600606232741519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17.758327630329951</v>
      </c>
      <c r="AR787">
        <f t="shared" si="43"/>
        <v>9.005251639412073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17.740047080130612</v>
      </c>
      <c r="AR788">
        <f t="shared" si="43"/>
        <v>8.850442655549994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17.721766529931273</v>
      </c>
      <c r="AR789">
        <f t="shared" si="43"/>
        <v>8.695633671687915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17.703485979731933</v>
      </c>
      <c r="AR790">
        <f t="shared" si="43"/>
        <v>8.540824687825836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17.685205429532594</v>
      </c>
      <c r="AR791">
        <f t="shared" si="43"/>
        <v>8.3860157039637571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17.666924879333255</v>
      </c>
      <c r="AR792">
        <f t="shared" si="43"/>
        <v>8.2312067201016781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17.648644329133916</v>
      </c>
      <c r="AR793">
        <f t="shared" si="43"/>
        <v>8.0763977362395991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17.630363778934576</v>
      </c>
      <c r="AR794">
        <f t="shared" si="43"/>
        <v>7.9215887523775201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17.612083228735237</v>
      </c>
      <c r="AR795">
        <f t="shared" si="43"/>
        <v>7.7667797685154412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17.593802678535898</v>
      </c>
      <c r="AR796">
        <f t="shared" si="43"/>
        <v>7.6119707846533622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17.575522128336559</v>
      </c>
      <c r="AR797">
        <f t="shared" si="43"/>
        <v>7.4571618007912832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17.557241578137219</v>
      </c>
      <c r="AR798">
        <f t="shared" si="43"/>
        <v>7.3023528169292042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17.53896102793788</v>
      </c>
      <c r="AR799">
        <f t="shared" si="43"/>
        <v>7.1475438330671253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17.520680477738541</v>
      </c>
      <c r="AR800">
        <f t="shared" si="43"/>
        <v>6.9927348492050463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17.502399927539201</v>
      </c>
      <c r="AR801">
        <f t="shared" si="43"/>
        <v>6.8379258653429673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17.484119377339862</v>
      </c>
      <c r="AR802">
        <f t="shared" si="43"/>
        <v>6.6831168814808883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17.465838827140523</v>
      </c>
      <c r="AR803">
        <f t="shared" si="43"/>
        <v>6.5283078976188094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17.447558276941184</v>
      </c>
      <c r="AR804">
        <f t="shared" si="43"/>
        <v>6.3734989137567304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17.429277726741844</v>
      </c>
      <c r="AR805">
        <f t="shared" si="43"/>
        <v>6.2186899298946514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17.410997176542505</v>
      </c>
      <c r="AR806">
        <f t="shared" si="43"/>
        <v>6.0638809460325724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17.392716626343166</v>
      </c>
      <c r="AR807">
        <f t="shared" si="43"/>
        <v>5.9090719621704935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17.374436076143827</v>
      </c>
      <c r="AR808">
        <f t="shared" si="43"/>
        <v>5.7542629783084145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17.356155525944487</v>
      </c>
      <c r="AR809">
        <f t="shared" si="43"/>
        <v>5.5994539944463355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17.337874975745148</v>
      </c>
      <c r="AR810">
        <f t="shared" si="43"/>
        <v>5.4446450105842565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17.319594425545809</v>
      </c>
      <c r="AR811">
        <f t="shared" si="43"/>
        <v>5.2898360267221776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17.301313875346469</v>
      </c>
      <c r="AR812" s="177">
        <f>AC8</f>
        <v>5.135027042860095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17.301313875346469</v>
      </c>
      <c r="AS813">
        <f>AC8</f>
        <v>5.135027042860095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17.293775884332007</v>
      </c>
      <c r="AS814">
        <f t="shared" ref="AS814:AS877" si="45">AS813+(AS$913-AS$813)/100</f>
        <v>5.1249267724314942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17.286237893317544</v>
      </c>
      <c r="AS815">
        <f t="shared" si="45"/>
        <v>5.1148265020028933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17.278699902303082</v>
      </c>
      <c r="AS816">
        <f t="shared" si="45"/>
        <v>5.1047262315742925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17.271161911288619</v>
      </c>
      <c r="AS817">
        <f t="shared" si="45"/>
        <v>5.0946259611456917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17.263623920274156</v>
      </c>
      <c r="AS818">
        <f t="shared" si="45"/>
        <v>5.0845256907170908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17.256085929259694</v>
      </c>
      <c r="AS819">
        <f t="shared" si="45"/>
        <v>5.07442542028849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17.248547938245231</v>
      </c>
      <c r="AS820">
        <f t="shared" si="45"/>
        <v>5.0643251498598891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17.241009947230769</v>
      </c>
      <c r="AS821">
        <f t="shared" si="45"/>
        <v>5.0542248794312883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17.233471956216306</v>
      </c>
      <c r="AS822">
        <f t="shared" si="45"/>
        <v>5.0441246090026874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17.225933965201843</v>
      </c>
      <c r="AS823">
        <f t="shared" si="45"/>
        <v>5.0340243385740866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17.218395974187381</v>
      </c>
      <c r="AS824">
        <f t="shared" si="45"/>
        <v>5.0239240681454858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17.210857983172918</v>
      </c>
      <c r="AS825">
        <f t="shared" si="45"/>
        <v>5.0138237977168849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17.203319992158455</v>
      </c>
      <c r="AS826">
        <f t="shared" si="45"/>
        <v>5.0037235272882841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17.195782001143993</v>
      </c>
      <c r="AS827">
        <f t="shared" si="45"/>
        <v>4.9936232568596832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17.18824401012953</v>
      </c>
      <c r="AS828">
        <f t="shared" si="45"/>
        <v>4.9835229864310824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17.180706019115068</v>
      </c>
      <c r="AS829">
        <f t="shared" si="45"/>
        <v>4.9734227160024815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17.173168028100605</v>
      </c>
      <c r="AS830">
        <f t="shared" si="45"/>
        <v>4.9633224455738807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17.165630037086142</v>
      </c>
      <c r="AS831">
        <f t="shared" si="45"/>
        <v>4.9532221751452798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17.15809204607168</v>
      </c>
      <c r="AS832">
        <f t="shared" si="45"/>
        <v>4.943121904716679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17.150554055057217</v>
      </c>
      <c r="AS833">
        <f t="shared" si="45"/>
        <v>4.9330216342880782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17.143016064042754</v>
      </c>
      <c r="AS834">
        <f t="shared" si="45"/>
        <v>4.9229213638594773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17.135478073028292</v>
      </c>
      <c r="AS835">
        <f t="shared" si="45"/>
        <v>4.9128210934308765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17.127940082013829</v>
      </c>
      <c r="AS836">
        <f t="shared" si="45"/>
        <v>4.9027208230022756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17.120402090999367</v>
      </c>
      <c r="AS837">
        <f t="shared" si="45"/>
        <v>4.8926205525736748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17.112864099984904</v>
      </c>
      <c r="AS838">
        <f t="shared" si="45"/>
        <v>4.8825202821450739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17.105326108970441</v>
      </c>
      <c r="AS839">
        <f t="shared" si="45"/>
        <v>4.8724200117164731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17.097788117955979</v>
      </c>
      <c r="AS840">
        <f t="shared" si="45"/>
        <v>4.8623197412878723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17.090250126941516</v>
      </c>
      <c r="AS841">
        <f t="shared" si="45"/>
        <v>4.8522194708592714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17.082712135927054</v>
      </c>
      <c r="AS842">
        <f t="shared" si="45"/>
        <v>4.8421192004306706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17.075174144912591</v>
      </c>
      <c r="AS843">
        <f t="shared" si="45"/>
        <v>4.8320189300020697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17.067636153898128</v>
      </c>
      <c r="AS844">
        <f t="shared" si="45"/>
        <v>4.8219186595734689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17.060098162883666</v>
      </c>
      <c r="AS845">
        <f t="shared" si="45"/>
        <v>4.811818389144868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17.052560171869203</v>
      </c>
      <c r="AS846">
        <f t="shared" si="45"/>
        <v>4.8017181187162672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17.04502218085474</v>
      </c>
      <c r="AS847">
        <f t="shared" si="45"/>
        <v>4.7916178482876663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17.037484189840278</v>
      </c>
      <c r="AS848">
        <f t="shared" si="45"/>
        <v>4.7815175778590655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17.029946198825815</v>
      </c>
      <c r="AS849">
        <f t="shared" si="45"/>
        <v>4.7714173074304647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17.022408207811353</v>
      </c>
      <c r="AS850">
        <f t="shared" si="45"/>
        <v>4.7613170370018638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17.01487021679689</v>
      </c>
      <c r="AS851">
        <f t="shared" si="45"/>
        <v>4.751216766573263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17.007332225782427</v>
      </c>
      <c r="AS852">
        <f t="shared" si="45"/>
        <v>4.7411164961446621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16.999794234767965</v>
      </c>
      <c r="AS853">
        <f t="shared" si="45"/>
        <v>4.7310162257160613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16.992256243753502</v>
      </c>
      <c r="AS854">
        <f t="shared" si="45"/>
        <v>4.7209159552874604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16.984718252739039</v>
      </c>
      <c r="AS855">
        <f t="shared" si="45"/>
        <v>4.7108156848588596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16.977180261724577</v>
      </c>
      <c r="AS856">
        <f t="shared" si="45"/>
        <v>4.7007154144302588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16.969642270710114</v>
      </c>
      <c r="AS857">
        <f t="shared" si="45"/>
        <v>4.6906151440016579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16.962104279695652</v>
      </c>
      <c r="AS858">
        <f t="shared" si="45"/>
        <v>4.6805148735730571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16.954566288681189</v>
      </c>
      <c r="AS859">
        <f t="shared" si="45"/>
        <v>4.6704146031444562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16.947028297666726</v>
      </c>
      <c r="AS860">
        <f t="shared" si="45"/>
        <v>4.6603143327158554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16.939490306652264</v>
      </c>
      <c r="AS861">
        <f t="shared" si="45"/>
        <v>4.6502140622872545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16.931952315637801</v>
      </c>
      <c r="AS862">
        <f t="shared" si="45"/>
        <v>4.6401137918586537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16.924414324623339</v>
      </c>
      <c r="AS863">
        <f t="shared" si="45"/>
        <v>4.6300135214300528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16.916876333608876</v>
      </c>
      <c r="AS864">
        <f t="shared" si="45"/>
        <v>4.619913251001452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16.909338342594413</v>
      </c>
      <c r="AS865">
        <f t="shared" si="45"/>
        <v>4.6098129805728512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16.901800351579951</v>
      </c>
      <c r="AS866">
        <f t="shared" si="45"/>
        <v>4.5997127101442503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16.894262360565488</v>
      </c>
      <c r="AS867">
        <f t="shared" si="45"/>
        <v>4.5896124397156495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16.886724369551025</v>
      </c>
      <c r="AS868">
        <f t="shared" si="45"/>
        <v>4.5795121692870486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16.879186378536563</v>
      </c>
      <c r="AS869">
        <f t="shared" si="45"/>
        <v>4.5694118988584478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16.8716483875221</v>
      </c>
      <c r="AS870">
        <f t="shared" si="45"/>
        <v>4.5593116284298469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16.864110396507638</v>
      </c>
      <c r="AS871">
        <f t="shared" si="45"/>
        <v>4.5492113580012461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16.856572405493175</v>
      </c>
      <c r="AS872">
        <f t="shared" si="45"/>
        <v>4.5391110875726453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16.849034414478712</v>
      </c>
      <c r="AS873">
        <f t="shared" si="45"/>
        <v>4.5290108171440444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16.84149642346425</v>
      </c>
      <c r="AS874">
        <f t="shared" si="45"/>
        <v>4.5189105467154436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16.833958432449787</v>
      </c>
      <c r="AS875">
        <f t="shared" si="45"/>
        <v>4.5088102762868427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16.826420441435324</v>
      </c>
      <c r="AS876">
        <f t="shared" si="45"/>
        <v>4.4987100058582419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16.818882450420862</v>
      </c>
      <c r="AS877">
        <f t="shared" si="45"/>
        <v>4.488609735429641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16.811344459406399</v>
      </c>
      <c r="AS878">
        <f t="shared" ref="AS878:AS912" si="47">AS877+(AS$913-AS$813)/100</f>
        <v>4.4785094650010402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16.803806468391937</v>
      </c>
      <c r="AS879">
        <f t="shared" si="47"/>
        <v>4.4684091945724393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16.796268477377474</v>
      </c>
      <c r="AS880">
        <f t="shared" si="47"/>
        <v>4.4583089241438385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16.788730486363011</v>
      </c>
      <c r="AS881">
        <f t="shared" si="47"/>
        <v>4.4482086537152377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16.781192495348549</v>
      </c>
      <c r="AS882">
        <f t="shared" si="47"/>
        <v>4.4381083832866368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16.773654504334086</v>
      </c>
      <c r="AS883">
        <f t="shared" si="47"/>
        <v>4.428008112858036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16.766116513319623</v>
      </c>
      <c r="AS884">
        <f t="shared" si="47"/>
        <v>4.4179078424294351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16.758578522305161</v>
      </c>
      <c r="AS885">
        <f t="shared" si="47"/>
        <v>4.4078075720008343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16.751040531290698</v>
      </c>
      <c r="AS886">
        <f t="shared" si="47"/>
        <v>4.3977073015722334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16.743502540276236</v>
      </c>
      <c r="AS887">
        <f t="shared" si="47"/>
        <v>4.3876070311436326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16.735964549261773</v>
      </c>
      <c r="AS888">
        <f t="shared" si="47"/>
        <v>4.3775067607150318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16.72842655824731</v>
      </c>
      <c r="AS889">
        <f t="shared" si="47"/>
        <v>4.3674064902864309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16.720888567232848</v>
      </c>
      <c r="AS890">
        <f t="shared" si="47"/>
        <v>4.3573062198578301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16.713350576218385</v>
      </c>
      <c r="AS891">
        <f t="shared" si="47"/>
        <v>4.3472059494292292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16.705812585203923</v>
      </c>
      <c r="AS892">
        <f t="shared" si="47"/>
        <v>4.3371056790006284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16.69827459418946</v>
      </c>
      <c r="AS893">
        <f t="shared" si="47"/>
        <v>4.3270054085720275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16.690736603174997</v>
      </c>
      <c r="AS894">
        <f t="shared" si="47"/>
        <v>4.3169051381434267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16.683198612160535</v>
      </c>
      <c r="AS895">
        <f t="shared" si="47"/>
        <v>4.3068048677148258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16.675660621146072</v>
      </c>
      <c r="AS896">
        <f t="shared" si="47"/>
        <v>4.296704597286225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16.668122630131609</v>
      </c>
      <c r="AS897">
        <f t="shared" si="47"/>
        <v>4.2866043268576242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16.660584639117147</v>
      </c>
      <c r="AS898">
        <f t="shared" si="47"/>
        <v>4.2765040564290233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16.653046648102684</v>
      </c>
      <c r="AS899">
        <f t="shared" si="47"/>
        <v>4.2664037860004225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16.645508657088222</v>
      </c>
      <c r="AS900">
        <f t="shared" si="47"/>
        <v>4.2563035155718216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16.637970666073759</v>
      </c>
      <c r="AS901">
        <f t="shared" si="47"/>
        <v>4.2462032451432208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16.630432675059296</v>
      </c>
      <c r="AS902">
        <f t="shared" si="47"/>
        <v>4.2361029747146199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16.622894684044834</v>
      </c>
      <c r="AS903">
        <f t="shared" si="47"/>
        <v>4.2260027042860191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16.615356693030371</v>
      </c>
      <c r="AS904">
        <f t="shared" si="47"/>
        <v>4.2159024338574183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16.607818702015908</v>
      </c>
      <c r="AS905">
        <f t="shared" si="47"/>
        <v>4.2058021634288174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16.600280711001446</v>
      </c>
      <c r="AS906">
        <f t="shared" si="47"/>
        <v>4.1957018930002166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16.592742719986983</v>
      </c>
      <c r="AS907">
        <f t="shared" si="47"/>
        <v>4.1856016225716157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16.585204728972521</v>
      </c>
      <c r="AS908">
        <f t="shared" si="47"/>
        <v>4.1755013521430149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16.577666737958058</v>
      </c>
      <c r="AS909">
        <f t="shared" si="47"/>
        <v>4.165401081714414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16.570128746943595</v>
      </c>
      <c r="AS910">
        <f t="shared" si="47"/>
        <v>4.1553008112858132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16.562590755929133</v>
      </c>
      <c r="AS911">
        <f t="shared" si="47"/>
        <v>4.1452005408572123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16.55505276491467</v>
      </c>
      <c r="AS912">
        <f t="shared" si="47"/>
        <v>4.1351002704286115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16.547514773900375</v>
      </c>
      <c r="AS913" s="177">
        <f>AC9</f>
        <v>4.125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11" priority="1">
      <formula>_xlfn.ISFORMULA(B6)=FALSE</formula>
    </cfRule>
  </conditionalFormatting>
  <conditionalFormatting sqref="B42 E42">
    <cfRule type="cellIs" dxfId="10" priority="3" operator="greaterThan">
      <formula>1</formula>
    </cfRule>
  </conditionalFormatting>
  <conditionalFormatting sqref="H39:H41">
    <cfRule type="containsText" dxfId="9" priority="2" operator="containsText" text="FAILS">
      <formula>NOT(ISERROR(SEARCH(("FAILS"),(H39))))</formula>
    </cfRule>
  </conditionalFormatting>
  <dataValidations count="2">
    <dataValidation type="list" allowBlank="1" sqref="F9" xr:uid="{5F6E58C9-3E98-4086-9551-D82226B4C53B}">
      <formula1>$K$32:$K$34</formula1>
    </dataValidation>
    <dataValidation type="list" allowBlank="1" sqref="B10" xr:uid="{B49CB6C0-4BB0-4A8E-A677-D513E8A1D153}">
      <formula1>"Yes,No"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2A0F39D2-21BB-4D36-85F9-32B7A3C707E0}">
          <x14:formula1>
            <xm:f>Shapes!$B$2:$B$276</xm:f>
          </x14:formula1>
          <xm:sqref>F6</xm:sqref>
        </x14:dataValidation>
        <x14:dataValidation type="list" allowBlank="1" xr:uid="{061147AC-8E9E-40CD-9D30-F18286A477C0}">
          <x14:formula1>
            <xm:f>Shapes!$B$277:$B$392</xm:f>
          </x14:formula1>
          <xm:sqref>F8</xm:sqref>
        </x14:dataValidation>
        <x14:dataValidation type="list" allowBlank="1" xr:uid="{3AD8FA20-84BD-4B30-836A-2CC238435DF0}">
          <x14:formula1>
            <xm:f>Shapes!$B$2:$B$313</xm:f>
          </x14:formula1>
          <xm:sqref>F7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D5594-0723-4189-BB5D-066A1811505D}">
  <sheetPr>
    <outlinePr summaryBelow="0" summaryRight="0"/>
    <pageSetUpPr fitToPage="1"/>
  </sheetPr>
  <dimension ref="A1:CG1128"/>
  <sheetViews>
    <sheetView zoomScaleNormal="100" workbookViewId="0">
      <selection activeCell="C8" sqref="C8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MODULEINPUT!A35&amp;" Bottom, Gusset 14"</f>
        <v>BF7 Bottom, Gusset 14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53.265439887796859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1.3399154243119267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14'!$B$8</f>
        <v>0</v>
      </c>
      <c r="M5" s="183"/>
      <c r="N5" s="187" t="s">
        <v>84</v>
      </c>
      <c r="O5" s="195">
        <f>'Gusset 14'!$B$6</f>
        <v>12.1708984375</v>
      </c>
      <c r="P5" s="183" t="b">
        <f>IF('Gusset 14'!K10="Yes",TRUE,FALSE)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</v>
      </c>
      <c r="X5" s="187" t="s">
        <v>86</v>
      </c>
      <c r="Y5" s="197">
        <f>AF3-30</f>
        <v>23.265439887796859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0.80141501824197792</v>
      </c>
      <c r="AG5" s="198"/>
      <c r="AH5" s="198"/>
      <c r="AI5" s="130">
        <v>1</v>
      </c>
      <c r="AJ5">
        <f t="shared" ref="AJ5:AK11" si="0">AJ4+(AJ$105-AJ$4)/100</f>
        <v>0.19832987600515259</v>
      </c>
      <c r="AK5">
        <f t="shared" si="0"/>
        <v>0.26574525996117582</v>
      </c>
    </row>
    <row r="6" spans="1:45" ht="15" customHeight="1">
      <c r="A6" s="158" t="s">
        <v>2</v>
      </c>
      <c r="B6" s="159">
        <f>MODULEINPUT!D35</f>
        <v>12.1708984375</v>
      </c>
      <c r="C6" s="139"/>
      <c r="D6" s="156"/>
      <c r="E6" s="155" t="s">
        <v>89</v>
      </c>
      <c r="F6" s="359" t="str">
        <f>MODULEINPUT!F36</f>
        <v>BasePlate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14'!$B$7</f>
        <v>9.0833333333333339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0</v>
      </c>
      <c r="X6" s="187"/>
      <c r="Y6" s="183"/>
      <c r="Z6" s="187"/>
      <c r="AA6" s="183">
        <v>1</v>
      </c>
      <c r="AB6" s="198">
        <f>W7</f>
        <v>0</v>
      </c>
      <c r="AC6" s="201">
        <f>W6+Y24</f>
        <v>18.047270279578591</v>
      </c>
      <c r="AD6" s="183"/>
      <c r="AE6" s="187" t="s">
        <v>92</v>
      </c>
      <c r="AF6" s="183">
        <f>COS($AF$3*PI()/180)</f>
        <v>0.59810865947268321</v>
      </c>
      <c r="AG6" s="198"/>
      <c r="AH6" s="198"/>
      <c r="AI6" s="130">
        <v>2</v>
      </c>
      <c r="AJ6">
        <f t="shared" si="0"/>
        <v>0.39665975201030518</v>
      </c>
      <c r="AK6">
        <f t="shared" si="0"/>
        <v>0.53149051992235163</v>
      </c>
    </row>
    <row r="7" spans="1:45" ht="15" customHeight="1">
      <c r="A7" s="158" t="s">
        <v>93</v>
      </c>
      <c r="B7" s="160">
        <f>MODULEINPUT!C35</f>
        <v>9.0833333333333339</v>
      </c>
      <c r="C7" s="139"/>
      <c r="D7" s="156"/>
      <c r="E7" s="155" t="s">
        <v>14</v>
      </c>
      <c r="F7" s="360" t="str">
        <f>MODULEINPUT!G35</f>
        <v>BasePlate</v>
      </c>
      <c r="G7" s="361"/>
      <c r="H7" s="2"/>
      <c r="I7" s="9"/>
      <c r="J7" s="183"/>
      <c r="K7" s="187" t="s">
        <v>94</v>
      </c>
      <c r="L7" s="202">
        <f>'Gusset 14'!$F$11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0</v>
      </c>
      <c r="X7" s="187"/>
      <c r="Y7" s="183"/>
      <c r="Z7" s="187"/>
      <c r="AA7" s="183">
        <v>2</v>
      </c>
      <c r="AB7" s="201">
        <f>IF(W21&gt;W22,(AB8-W30),(AB6))</f>
        <v>0</v>
      </c>
      <c r="AC7" s="201">
        <f>IF(W21&gt;W22,(AC8+W29),(AC6))</f>
        <v>18.047270279578591</v>
      </c>
      <c r="AD7" s="183"/>
      <c r="AE7" s="183"/>
      <c r="AF7" s="183"/>
      <c r="AG7" s="198"/>
      <c r="AH7" s="183"/>
      <c r="AI7" s="130">
        <v>3</v>
      </c>
      <c r="AJ7">
        <f t="shared" si="0"/>
        <v>0.59498962801545774</v>
      </c>
      <c r="AK7">
        <f t="shared" si="0"/>
        <v>0.79723577988352745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MODULEINPUT!I35</f>
        <v>HSS4X4X3/8</v>
      </c>
      <c r="G8" s="361"/>
      <c r="H8" s="2"/>
      <c r="I8" s="9"/>
      <c r="J8" s="183"/>
      <c r="K8" s="187" t="s">
        <v>6</v>
      </c>
      <c r="L8" s="194">
        <f>'Gusset 14'!$B$9</f>
        <v>0.75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17.301313875346469</v>
      </c>
      <c r="AC8" s="198">
        <f>IF(W21&gt;W22,AC9,(AC7-X29))</f>
        <v>5.135027042860095</v>
      </c>
      <c r="AD8" s="183"/>
      <c r="AE8" s="187" t="s">
        <v>98</v>
      </c>
      <c r="AF8" s="183">
        <f>90-AF3</f>
        <v>36.734560112203141</v>
      </c>
      <c r="AG8" s="198"/>
      <c r="AH8" s="183"/>
      <c r="AI8" s="130">
        <v>4</v>
      </c>
      <c r="AJ8">
        <f t="shared" si="0"/>
        <v>0.79331950402061036</v>
      </c>
      <c r="AK8">
        <f t="shared" si="0"/>
        <v>1.0629810398447033</v>
      </c>
    </row>
    <row r="9" spans="1:45" ht="15" customHeight="1">
      <c r="A9" s="158" t="s">
        <v>6</v>
      </c>
      <c r="B9" s="161">
        <f>MODULEINPUT!C11</f>
        <v>0.75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7.7942286340599471</v>
      </c>
      <c r="X9" s="187"/>
      <c r="Y9" s="183"/>
      <c r="Z9" s="187"/>
      <c r="AA9" s="183">
        <v>4</v>
      </c>
      <c r="AB9" s="201">
        <f>W7+Y25</f>
        <v>13.468962258454654</v>
      </c>
      <c r="AC9" s="198">
        <f>W6</f>
        <v>0</v>
      </c>
      <c r="AD9" s="183"/>
      <c r="AE9" s="187" t="s">
        <v>83</v>
      </c>
      <c r="AF9" s="183">
        <f>TAN($AF$8*PI()/180)</f>
        <v>0.7463157613201743</v>
      </c>
      <c r="AG9" s="198"/>
      <c r="AH9" s="183"/>
      <c r="AI9" s="130">
        <v>5</v>
      </c>
      <c r="AJ9">
        <f t="shared" si="0"/>
        <v>0.99164938002576297</v>
      </c>
      <c r="AK9">
        <f t="shared" si="0"/>
        <v>1.3287262998058791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14'!$F$10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0.59810865947268321</v>
      </c>
      <c r="AG10" s="198"/>
      <c r="AH10" s="183"/>
      <c r="AI10" s="130">
        <v>6</v>
      </c>
      <c r="AJ10">
        <f t="shared" si="0"/>
        <v>1.1899792560309155</v>
      </c>
      <c r="AK10">
        <f t="shared" si="0"/>
        <v>1.5944715597670549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10.794228634059948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0.80141501824197803</v>
      </c>
      <c r="AG11" s="198"/>
      <c r="AH11" s="183"/>
      <c r="AI11" s="130">
        <v>7</v>
      </c>
      <c r="AJ11">
        <f t="shared" si="0"/>
        <v>1.3883091320360681</v>
      </c>
      <c r="AK11">
        <f t="shared" si="0"/>
        <v>1.8602168197282307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12</v>
      </c>
      <c r="X13" s="183"/>
      <c r="Y13" s="183"/>
      <c r="Z13" s="187"/>
      <c r="AA13" s="187" t="s">
        <v>108</v>
      </c>
      <c r="AB13" s="183">
        <f>Y31*AF6</f>
        <v>19.83298760051526</v>
      </c>
      <c r="AC13" s="183">
        <f>Y31*AF5</f>
        <v>26.574525996117579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1.5866390080412207</v>
      </c>
      <c r="AK13">
        <f t="shared" si="2"/>
        <v>2.1259620796894065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13.5</v>
      </c>
      <c r="X14" s="183"/>
      <c r="Y14" s="183"/>
      <c r="Z14" s="187"/>
      <c r="AA14" s="183">
        <v>11</v>
      </c>
      <c r="AB14" s="183">
        <f>AB13-W15*COS((AF3-30)*PI()/180)</f>
        <v>14.320878785828526</v>
      </c>
      <c r="AC14" s="183">
        <f>AC13-W15*SIN((AF3-30)*PI()/180)</f>
        <v>24.204577385904095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1.7849688840463733</v>
      </c>
      <c r="AK14">
        <f t="shared" si="3"/>
        <v>2.3917073396505826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6</v>
      </c>
      <c r="X15" s="183"/>
      <c r="Y15" s="183"/>
      <c r="Z15" s="187"/>
      <c r="AA15" s="183">
        <v>12</v>
      </c>
      <c r="AB15" s="198">
        <f>AB13-W15*SIN((AF8-30)*PI()/180)</f>
        <v>19.129368895280397</v>
      </c>
      <c r="AC15" s="183">
        <f>AC13-W15*COS((AF8-30)*PI()/180)</f>
        <v>20.615925429067996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1.9832987600515259</v>
      </c>
      <c r="AK15">
        <f t="shared" si="3"/>
        <v>2.6574525996117586</v>
      </c>
    </row>
    <row r="16" spans="1:45" ht="15" customHeight="1">
      <c r="A16" s="135"/>
      <c r="B16" s="136" t="s">
        <v>2</v>
      </c>
      <c r="C16" s="137">
        <f>R24</f>
        <v>12.1708984375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14'!$F$6,Shapes!$B$1:$B$392,0),11)</f>
        <v>1</v>
      </c>
      <c r="M16" s="187" t="s">
        <v>114</v>
      </c>
      <c r="N16" s="212">
        <f>VLOOKUP(L16,Shapes!$A:$D,4,FALSE)</f>
        <v>0</v>
      </c>
      <c r="O16" s="187"/>
      <c r="P16" s="187" t="s">
        <v>115</v>
      </c>
      <c r="Q16" s="183" t="b">
        <f>IF(L16&lt;&gt;1,IF(L17&lt;&gt;1,IF(L18&lt;&gt;1,FALSE,TRUE),TRUE),TRUE)</f>
        <v>1</v>
      </c>
      <c r="R16" s="183"/>
      <c r="S16" s="183"/>
      <c r="T16" s="211"/>
      <c r="U16" s="184"/>
      <c r="V16" s="187" t="s">
        <v>116</v>
      </c>
      <c r="W16" s="183">
        <f>(W5+W8)/TAN(30*PI()/180)</f>
        <v>5.196152422706632</v>
      </c>
      <c r="X16" s="183"/>
      <c r="Y16" s="183"/>
      <c r="Z16" s="187"/>
      <c r="AA16" s="183">
        <v>21</v>
      </c>
      <c r="AB16" s="183">
        <f>W7</f>
        <v>0</v>
      </c>
      <c r="AC16" s="183">
        <f>W6</f>
        <v>0</v>
      </c>
      <c r="AD16" s="183"/>
      <c r="AE16" s="198">
        <v>1</v>
      </c>
      <c r="AF16" s="198">
        <f>W7</f>
        <v>0</v>
      </c>
      <c r="AG16" s="213">
        <f>L5+W6</f>
        <v>0</v>
      </c>
      <c r="AH16" s="183"/>
      <c r="AI16" s="130">
        <v>11</v>
      </c>
      <c r="AJ16">
        <f t="shared" si="3"/>
        <v>2.1816286360566783</v>
      </c>
      <c r="AK16">
        <f t="shared" si="3"/>
        <v>2.9231978595729347</v>
      </c>
    </row>
    <row r="17" spans="1:37" ht="15" customHeight="1">
      <c r="A17" s="135"/>
      <c r="B17" s="136" t="s">
        <v>93</v>
      </c>
      <c r="C17" s="137">
        <f>O6</f>
        <v>9.0833333333333339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14'!$F$7,Shapes!$B$1:$B$392,0),11)</f>
        <v>1</v>
      </c>
      <c r="M17" s="187" t="s">
        <v>114</v>
      </c>
      <c r="N17" s="214">
        <f>VLOOKUP(L17,Shapes!$A:$D,4,FALSE)</f>
        <v>0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15.588457268119894</v>
      </c>
      <c r="X17" s="183"/>
      <c r="Y17" s="183"/>
      <c r="Z17" s="187"/>
      <c r="AA17" s="183">
        <v>22</v>
      </c>
      <c r="AB17" s="198">
        <f>AB21</f>
        <v>26.574525996117579</v>
      </c>
      <c r="AC17" s="183">
        <f>AC16</f>
        <v>0</v>
      </c>
      <c r="AD17" s="183"/>
      <c r="AE17" s="198">
        <v>2</v>
      </c>
      <c r="AF17" s="198">
        <f>AB21</f>
        <v>26.574525996117579</v>
      </c>
      <c r="AG17" s="213">
        <f>AG16</f>
        <v>0</v>
      </c>
      <c r="AH17" s="183" t="str">
        <f>IF(AG17&gt;AC8,"Gusset Plate must be released from the slab.","")</f>
        <v/>
      </c>
      <c r="AI17" s="130">
        <v>12</v>
      </c>
      <c r="AJ17">
        <f t="shared" si="3"/>
        <v>2.379958512061831</v>
      </c>
      <c r="AK17">
        <f t="shared" si="3"/>
        <v>3.1889431195341107</v>
      </c>
    </row>
    <row r="18" spans="1:37" ht="15" customHeight="1">
      <c r="A18" s="135"/>
      <c r="B18" s="136" t="s">
        <v>118</v>
      </c>
      <c r="C18" s="137">
        <f t="shared" ref="C18:C19" si="4">R25</f>
        <v>15.186761116853862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14'!$F$8,Shapes!$B$1:$B$392,0),11)</f>
        <v>296</v>
      </c>
      <c r="M18" s="183" t="s">
        <v>114</v>
      </c>
      <c r="N18" s="183">
        <f>VLOOKUP(L18,Shapes!$A:$D,4,FALSE)</f>
        <v>4</v>
      </c>
      <c r="O18" s="187" t="s">
        <v>119</v>
      </c>
      <c r="P18" s="212">
        <f>VLOOKUP(L18,Shapes!$A:$D,3,FALSE)</f>
        <v>4.8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6</v>
      </c>
      <c r="X18" s="183"/>
      <c r="Y18" s="183"/>
      <c r="Z18" s="187"/>
      <c r="AA18" s="183">
        <v>23</v>
      </c>
      <c r="AB18" s="198">
        <f>W7</f>
        <v>0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2.5782883880669836</v>
      </c>
      <c r="AK18">
        <f t="shared" si="3"/>
        <v>3.4546883794952867</v>
      </c>
    </row>
    <row r="19" spans="1:37" ht="15" customHeight="1">
      <c r="A19" s="135"/>
      <c r="B19" s="136" t="s">
        <v>123</v>
      </c>
      <c r="C19" s="138">
        <f t="shared" si="4"/>
        <v>53.265439887796859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0.75</v>
      </c>
      <c r="M19" s="183">
        <f>L20/(0.9*R19*AD32)</f>
        <v>0.34917362046893413</v>
      </c>
      <c r="N19" s="183" t="s">
        <v>124</v>
      </c>
      <c r="O19" s="187" t="s">
        <v>119</v>
      </c>
      <c r="P19" s="183">
        <f>2*W11*L19</f>
        <v>16.191342951089922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0</v>
      </c>
      <c r="X19" s="183"/>
      <c r="Y19" s="183"/>
      <c r="Z19" s="187"/>
      <c r="AA19" s="183">
        <v>24</v>
      </c>
      <c r="AB19" s="198">
        <f>AB18</f>
        <v>0</v>
      </c>
      <c r="AC19" s="183">
        <f>AC21</f>
        <v>26.574525996117579</v>
      </c>
      <c r="AD19" s="183"/>
      <c r="AE19" s="183"/>
      <c r="AF19" s="183"/>
      <c r="AG19" s="183"/>
      <c r="AH19" s="183"/>
      <c r="AI19" s="130">
        <v>14</v>
      </c>
      <c r="AJ19">
        <f t="shared" si="3"/>
        <v>2.7766182640721362</v>
      </c>
      <c r="AK19">
        <f t="shared" si="3"/>
        <v>3.7204336394564628</v>
      </c>
    </row>
    <row r="20" spans="1:37" ht="15" customHeight="1">
      <c r="A20" s="135"/>
      <c r="B20" s="136" t="s">
        <v>126</v>
      </c>
      <c r="C20" s="138">
        <f>AF8</f>
        <v>36.734560112203141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312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0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2.9749481400772888</v>
      </c>
      <c r="AK20">
        <f t="shared" si="3"/>
        <v>3.9861788994176388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8.0559029608924764</v>
      </c>
      <c r="X21" s="183"/>
      <c r="Y21" s="183"/>
      <c r="Z21" s="183"/>
      <c r="AA21" s="183" t="s">
        <v>131</v>
      </c>
      <c r="AB21" s="183">
        <f>MAX(AB6:AC13)</f>
        <v>26.574525996117579</v>
      </c>
      <c r="AC21" s="183">
        <f>AB21</f>
        <v>26.574525996117579</v>
      </c>
      <c r="AD21" s="183"/>
      <c r="AE21" s="183"/>
      <c r="AF21" s="183"/>
      <c r="AG21" s="183"/>
      <c r="AH21" s="183"/>
      <c r="AI21" s="130">
        <v>16</v>
      </c>
      <c r="AJ21">
        <f t="shared" si="3"/>
        <v>3.1732780160824414</v>
      </c>
      <c r="AK21">
        <f t="shared" si="3"/>
        <v>4.2519241593788148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14.463353440326385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3.371607892087594</v>
      </c>
      <c r="AK22">
        <f t="shared" si="3"/>
        <v>4.5176694193399909</v>
      </c>
    </row>
    <row r="23" spans="1:37" ht="15" customHeight="1">
      <c r="A23" s="135"/>
      <c r="B23" s="136" t="s">
        <v>135</v>
      </c>
      <c r="C23" s="141">
        <f>L26</f>
        <v>12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3.5699377680927467</v>
      </c>
      <c r="AK23">
        <f t="shared" si="3"/>
        <v>4.7834146793011669</v>
      </c>
    </row>
    <row r="24" spans="1:37" ht="15" customHeight="1">
      <c r="A24" s="135"/>
      <c r="B24" s="136" t="s">
        <v>139</v>
      </c>
      <c r="C24" s="141">
        <f>Y25</f>
        <v>13.468962258454654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12.1708984375</v>
      </c>
      <c r="S24" s="183"/>
      <c r="T24" s="183"/>
      <c r="U24" s="184"/>
      <c r="V24" s="187" t="s">
        <v>141</v>
      </c>
      <c r="W24" s="201">
        <f>W27-W28</f>
        <v>18.047270279578587</v>
      </c>
      <c r="X24" s="201">
        <f>(W22/AF11)-(W20*AF10)-W6</f>
        <v>18.047270279578591</v>
      </c>
      <c r="Y24" s="220">
        <f>IF($W$21&gt;$W$22,W24,X24)</f>
        <v>18.047270279578591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3.7682676440978993</v>
      </c>
      <c r="AK24">
        <f t="shared" si="3"/>
        <v>5.049159939262343</v>
      </c>
    </row>
    <row r="25" spans="1:37" ht="15" customHeight="1">
      <c r="A25" s="135"/>
      <c r="B25" s="136" t="s">
        <v>143</v>
      </c>
      <c r="C25" s="141">
        <f>Y24</f>
        <v>18.047270279578591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15.186761116853862</v>
      </c>
      <c r="S25" s="183"/>
      <c r="T25" s="183"/>
      <c r="U25" s="184"/>
      <c r="V25" s="187" t="s">
        <v>146</v>
      </c>
      <c r="W25" s="201">
        <f>(W21/AF6)-W7-(W19*AF5)</f>
        <v>13.468962258454653</v>
      </c>
      <c r="X25" s="201">
        <f>X27-X28</f>
        <v>13.468962258454654</v>
      </c>
      <c r="Y25" s="220">
        <f>IF($W$21&gt;$W$22,W25,X25)</f>
        <v>13.468962258454654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3.9665975201030519</v>
      </c>
      <c r="AK25">
        <f t="shared" si="3"/>
        <v>5.314905199223519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12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53.265439887796859</v>
      </c>
      <c r="S26" s="183"/>
      <c r="T26" s="183"/>
      <c r="U26" s="184"/>
      <c r="V26" s="187" t="s">
        <v>151</v>
      </c>
      <c r="W26" s="201">
        <f>W25-(2*W11)*AF5</f>
        <v>-3.8323516168918133</v>
      </c>
      <c r="X26" s="201">
        <f>X24-(2*W11*AF10)</f>
        <v>5.135027042860095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4.1649273961082045</v>
      </c>
      <c r="AK26">
        <f t="shared" si="3"/>
        <v>5.580650459184695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12.912243236718496</v>
      </c>
      <c r="X27" s="201">
        <f>2*W11*AF11</f>
        <v>17.301313875346469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4.3632572721133567</v>
      </c>
      <c r="AK27">
        <f t="shared" si="3"/>
        <v>5.8463957191458711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-5.1350270428600924</v>
      </c>
      <c r="X28" s="201">
        <f>X26*AF9</f>
        <v>3.832351616891815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4.5615871481185088</v>
      </c>
      <c r="AK28">
        <f t="shared" si="3"/>
        <v>6.1121409791070471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12.912243236718496</v>
      </c>
      <c r="X29" s="201">
        <f>2*W11*AF10</f>
        <v>12.912243236718496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4.759917024123661</v>
      </c>
      <c r="AK29">
        <f t="shared" si="3"/>
        <v>6.3778862390682232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17.301313875346466</v>
      </c>
      <c r="X30" s="222">
        <f>2*W11*AF11</f>
        <v>17.301313875346469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4.9582469001288132</v>
      </c>
      <c r="AK30">
        <f t="shared" si="5"/>
        <v>6.6436314990293992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21.555902960892475</v>
      </c>
      <c r="X31" s="222">
        <f>W22+W14</f>
        <v>27.963353440326387</v>
      </c>
      <c r="Y31" s="224">
        <f>IF(W21&gt;W22,W31,X31)+W16</f>
        <v>33.159505863033019</v>
      </c>
      <c r="Z31" s="183"/>
      <c r="AA31" s="183"/>
      <c r="AB31" s="183" t="s">
        <v>163</v>
      </c>
      <c r="AC31" s="183"/>
      <c r="AD31" s="225">
        <f>((AC7-AC8)^2+(AB7-AB8)^2)^0.5</f>
        <v>21.588457268119896</v>
      </c>
      <c r="AE31" s="183"/>
      <c r="AF31" s="183"/>
      <c r="AG31" s="183"/>
      <c r="AH31" s="183"/>
      <c r="AI31" s="130">
        <v>26</v>
      </c>
      <c r="AJ31">
        <f t="shared" si="5"/>
        <v>5.1565767761339654</v>
      </c>
      <c r="AK31">
        <f t="shared" si="5"/>
        <v>6.9093767589905752</v>
      </c>
    </row>
    <row r="32" spans="1:37" ht="15" customHeight="1">
      <c r="A32" s="136" t="s">
        <v>164</v>
      </c>
      <c r="B32" s="141">
        <f t="shared" ref="B32:B36" si="6">K52</f>
        <v>0</v>
      </c>
      <c r="C32" s="135"/>
      <c r="D32" s="143"/>
      <c r="E32" s="136" t="s">
        <v>165</v>
      </c>
      <c r="F32" s="144">
        <f>L20</f>
        <v>312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19.856406460551018</v>
      </c>
      <c r="AE32" s="183"/>
      <c r="AF32" s="183"/>
      <c r="AG32" s="183"/>
      <c r="AH32" s="183"/>
      <c r="AI32" s="130">
        <v>27</v>
      </c>
      <c r="AJ32">
        <f t="shared" si="5"/>
        <v>5.3549066521391175</v>
      </c>
      <c r="AK32">
        <f t="shared" si="5"/>
        <v>7.1751220189517513</v>
      </c>
    </row>
    <row r="33" spans="1:37" ht="15" customHeight="1">
      <c r="A33" s="136" t="s">
        <v>168</v>
      </c>
      <c r="B33" s="141">
        <f t="shared" si="6"/>
        <v>0</v>
      </c>
      <c r="C33" s="135"/>
      <c r="D33" s="136" t="s">
        <v>169</v>
      </c>
      <c r="E33" s="145">
        <f t="shared" ref="E33:F36" si="7">N52</f>
        <v>0</v>
      </c>
      <c r="F33" s="144">
        <f t="shared" si="7"/>
        <v>0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5.5532365281442697</v>
      </c>
      <c r="AK33">
        <f t="shared" si="5"/>
        <v>7.4408672789129273</v>
      </c>
    </row>
    <row r="34" spans="1:37" ht="15" customHeight="1">
      <c r="A34" s="136" t="s">
        <v>85</v>
      </c>
      <c r="B34" s="141">
        <f t="shared" si="6"/>
        <v>7.1699383619746495</v>
      </c>
      <c r="C34" s="135"/>
      <c r="D34" s="136" t="s">
        <v>172</v>
      </c>
      <c r="E34" s="145">
        <f t="shared" si="7"/>
        <v>0.5981086594726831</v>
      </c>
      <c r="F34" s="144">
        <f t="shared" si="7"/>
        <v>187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7.9282032302755088</v>
      </c>
      <c r="AE34" s="183"/>
      <c r="AF34" s="183"/>
      <c r="AG34" s="183"/>
      <c r="AH34" s="183"/>
      <c r="AI34" s="130">
        <v>29</v>
      </c>
      <c r="AJ34">
        <f t="shared" si="5"/>
        <v>5.7515664041494219</v>
      </c>
      <c r="AK34">
        <f t="shared" si="5"/>
        <v>7.7066125388741034</v>
      </c>
    </row>
    <row r="35" spans="1:37" ht="15" customHeight="1">
      <c r="A35" s="146" t="s">
        <v>91</v>
      </c>
      <c r="B35" s="141">
        <f t="shared" si="6"/>
        <v>9.6071110025756248</v>
      </c>
      <c r="C35" s="135"/>
      <c r="D35" s="136" t="s">
        <v>177</v>
      </c>
      <c r="E35" s="145">
        <f t="shared" si="7"/>
        <v>0.80141501824197803</v>
      </c>
      <c r="F35" s="144">
        <f t="shared" si="7"/>
        <v>251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5.9498962801545741</v>
      </c>
      <c r="AK35">
        <f t="shared" si="5"/>
        <v>7.9723577988352794</v>
      </c>
    </row>
    <row r="36" spans="1:37" ht="15" customHeight="1">
      <c r="A36" s="136" t="s">
        <v>152</v>
      </c>
      <c r="B36" s="147">
        <f t="shared" si="6"/>
        <v>11.987685261564275</v>
      </c>
      <c r="C36" s="135"/>
      <c r="D36" s="136" t="s">
        <v>180</v>
      </c>
      <c r="E36" s="145">
        <f t="shared" si="7"/>
        <v>0</v>
      </c>
      <c r="F36" s="144">
        <f t="shared" si="7"/>
        <v>0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6.1482261561597262</v>
      </c>
      <c r="AK36">
        <f t="shared" si="5"/>
        <v>8.2381030587964545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6.3465560321648784</v>
      </c>
      <c r="AK37">
        <f t="shared" si="5"/>
        <v>8.5038483187576297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6.5448859081700306</v>
      </c>
      <c r="AK38">
        <f t="shared" si="5"/>
        <v>8.7695935787188048</v>
      </c>
    </row>
    <row r="39" spans="1:37" ht="15" customHeight="1">
      <c r="A39" s="136" t="s">
        <v>186</v>
      </c>
      <c r="B39" s="148">
        <f>L60</f>
        <v>5</v>
      </c>
      <c r="C39" s="135"/>
      <c r="D39" s="136" t="s">
        <v>187</v>
      </c>
      <c r="E39" s="148">
        <f>Q60</f>
        <v>5</v>
      </c>
      <c r="F39" s="135"/>
      <c r="G39" s="136" t="s">
        <v>188</v>
      </c>
      <c r="H39" s="149" t="str">
        <f>ROUND(K73,0)&amp;"k  "&amp;L74</f>
        <v>276k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6.7432157841751827</v>
      </c>
      <c r="AK39">
        <f t="shared" si="5"/>
        <v>9.03533883867998</v>
      </c>
    </row>
    <row r="40" spans="1:37" ht="15" customHeight="1">
      <c r="A40" s="136" t="s">
        <v>189</v>
      </c>
      <c r="B40" s="150">
        <f t="shared" ref="B40:B42" si="8">N60</f>
        <v>0</v>
      </c>
      <c r="C40" s="135"/>
      <c r="D40" s="136" t="s">
        <v>190</v>
      </c>
      <c r="E40" s="150">
        <f t="shared" ref="E40:E42" si="9">S60</f>
        <v>0.93851438198735282</v>
      </c>
      <c r="F40" s="135"/>
      <c r="G40" s="136" t="s">
        <v>191</v>
      </c>
      <c r="H40" s="149" t="str">
        <f>ROUND(K77,0)&amp;"k  "&amp;L78</f>
        <v>670k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6.9415456601803349</v>
      </c>
      <c r="AK40">
        <f t="shared" si="5"/>
        <v>9.3010840986411552</v>
      </c>
    </row>
    <row r="41" spans="1:37" ht="15" customHeight="1">
      <c r="A41" s="136" t="s">
        <v>194</v>
      </c>
      <c r="B41" s="150">
        <f t="shared" si="8"/>
        <v>0.93688482318709687</v>
      </c>
      <c r="C41" s="135"/>
      <c r="D41" s="136" t="s">
        <v>195</v>
      </c>
      <c r="E41" s="150">
        <f t="shared" si="9"/>
        <v>0</v>
      </c>
      <c r="F41" s="135"/>
      <c r="G41" s="136" t="s">
        <v>196</v>
      </c>
      <c r="H41" s="149" t="str">
        <f>ROUND(MIN(K81:K82),0)&amp;"k  "&amp;L83</f>
        <v>551k  OK</v>
      </c>
      <c r="I41" s="9"/>
      <c r="J41" s="183"/>
      <c r="K41" s="187" t="s">
        <v>197</v>
      </c>
      <c r="L41" s="229">
        <f>L20</f>
        <v>312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7.1398755361854871</v>
      </c>
      <c r="AK41">
        <f t="shared" si="5"/>
        <v>9.5668293586023303</v>
      </c>
    </row>
    <row r="42" spans="1:37" ht="15" customHeight="1">
      <c r="A42" s="136" t="s">
        <v>200</v>
      </c>
      <c r="B42" s="151">
        <f t="shared" si="8"/>
        <v>0.93688482318709687</v>
      </c>
      <c r="C42" s="135"/>
      <c r="D42" s="136" t="s">
        <v>200</v>
      </c>
      <c r="E42" s="151">
        <f t="shared" si="9"/>
        <v>0.93851438198735282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1.47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7.3382054121906393</v>
      </c>
      <c r="AK42">
        <f t="shared" si="5"/>
        <v>9.8325746185635055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123.97356013758257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7.5365352881957914</v>
      </c>
      <c r="AK43">
        <f t="shared" si="5"/>
        <v>10.098319878524681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7.7348651642009436</v>
      </c>
      <c r="AK44">
        <f t="shared" si="5"/>
        <v>10.364065138485856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16.331993210056016</v>
      </c>
      <c r="M45" s="183"/>
      <c r="N45" s="183" t="s">
        <v>204</v>
      </c>
      <c r="O45" s="197">
        <f>PI()^2*29000/(L43)^2</f>
        <v>18.62256922469329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7.9331950402060958</v>
      </c>
      <c r="AK45">
        <f t="shared" si="5"/>
        <v>10.629810398447031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89.388332278527784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8.131524916211248</v>
      </c>
      <c r="AK46">
        <f t="shared" si="10"/>
        <v>10.895555658408206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26.816499683558334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8.3298547922164001</v>
      </c>
      <c r="AK47">
        <f t="shared" si="10"/>
        <v>11.161300918369381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8.5281846682215523</v>
      </c>
      <c r="AK48">
        <f t="shared" si="10"/>
        <v>11.427046178330556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8.7265145442267045</v>
      </c>
      <c r="AK49">
        <f t="shared" si="10"/>
        <v>11.692791438291732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8.9248444202318566</v>
      </c>
      <c r="AK50">
        <f t="shared" si="10"/>
        <v>11.958536698252907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14'!$F$12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9.1231742962370088</v>
      </c>
      <c r="AK51">
        <f t="shared" si="10"/>
        <v>12.224281958214082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0</v>
      </c>
      <c r="L52" s="183"/>
      <c r="M52" s="187" t="s">
        <v>169</v>
      </c>
      <c r="N52" s="183">
        <f>K53/K56</f>
        <v>0</v>
      </c>
      <c r="O52" s="198">
        <f t="shared" ref="O52:O55" si="11">ROUNDUP(N52*$L$20,0)</f>
        <v>0</v>
      </c>
      <c r="P52" s="183"/>
      <c r="Q52" s="187" t="s">
        <v>211</v>
      </c>
      <c r="R52" s="233">
        <f>(Y25-R51)/2+R51</f>
        <v>7.2344811292273272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9.321504172242161</v>
      </c>
      <c r="AK52">
        <f t="shared" si="10"/>
        <v>12.490027218175257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0</v>
      </c>
      <c r="L53" s="183"/>
      <c r="M53" s="187" t="s">
        <v>172</v>
      </c>
      <c r="N53" s="183">
        <f>K54/K56</f>
        <v>0.5981086594726831</v>
      </c>
      <c r="O53" s="198">
        <f t="shared" si="11"/>
        <v>187</v>
      </c>
      <c r="P53" s="183"/>
      <c r="Q53" s="187" t="s">
        <v>212</v>
      </c>
      <c r="R53" s="233">
        <f>(Y24-R51)/2+R51</f>
        <v>9.5236351397892953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9.5198340482473132</v>
      </c>
      <c r="AK53">
        <f t="shared" si="10"/>
        <v>12.755772478136432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7.1699383619746495</v>
      </c>
      <c r="L54" s="183"/>
      <c r="M54" s="187" t="s">
        <v>177</v>
      </c>
      <c r="N54" s="183">
        <f>K55/K56</f>
        <v>0.80141501824197803</v>
      </c>
      <c r="O54" s="198">
        <f t="shared" si="11"/>
        <v>251</v>
      </c>
      <c r="P54" s="183"/>
      <c r="Q54" s="187" t="s">
        <v>214</v>
      </c>
      <c r="R54" s="233">
        <f>AF8</f>
        <v>36.734560112203141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9.7181639242524653</v>
      </c>
      <c r="AK54">
        <f t="shared" si="10"/>
        <v>13.021517738097607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9.6071110025756248</v>
      </c>
      <c r="L55" s="183"/>
      <c r="M55" s="187" t="s">
        <v>180</v>
      </c>
      <c r="N55" s="183">
        <f>K52/K56</f>
        <v>0</v>
      </c>
      <c r="O55" s="198">
        <f t="shared" si="11"/>
        <v>0</v>
      </c>
      <c r="P55" s="183" t="s">
        <v>217</v>
      </c>
      <c r="Q55" s="187" t="s">
        <v>218</v>
      </c>
      <c r="R55" s="183">
        <f>K53*AF9-K52</f>
        <v>0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9.9164938002576175</v>
      </c>
      <c r="AK55">
        <f t="shared" si="10"/>
        <v>13.287262998058782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11.987685261564275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10.894768224167015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10.11482367626277</v>
      </c>
      <c r="AK56">
        <f t="shared" si="10"/>
        <v>13.553008258019958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1.1340316793723082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10.313153552267922</v>
      </c>
      <c r="AK57">
        <f t="shared" si="10"/>
        <v>13.818753517981133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10.511483428273074</v>
      </c>
      <c r="AK58">
        <f t="shared" si="10"/>
        <v>14.084498777942308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10.709813304278226</v>
      </c>
      <c r="AK59">
        <f t="shared" si="10"/>
        <v>14.350244037903483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5</v>
      </c>
      <c r="M60" s="187" t="s">
        <v>169</v>
      </c>
      <c r="N60" s="183">
        <f>O52/(2*0.75*63*2*K54*L60/16*0.707)</f>
        <v>0</v>
      </c>
      <c r="O60" s="183"/>
      <c r="P60" s="187" t="s">
        <v>224</v>
      </c>
      <c r="Q60" s="198">
        <f>ROUNDUP((O55/(8.3*K55))+(O54/(5.5*K55)),0)</f>
        <v>5</v>
      </c>
      <c r="R60" s="187" t="s">
        <v>177</v>
      </c>
      <c r="S60" s="183">
        <f>O54/(2*0.75*42*2*K55*Q60/16*0.707)</f>
        <v>0.93851438198735282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10.908143180283378</v>
      </c>
      <c r="AK60">
        <f t="shared" si="10"/>
        <v>14.615989297864658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0.93688482318709687</v>
      </c>
      <c r="O61" s="183"/>
      <c r="P61" s="183"/>
      <c r="Q61" s="183"/>
      <c r="R61" s="187" t="s">
        <v>180</v>
      </c>
      <c r="S61" s="183">
        <f>O55/(2*0.75*63*2*K55*Q60/16*0.707)</f>
        <v>0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11.106473056288531</v>
      </c>
      <c r="AK61">
        <f t="shared" si="10"/>
        <v>14.881734557825833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0.93688482318709687</v>
      </c>
      <c r="O62" s="183"/>
      <c r="P62" s="183"/>
      <c r="Q62" s="183"/>
      <c r="R62" s="187" t="s">
        <v>225</v>
      </c>
      <c r="S62" s="183">
        <f>SUM(S60:S61)</f>
        <v>0.93851438198735282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11.304802932293683</v>
      </c>
      <c r="AK62">
        <f t="shared" si="12"/>
        <v>15.147479817787008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11.503132808298835</v>
      </c>
      <c r="AK63">
        <f t="shared" si="12"/>
        <v>15.413225077748184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11.701462684303987</v>
      </c>
      <c r="AK64">
        <f t="shared" si="12"/>
        <v>15.678970337709359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11.899792560309139</v>
      </c>
      <c r="AK65">
        <f t="shared" si="12"/>
        <v>15.944715597670534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19.856406460551018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12.098122436314291</v>
      </c>
      <c r="AK66">
        <f t="shared" si="12"/>
        <v>16.210460857631709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12.296452312319444</v>
      </c>
      <c r="AK67">
        <f t="shared" si="12"/>
        <v>16.476206117592884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12.494782188324596</v>
      </c>
      <c r="AK68">
        <f t="shared" si="12"/>
        <v>16.741951377554059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110.05537550532243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12.693112064329748</v>
      </c>
      <c r="AK69">
        <f t="shared" si="12"/>
        <v>17.007696637515235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12.8914419403349</v>
      </c>
      <c r="AK70">
        <f t="shared" si="12"/>
        <v>17.27344189747641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23.63062582177082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13.089771816340052</v>
      </c>
      <c r="AK71">
        <f t="shared" si="12"/>
        <v>17.539187157437585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20.623125724826142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13.288101692345204</v>
      </c>
      <c r="AK72">
        <f t="shared" si="12"/>
        <v>17.80493241739876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276.41328764345576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13.486431568350357</v>
      </c>
      <c r="AK73">
        <f t="shared" si="12"/>
        <v>18.070677677359935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89.388332278527784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13.684761444355509</v>
      </c>
      <c r="AK74">
        <f t="shared" si="12"/>
        <v>18.33642293732111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13.883091320360661</v>
      </c>
      <c r="AK75">
        <f t="shared" si="12"/>
        <v>18.602168197282285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14.081421196365813</v>
      </c>
      <c r="AK76">
        <f t="shared" si="12"/>
        <v>18.867913457243461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670.15371804359688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14.279751072370965</v>
      </c>
      <c r="AK77">
        <f t="shared" si="12"/>
        <v>19.133658717204636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312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14.478080948376117</v>
      </c>
      <c r="AK78">
        <f t="shared" si="13"/>
        <v>19.399403977165811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14.67641082438127</v>
      </c>
      <c r="AK79">
        <f t="shared" si="13"/>
        <v>19.665149237126986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14.874740700386422</v>
      </c>
      <c r="AK80">
        <f t="shared" si="13"/>
        <v>19.930894497088161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551.25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15.073070576391574</v>
      </c>
      <c r="AK81">
        <f t="shared" si="13"/>
        <v>20.196639757049336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638.62493060694828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15.271400452396726</v>
      </c>
      <c r="AK82">
        <f t="shared" si="13"/>
        <v>20.462385017010511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312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15.469730328401878</v>
      </c>
      <c r="AK83">
        <f t="shared" si="13"/>
        <v>20.728130276971687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15.668060204407031</v>
      </c>
      <c r="AK84">
        <f t="shared" si="13"/>
        <v>20.993875536932862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15.866390080412183</v>
      </c>
      <c r="AK85">
        <f t="shared" si="13"/>
        <v>21.259620796894037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16.064719956417335</v>
      </c>
      <c r="AK86">
        <f t="shared" si="13"/>
        <v>21.525366056855212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16.263049832422489</v>
      </c>
      <c r="AK87">
        <f t="shared" si="13"/>
        <v>21.791111316816387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16.461379708427643</v>
      </c>
      <c r="AK88">
        <f t="shared" si="13"/>
        <v>22.056856576777562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16.659709584432797</v>
      </c>
      <c r="AK89">
        <f t="shared" si="13"/>
        <v>22.322601836738738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16.858039460437951</v>
      </c>
      <c r="AK90">
        <f t="shared" si="13"/>
        <v>22.588347096699913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17.056369336443105</v>
      </c>
      <c r="AK91">
        <f t="shared" si="13"/>
        <v>22.854092356661088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17.254699212448259</v>
      </c>
      <c r="AK92">
        <f t="shared" si="13"/>
        <v>23.119837616622263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17.453029088453412</v>
      </c>
      <c r="AK93">
        <f t="shared" si="13"/>
        <v>23.385582876583438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17.651358964458566</v>
      </c>
      <c r="AK94">
        <f t="shared" si="14"/>
        <v>23.651328136544613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17.84968884046372</v>
      </c>
      <c r="AK95">
        <f t="shared" si="14"/>
        <v>23.917073396505788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18.048018716468874</v>
      </c>
      <c r="AK96">
        <f t="shared" si="14"/>
        <v>24.182818656466964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18.246348592474028</v>
      </c>
      <c r="AK97">
        <f t="shared" si="14"/>
        <v>24.448563916428139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18.444678468479182</v>
      </c>
      <c r="AK98">
        <f t="shared" si="14"/>
        <v>24.714309176389314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18.643008344484336</v>
      </c>
      <c r="AK99">
        <f t="shared" si="14"/>
        <v>24.980054436350489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18.84133822048949</v>
      </c>
      <c r="AK100">
        <f t="shared" si="14"/>
        <v>25.245799696311664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19.039668096494644</v>
      </c>
      <c r="AK101">
        <f t="shared" si="14"/>
        <v>25.511544956272839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19.237997972499798</v>
      </c>
      <c r="AK102">
        <f t="shared" si="14"/>
        <v>25.777290216234015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19.436327848504952</v>
      </c>
      <c r="AK103">
        <f t="shared" si="14"/>
        <v>26.04303547619519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19.634657724510106</v>
      </c>
      <c r="AK104">
        <f t="shared" si="14"/>
        <v>26.308780736156365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19.83298760051526</v>
      </c>
      <c r="AK105" s="177">
        <f t="shared" si="15"/>
        <v>26.574525996117579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0</v>
      </c>
      <c r="AL106" s="153">
        <f>AC7</f>
        <v>18.047270279578591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0.17301313875346469</v>
      </c>
      <c r="AL107" s="153">
        <f t="shared" ref="AL107:AL170" si="17">AL106+(AL$206-AL$106)/100</f>
        <v>17.918147847211404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0.34602627750692938</v>
      </c>
      <c r="AL108" s="153">
        <f t="shared" si="17"/>
        <v>17.789025414844218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0.51903941626039407</v>
      </c>
      <c r="AL109" s="153">
        <f t="shared" si="17"/>
        <v>17.659902982477032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0.69205255501385876</v>
      </c>
      <c r="AL110" s="153">
        <f t="shared" si="17"/>
        <v>17.530780550109846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0.86506569376732345</v>
      </c>
      <c r="AL111" s="153">
        <f t="shared" si="17"/>
        <v>17.401658117742659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1.0380788325207881</v>
      </c>
      <c r="AL112" s="153">
        <f t="shared" si="17"/>
        <v>17.272535685375473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1.2110919712742527</v>
      </c>
      <c r="AL113" s="153">
        <f t="shared" si="17"/>
        <v>17.143413253008287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1.3841051100277175</v>
      </c>
      <c r="AL114" s="153">
        <f t="shared" si="17"/>
        <v>17.014290820641101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1.5571182487811823</v>
      </c>
      <c r="AL115" s="153">
        <f t="shared" si="17"/>
        <v>16.885168388273915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1.7301313875346471</v>
      </c>
      <c r="AL116" s="153">
        <f t="shared" si="17"/>
        <v>16.756045955906728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1.9031445262881119</v>
      </c>
      <c r="AL117" s="153">
        <f t="shared" si="17"/>
        <v>16.626923523539542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2.0761576650415767</v>
      </c>
      <c r="AL118" s="153">
        <f t="shared" si="17"/>
        <v>16.497801091172356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2.2491708037950415</v>
      </c>
      <c r="AL119" s="153">
        <f t="shared" si="17"/>
        <v>16.36867865880517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2.4221839425485063</v>
      </c>
      <c r="AL120" s="153">
        <f t="shared" si="17"/>
        <v>16.239556226437983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2.5951970813019711</v>
      </c>
      <c r="AL121" s="153">
        <f t="shared" si="17"/>
        <v>16.110433794070797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2.7682102200554359</v>
      </c>
      <c r="AL122" s="153">
        <f t="shared" si="17"/>
        <v>15.981311361703613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2.9412233588089007</v>
      </c>
      <c r="AL123" s="153">
        <f t="shared" si="17"/>
        <v>15.852188929336428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3.1142364975623655</v>
      </c>
      <c r="AL124" s="153">
        <f t="shared" si="17"/>
        <v>15.723066496969244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3.2872496363158303</v>
      </c>
      <c r="AL125" s="153">
        <f t="shared" si="17"/>
        <v>15.593944064602059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3.4602627750692951</v>
      </c>
      <c r="AL126" s="153">
        <f t="shared" si="17"/>
        <v>15.464821632234875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3.6332759138227599</v>
      </c>
      <c r="AL127" s="153">
        <f t="shared" si="17"/>
        <v>15.33569919986769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3.8062890525762247</v>
      </c>
      <c r="AL128" s="153">
        <f t="shared" si="17"/>
        <v>15.206576767500506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3.9793021913296895</v>
      </c>
      <c r="AL129" s="153">
        <f t="shared" si="17"/>
        <v>15.077454335133321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4.1523153300831543</v>
      </c>
      <c r="AL130" s="153">
        <f t="shared" si="17"/>
        <v>14.948331902766137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4.3253284688366191</v>
      </c>
      <c r="AL131" s="153">
        <f t="shared" si="17"/>
        <v>14.819209470398953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4.4983416075900839</v>
      </c>
      <c r="AL132" s="153">
        <f t="shared" si="17"/>
        <v>14.690087038031768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4.6713547463435487</v>
      </c>
      <c r="AL133" s="153">
        <f t="shared" si="17"/>
        <v>14.560964605664584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4.8443678850970135</v>
      </c>
      <c r="AL134" s="153">
        <f t="shared" si="17"/>
        <v>14.431842173297399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5.0173810238504783</v>
      </c>
      <c r="AL135" s="153">
        <f t="shared" si="17"/>
        <v>14.302719740930215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5.1903941626039432</v>
      </c>
      <c r="AL136" s="153">
        <f t="shared" si="17"/>
        <v>14.17359730856303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5.363407301357408</v>
      </c>
      <c r="AL137" s="153">
        <f t="shared" si="17"/>
        <v>14.044474876195846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5.5364204401108728</v>
      </c>
      <c r="AL138" s="153">
        <f t="shared" si="17"/>
        <v>13.915352443828661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5.7094335788643376</v>
      </c>
      <c r="AL139" s="153">
        <f t="shared" si="17"/>
        <v>13.786230011461477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5.8824467176178024</v>
      </c>
      <c r="AL140" s="153">
        <f t="shared" si="17"/>
        <v>13.657107579094292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6.0554598563712672</v>
      </c>
      <c r="AL141" s="153">
        <f t="shared" si="17"/>
        <v>13.527985146727108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6.228472995124732</v>
      </c>
      <c r="AL142" s="153">
        <f t="shared" si="17"/>
        <v>13.398862714359923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6.4014861338781968</v>
      </c>
      <c r="AL143" s="153">
        <f t="shared" si="17"/>
        <v>13.269740281992739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6.5744992726316616</v>
      </c>
      <c r="AL144" s="153">
        <f t="shared" si="17"/>
        <v>13.140617849625555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6.7475124113851264</v>
      </c>
      <c r="AL145" s="153">
        <f t="shared" si="17"/>
        <v>13.01149541725837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6.9205255501385912</v>
      </c>
      <c r="AL146" s="153">
        <f t="shared" si="17"/>
        <v>12.882372984891186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7.093538688892056</v>
      </c>
      <c r="AL147" s="153">
        <f t="shared" si="17"/>
        <v>12.753250552524001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7.2665518276455208</v>
      </c>
      <c r="AL148" s="153">
        <f t="shared" si="17"/>
        <v>12.624128120156817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7.4395649663989856</v>
      </c>
      <c r="AL149" s="153">
        <f t="shared" si="17"/>
        <v>12.495005687789632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7.6125781051524504</v>
      </c>
      <c r="AL150" s="153">
        <f t="shared" si="17"/>
        <v>12.365883255422448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7.7855912439059152</v>
      </c>
      <c r="AL151" s="153">
        <f t="shared" si="17"/>
        <v>12.236760823055263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7.95860438265938</v>
      </c>
      <c r="AL152" s="153">
        <f t="shared" si="17"/>
        <v>12.107638390688079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8.1316175214128439</v>
      </c>
      <c r="AL153" s="153">
        <f t="shared" si="17"/>
        <v>11.978515958320894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8.3046306601663087</v>
      </c>
      <c r="AL154" s="153">
        <f t="shared" si="17"/>
        <v>11.84939352595371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8.4776437989197735</v>
      </c>
      <c r="AL155" s="153">
        <f t="shared" si="17"/>
        <v>11.720271093586526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8.6506569376732383</v>
      </c>
      <c r="AL156" s="153">
        <f t="shared" si="17"/>
        <v>11.591148661219341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8.8236700764267031</v>
      </c>
      <c r="AL157" s="153">
        <f t="shared" si="17"/>
        <v>11.462026228852157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8.9966832151801679</v>
      </c>
      <c r="AL158" s="153">
        <f t="shared" si="17"/>
        <v>11.332903796484972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9.1696963539336327</v>
      </c>
      <c r="AL159" s="153">
        <f t="shared" si="17"/>
        <v>11.203781364117788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9.3427094926870975</v>
      </c>
      <c r="AL160" s="153">
        <f t="shared" si="17"/>
        <v>11.074658931750603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9.5157226314405623</v>
      </c>
      <c r="AL161" s="153">
        <f t="shared" si="17"/>
        <v>10.945536499383419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9.6887357701940271</v>
      </c>
      <c r="AL162" s="153">
        <f t="shared" si="17"/>
        <v>10.816414067016234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9.8617489089474919</v>
      </c>
      <c r="AL163" s="153">
        <f t="shared" si="17"/>
        <v>10.68729163464905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10.034762047700957</v>
      </c>
      <c r="AL164" s="153">
        <f t="shared" si="17"/>
        <v>10.558169202281865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10.207775186454422</v>
      </c>
      <c r="AL165" s="153">
        <f t="shared" si="17"/>
        <v>10.429046769914681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10.380788325207886</v>
      </c>
      <c r="AL166" s="153">
        <f t="shared" si="17"/>
        <v>10.299924337547496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10.553801463961351</v>
      </c>
      <c r="AL167" s="153">
        <f t="shared" si="17"/>
        <v>10.170801905180312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10.726814602714816</v>
      </c>
      <c r="AL168" s="153">
        <f t="shared" si="17"/>
        <v>10.041679472813128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10.899827741468281</v>
      </c>
      <c r="AL169" s="153">
        <f t="shared" si="17"/>
        <v>9.9125570404459431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11.072840880221746</v>
      </c>
      <c r="AL170" s="153">
        <f t="shared" si="17"/>
        <v>9.7834346080787586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11.24585401897521</v>
      </c>
      <c r="AL171" s="153">
        <f t="shared" ref="AL171:AL205" si="19">AL170+(AL$206-AL$106)/100</f>
        <v>9.6543121757115742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11.418867157728675</v>
      </c>
      <c r="AL172" s="153">
        <f t="shared" si="19"/>
        <v>9.5251897433443897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11.59188029648214</v>
      </c>
      <c r="AL173" s="153">
        <f t="shared" si="19"/>
        <v>9.3960673109772053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11.764893435235605</v>
      </c>
      <c r="AL174" s="153">
        <f t="shared" si="19"/>
        <v>9.2669448786100208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11.93790657398907</v>
      </c>
      <c r="AL175" s="153">
        <f t="shared" si="19"/>
        <v>9.1378224462428363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12.110919712742534</v>
      </c>
      <c r="AL176" s="153">
        <f t="shared" si="19"/>
        <v>9.0087000138756519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12.283932851495999</v>
      </c>
      <c r="AL177" s="153">
        <f t="shared" si="19"/>
        <v>8.8795775815084674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12.456945990249464</v>
      </c>
      <c r="AL178" s="153">
        <f t="shared" si="19"/>
        <v>8.750455149141283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12.629959129002929</v>
      </c>
      <c r="AL179" s="153">
        <f t="shared" si="19"/>
        <v>8.6213327167740985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12.802972267756394</v>
      </c>
      <c r="AL180" s="153">
        <f t="shared" si="19"/>
        <v>8.4922102844069141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12.975985406509858</v>
      </c>
      <c r="AL181" s="153">
        <f t="shared" si="19"/>
        <v>8.3630878520397296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13.148998545263323</v>
      </c>
      <c r="AL182" s="153">
        <f t="shared" si="19"/>
        <v>8.2339654196725451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13.322011684016788</v>
      </c>
      <c r="AL183" s="153">
        <f t="shared" si="19"/>
        <v>8.1048429873053607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13.495024822770253</v>
      </c>
      <c r="AL184" s="153">
        <f t="shared" si="19"/>
        <v>7.9757205549381753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13.668037961523718</v>
      </c>
      <c r="AL185" s="153">
        <f t="shared" si="19"/>
        <v>7.84659812257099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13.841051100277182</v>
      </c>
      <c r="AL186" s="153">
        <f t="shared" si="19"/>
        <v>7.7174756902038046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14.014064239030647</v>
      </c>
      <c r="AL187" s="153">
        <f t="shared" si="19"/>
        <v>7.5883532578366193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14.187077377784112</v>
      </c>
      <c r="AL188" s="153">
        <f t="shared" si="19"/>
        <v>7.4592308254694339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14.360090516537577</v>
      </c>
      <c r="AL189" s="153">
        <f t="shared" si="19"/>
        <v>7.3301083931022486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14.533103655291042</v>
      </c>
      <c r="AL190" s="153">
        <f t="shared" si="19"/>
        <v>7.2009859607350633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14.706116794044506</v>
      </c>
      <c r="AL191" s="153">
        <f t="shared" si="19"/>
        <v>7.0718635283678779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14.879129932797971</v>
      </c>
      <c r="AL192" s="153">
        <f t="shared" si="19"/>
        <v>6.9427410960006926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15.052143071551436</v>
      </c>
      <c r="AL193" s="153">
        <f t="shared" si="19"/>
        <v>6.8136186636335072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15.225156210304901</v>
      </c>
      <c r="AL194" s="153">
        <f t="shared" si="19"/>
        <v>6.6844962312663219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15.398169349058366</v>
      </c>
      <c r="AL195" s="153">
        <f t="shared" si="19"/>
        <v>6.5553737988991365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15.57118248781183</v>
      </c>
      <c r="AL196" s="153">
        <f t="shared" si="19"/>
        <v>6.4262513665319512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15.744195626565295</v>
      </c>
      <c r="AL197" s="153">
        <f t="shared" si="19"/>
        <v>6.2971289341647658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15.91720876531876</v>
      </c>
      <c r="AL198" s="153">
        <f t="shared" si="19"/>
        <v>6.1680065017975805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16.090221904072223</v>
      </c>
      <c r="AL199" s="153">
        <f t="shared" si="19"/>
        <v>6.0388840694303951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16.263235042825688</v>
      </c>
      <c r="AL200" s="153">
        <f t="shared" si="19"/>
        <v>5.9097616370632098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16.436248181579153</v>
      </c>
      <c r="AL201" s="153">
        <f t="shared" si="19"/>
        <v>5.7806392046960244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16.609261320332617</v>
      </c>
      <c r="AL202" s="153">
        <f t="shared" si="19"/>
        <v>5.6515167723288391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16.782274459086082</v>
      </c>
      <c r="AL203" s="153">
        <f t="shared" si="19"/>
        <v>5.5223943399616537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16.955287597839547</v>
      </c>
      <c r="AL204" s="153">
        <f t="shared" si="19"/>
        <v>5.3932719075944684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17.128300736593012</v>
      </c>
      <c r="AL205" s="153">
        <f t="shared" si="19"/>
        <v>5.264149475227283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17.301313875346469</v>
      </c>
      <c r="AK206" s="177"/>
      <c r="AL206" s="177">
        <f>AC8</f>
        <v>5.135027042860095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0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0</v>
      </c>
      <c r="AM208">
        <f t="shared" ref="AM208:AM271" si="21">AM207+(AM$307-AM$207)/100</f>
        <v>0.26574525996117582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0</v>
      </c>
      <c r="AM209">
        <f t="shared" si="21"/>
        <v>0.53149051992235163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0</v>
      </c>
      <c r="AM210">
        <f t="shared" si="21"/>
        <v>0.79723577988352745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0</v>
      </c>
      <c r="AM211">
        <f t="shared" si="21"/>
        <v>1.0629810398447033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0</v>
      </c>
      <c r="AM212">
        <f t="shared" si="21"/>
        <v>1.3287262998058791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0</v>
      </c>
      <c r="AM213">
        <f t="shared" si="21"/>
        <v>1.5944715597670549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0</v>
      </c>
      <c r="AM214">
        <f t="shared" si="21"/>
        <v>1.8602168197282307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0</v>
      </c>
      <c r="AM215">
        <f t="shared" si="21"/>
        <v>2.1259620796894065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0</v>
      </c>
      <c r="AM216">
        <f t="shared" si="21"/>
        <v>2.3917073396505826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0</v>
      </c>
      <c r="AM217">
        <f t="shared" si="21"/>
        <v>2.6574525996117586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0</v>
      </c>
      <c r="AM218">
        <f t="shared" si="21"/>
        <v>2.9231978595729347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0</v>
      </c>
      <c r="AM219">
        <f t="shared" si="21"/>
        <v>3.1889431195341107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0</v>
      </c>
      <c r="AM220">
        <f t="shared" si="21"/>
        <v>3.4546883794952867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0</v>
      </c>
      <c r="AM221">
        <f t="shared" si="21"/>
        <v>3.7204336394564628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0</v>
      </c>
      <c r="AM222">
        <f t="shared" si="21"/>
        <v>3.9861788994176388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0</v>
      </c>
      <c r="AM223">
        <f t="shared" si="21"/>
        <v>4.2519241593788148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0</v>
      </c>
      <c r="AM224">
        <f t="shared" si="21"/>
        <v>4.5176694193399909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0</v>
      </c>
      <c r="AM225">
        <f t="shared" si="21"/>
        <v>4.7834146793011669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0</v>
      </c>
      <c r="AM226">
        <f t="shared" si="21"/>
        <v>5.049159939262343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0</v>
      </c>
      <c r="AM227">
        <f t="shared" si="21"/>
        <v>5.314905199223519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0</v>
      </c>
      <c r="AM228">
        <f t="shared" si="21"/>
        <v>5.580650459184695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0</v>
      </c>
      <c r="AM229">
        <f t="shared" si="21"/>
        <v>5.8463957191458711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0</v>
      </c>
      <c r="AM230">
        <f t="shared" si="21"/>
        <v>6.1121409791070471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0</v>
      </c>
      <c r="AM231">
        <f t="shared" si="21"/>
        <v>6.3778862390682232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0</v>
      </c>
      <c r="AM232">
        <f t="shared" si="21"/>
        <v>6.6436314990293992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0</v>
      </c>
      <c r="AM233">
        <f t="shared" si="21"/>
        <v>6.9093767589905752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0</v>
      </c>
      <c r="AM234">
        <f t="shared" si="21"/>
        <v>7.1751220189517513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0</v>
      </c>
      <c r="AM235">
        <f t="shared" si="21"/>
        <v>7.4408672789129273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0</v>
      </c>
      <c r="AM236">
        <f t="shared" si="21"/>
        <v>7.7066125388741034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0</v>
      </c>
      <c r="AM237">
        <f t="shared" si="21"/>
        <v>7.9723577988352794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0</v>
      </c>
      <c r="AM238">
        <f t="shared" si="21"/>
        <v>8.2381030587964545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0</v>
      </c>
      <c r="AM239">
        <f t="shared" si="21"/>
        <v>8.5038483187576297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0</v>
      </c>
      <c r="AM240">
        <f t="shared" si="21"/>
        <v>8.7695935787188048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0</v>
      </c>
      <c r="AM241">
        <f t="shared" si="21"/>
        <v>9.03533883867998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0</v>
      </c>
      <c r="AM242">
        <f t="shared" si="21"/>
        <v>9.3010840986411552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0</v>
      </c>
      <c r="AM243">
        <f t="shared" si="21"/>
        <v>9.5668293586023303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0</v>
      </c>
      <c r="AM244">
        <f t="shared" si="21"/>
        <v>9.8325746185635055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0</v>
      </c>
      <c r="AM245">
        <f t="shared" si="21"/>
        <v>10.098319878524681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0</v>
      </c>
      <c r="AM246">
        <f t="shared" si="21"/>
        <v>10.364065138485856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0</v>
      </c>
      <c r="AM247">
        <f t="shared" si="21"/>
        <v>10.629810398447031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0</v>
      </c>
      <c r="AM248">
        <f t="shared" si="21"/>
        <v>10.895555658408206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0</v>
      </c>
      <c r="AM249">
        <f t="shared" si="21"/>
        <v>11.161300918369381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0</v>
      </c>
      <c r="AM250">
        <f t="shared" si="21"/>
        <v>11.427046178330556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0</v>
      </c>
      <c r="AM251">
        <f t="shared" si="21"/>
        <v>11.692791438291732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0</v>
      </c>
      <c r="AM252">
        <f t="shared" si="21"/>
        <v>11.958536698252907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0</v>
      </c>
      <c r="AM253">
        <f t="shared" si="21"/>
        <v>12.224281958214082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0</v>
      </c>
      <c r="AM254">
        <f t="shared" si="21"/>
        <v>12.490027218175257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0</v>
      </c>
      <c r="AM255">
        <f t="shared" si="21"/>
        <v>12.755772478136432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0</v>
      </c>
      <c r="AM256">
        <f t="shared" si="21"/>
        <v>13.021517738097607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0</v>
      </c>
      <c r="AM257">
        <f t="shared" si="21"/>
        <v>13.287262998058782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0</v>
      </c>
      <c r="AM258">
        <f t="shared" si="21"/>
        <v>13.553008258019958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0</v>
      </c>
      <c r="AM259">
        <f t="shared" si="21"/>
        <v>13.818753517981133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0</v>
      </c>
      <c r="AM260">
        <f t="shared" si="21"/>
        <v>14.084498777942308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0</v>
      </c>
      <c r="AM261">
        <f t="shared" si="21"/>
        <v>14.350244037903483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0</v>
      </c>
      <c r="AM262">
        <f t="shared" si="21"/>
        <v>14.615989297864658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0</v>
      </c>
      <c r="AM263">
        <f t="shared" si="21"/>
        <v>14.881734557825833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0</v>
      </c>
      <c r="AM264">
        <f t="shared" si="21"/>
        <v>15.147479817787008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0</v>
      </c>
      <c r="AM265">
        <f t="shared" si="21"/>
        <v>15.413225077748184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0</v>
      </c>
      <c r="AM266">
        <f t="shared" si="21"/>
        <v>15.678970337709359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0</v>
      </c>
      <c r="AM267">
        <f t="shared" si="21"/>
        <v>15.944715597670534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0</v>
      </c>
      <c r="AM268">
        <f t="shared" si="21"/>
        <v>16.210460857631709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0</v>
      </c>
      <c r="AM269">
        <f t="shared" si="21"/>
        <v>16.476206117592884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0</v>
      </c>
      <c r="AM270">
        <f t="shared" si="21"/>
        <v>16.741951377554059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0</v>
      </c>
      <c r="AM271">
        <f t="shared" si="21"/>
        <v>17.007696637515235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0</v>
      </c>
      <c r="AM272">
        <f t="shared" ref="AM272:AM306" si="23">AM271+(AM$307-AM$207)/100</f>
        <v>17.27344189747641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0</v>
      </c>
      <c r="AM273">
        <f t="shared" si="23"/>
        <v>17.539187157437585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0</v>
      </c>
      <c r="AM274">
        <f t="shared" si="23"/>
        <v>17.80493241739876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0</v>
      </c>
      <c r="AM275">
        <f t="shared" si="23"/>
        <v>18.070677677359935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0</v>
      </c>
      <c r="AM276">
        <f t="shared" si="23"/>
        <v>18.33642293732111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0</v>
      </c>
      <c r="AM277">
        <f t="shared" si="23"/>
        <v>18.602168197282285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0</v>
      </c>
      <c r="AM278">
        <f t="shared" si="23"/>
        <v>18.867913457243461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0</v>
      </c>
      <c r="AM279">
        <f t="shared" si="23"/>
        <v>19.133658717204636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0</v>
      </c>
      <c r="AM280">
        <f t="shared" si="23"/>
        <v>19.399403977165811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0</v>
      </c>
      <c r="AM281">
        <f t="shared" si="23"/>
        <v>19.665149237126986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0</v>
      </c>
      <c r="AM282">
        <f t="shared" si="23"/>
        <v>19.930894497088161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0</v>
      </c>
      <c r="AM283">
        <f t="shared" si="23"/>
        <v>20.196639757049336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0</v>
      </c>
      <c r="AM284">
        <f t="shared" si="23"/>
        <v>20.462385017010511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0</v>
      </c>
      <c r="AM285">
        <f t="shared" si="23"/>
        <v>20.728130276971687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0</v>
      </c>
      <c r="AM286">
        <f t="shared" si="23"/>
        <v>20.993875536932862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0</v>
      </c>
      <c r="AM287">
        <f t="shared" si="23"/>
        <v>21.259620796894037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0</v>
      </c>
      <c r="AM288">
        <f t="shared" si="23"/>
        <v>21.525366056855212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0</v>
      </c>
      <c r="AM289">
        <f t="shared" si="23"/>
        <v>21.791111316816387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0</v>
      </c>
      <c r="AM290">
        <f t="shared" si="23"/>
        <v>22.056856576777562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0</v>
      </c>
      <c r="AM291">
        <f t="shared" si="23"/>
        <v>22.322601836738738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0</v>
      </c>
      <c r="AM292">
        <f t="shared" si="23"/>
        <v>22.588347096699913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0</v>
      </c>
      <c r="AM293">
        <f t="shared" si="23"/>
        <v>22.854092356661088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0</v>
      </c>
      <c r="AM294">
        <f t="shared" si="23"/>
        <v>23.119837616622263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0</v>
      </c>
      <c r="AM295">
        <f t="shared" si="23"/>
        <v>23.385582876583438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0</v>
      </c>
      <c r="AM296">
        <f t="shared" si="23"/>
        <v>23.651328136544613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0</v>
      </c>
      <c r="AM297">
        <f t="shared" si="23"/>
        <v>23.917073396505788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0</v>
      </c>
      <c r="AM298">
        <f t="shared" si="23"/>
        <v>24.182818656466964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0</v>
      </c>
      <c r="AM299">
        <f t="shared" si="23"/>
        <v>24.448563916428139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0</v>
      </c>
      <c r="AM300">
        <f t="shared" si="23"/>
        <v>24.714309176389314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0</v>
      </c>
      <c r="AM301">
        <f t="shared" si="23"/>
        <v>24.980054436350489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0</v>
      </c>
      <c r="AM302">
        <f t="shared" si="23"/>
        <v>25.245799696311664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0</v>
      </c>
      <c r="AM303">
        <f t="shared" si="23"/>
        <v>25.511544956272839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0</v>
      </c>
      <c r="AM304">
        <f t="shared" si="23"/>
        <v>25.777290216234015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0</v>
      </c>
      <c r="AM305">
        <f t="shared" si="23"/>
        <v>26.04303547619519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0</v>
      </c>
      <c r="AM306">
        <f t="shared" si="23"/>
        <v>26.308780736156365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0</v>
      </c>
      <c r="AK307" s="177"/>
      <c r="AL307" s="177"/>
      <c r="AM307" s="177">
        <f>AC19</f>
        <v>26.574525996117579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0</v>
      </c>
      <c r="AN308">
        <f>AC16</f>
        <v>0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0.26574525996117582</v>
      </c>
      <c r="AN309">
        <f t="shared" ref="AN309:AN372" si="25">AN308+(AN$408-AN$308)/100</f>
        <v>0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0.53149051992235163</v>
      </c>
      <c r="AN310">
        <f t="shared" si="25"/>
        <v>0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0.79723577988352745</v>
      </c>
      <c r="AN311">
        <f t="shared" si="25"/>
        <v>0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1.0629810398447033</v>
      </c>
      <c r="AN312">
        <f t="shared" si="25"/>
        <v>0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1.3287262998058791</v>
      </c>
      <c r="AN313">
        <f t="shared" si="25"/>
        <v>0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1.5944715597670549</v>
      </c>
      <c r="AN314">
        <f t="shared" si="25"/>
        <v>0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1.8602168197282307</v>
      </c>
      <c r="AN315">
        <f t="shared" si="25"/>
        <v>0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2.1259620796894065</v>
      </c>
      <c r="AN316">
        <f t="shared" si="25"/>
        <v>0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2.3917073396505826</v>
      </c>
      <c r="AN317">
        <f t="shared" si="25"/>
        <v>0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2.6574525996117586</v>
      </c>
      <c r="AN318">
        <f t="shared" si="25"/>
        <v>0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2.9231978595729347</v>
      </c>
      <c r="AN319">
        <f t="shared" si="25"/>
        <v>0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3.1889431195341107</v>
      </c>
      <c r="AN320">
        <f t="shared" si="25"/>
        <v>0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3.4546883794952867</v>
      </c>
      <c r="AN321">
        <f t="shared" si="25"/>
        <v>0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3.7204336394564628</v>
      </c>
      <c r="AN322">
        <f t="shared" si="25"/>
        <v>0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3.9861788994176388</v>
      </c>
      <c r="AN323">
        <f t="shared" si="25"/>
        <v>0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4.2519241593788148</v>
      </c>
      <c r="AN324">
        <f t="shared" si="25"/>
        <v>0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4.5176694193399909</v>
      </c>
      <c r="AN325">
        <f t="shared" si="25"/>
        <v>0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4.7834146793011669</v>
      </c>
      <c r="AN326">
        <f t="shared" si="25"/>
        <v>0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5.049159939262343</v>
      </c>
      <c r="AN327">
        <f t="shared" si="25"/>
        <v>0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5.314905199223519</v>
      </c>
      <c r="AN328">
        <f t="shared" si="25"/>
        <v>0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5.580650459184695</v>
      </c>
      <c r="AN329">
        <f t="shared" si="25"/>
        <v>0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5.8463957191458711</v>
      </c>
      <c r="AN330">
        <f t="shared" si="25"/>
        <v>0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6.1121409791070471</v>
      </c>
      <c r="AN331">
        <f t="shared" si="25"/>
        <v>0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6.3778862390682232</v>
      </c>
      <c r="AN332">
        <f t="shared" si="25"/>
        <v>0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6.6436314990293992</v>
      </c>
      <c r="AN333">
        <f t="shared" si="25"/>
        <v>0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6.9093767589905752</v>
      </c>
      <c r="AN334">
        <f t="shared" si="25"/>
        <v>0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7.1751220189517513</v>
      </c>
      <c r="AN335">
        <f t="shared" si="25"/>
        <v>0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7.4408672789129273</v>
      </c>
      <c r="AN336">
        <f t="shared" si="25"/>
        <v>0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7.7066125388741034</v>
      </c>
      <c r="AN337">
        <f t="shared" si="25"/>
        <v>0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7.9723577988352794</v>
      </c>
      <c r="AN338">
        <f t="shared" si="25"/>
        <v>0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8.2381030587964545</v>
      </c>
      <c r="AN339">
        <f t="shared" si="25"/>
        <v>0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8.5038483187576297</v>
      </c>
      <c r="AN340">
        <f t="shared" si="25"/>
        <v>0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8.7695935787188048</v>
      </c>
      <c r="AN341">
        <f t="shared" si="25"/>
        <v>0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9.03533883867998</v>
      </c>
      <c r="AN342">
        <f t="shared" si="25"/>
        <v>0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9.3010840986411552</v>
      </c>
      <c r="AN343">
        <f t="shared" si="25"/>
        <v>0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9.5668293586023303</v>
      </c>
      <c r="AN344">
        <f t="shared" si="25"/>
        <v>0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9.8325746185635055</v>
      </c>
      <c r="AN345">
        <f t="shared" si="25"/>
        <v>0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10.098319878524681</v>
      </c>
      <c r="AN346">
        <f t="shared" si="25"/>
        <v>0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10.364065138485856</v>
      </c>
      <c r="AN347">
        <f t="shared" si="25"/>
        <v>0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10.629810398447031</v>
      </c>
      <c r="AN348">
        <f t="shared" si="25"/>
        <v>0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10.895555658408206</v>
      </c>
      <c r="AN349">
        <f t="shared" si="25"/>
        <v>0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11.161300918369381</v>
      </c>
      <c r="AN350">
        <f t="shared" si="25"/>
        <v>0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11.427046178330556</v>
      </c>
      <c r="AN351">
        <f t="shared" si="25"/>
        <v>0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11.692791438291732</v>
      </c>
      <c r="AN352">
        <f t="shared" si="25"/>
        <v>0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11.958536698252907</v>
      </c>
      <c r="AN353">
        <f t="shared" si="25"/>
        <v>0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12.224281958214082</v>
      </c>
      <c r="AN354">
        <f t="shared" si="25"/>
        <v>0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12.490027218175257</v>
      </c>
      <c r="AN355">
        <f t="shared" si="25"/>
        <v>0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12.755772478136432</v>
      </c>
      <c r="AN356">
        <f t="shared" si="25"/>
        <v>0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13.021517738097607</v>
      </c>
      <c r="AN357">
        <f t="shared" si="25"/>
        <v>0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13.287262998058782</v>
      </c>
      <c r="AN358">
        <f t="shared" si="25"/>
        <v>0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13.553008258019958</v>
      </c>
      <c r="AN359">
        <f t="shared" si="25"/>
        <v>0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13.818753517981133</v>
      </c>
      <c r="AN360">
        <f t="shared" si="25"/>
        <v>0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14.084498777942308</v>
      </c>
      <c r="AN361">
        <f t="shared" si="25"/>
        <v>0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14.350244037903483</v>
      </c>
      <c r="AN362">
        <f t="shared" si="25"/>
        <v>0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14.615989297864658</v>
      </c>
      <c r="AN363">
        <f t="shared" si="25"/>
        <v>0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14.881734557825833</v>
      </c>
      <c r="AN364">
        <f t="shared" si="25"/>
        <v>0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15.147479817787008</v>
      </c>
      <c r="AN365">
        <f t="shared" si="25"/>
        <v>0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15.413225077748184</v>
      </c>
      <c r="AN366">
        <f t="shared" si="25"/>
        <v>0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15.678970337709359</v>
      </c>
      <c r="AN367">
        <f t="shared" si="25"/>
        <v>0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15.944715597670534</v>
      </c>
      <c r="AN368">
        <f t="shared" si="25"/>
        <v>0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16.210460857631709</v>
      </c>
      <c r="AN369">
        <f t="shared" si="25"/>
        <v>0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16.476206117592884</v>
      </c>
      <c r="AN370">
        <f t="shared" si="25"/>
        <v>0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16.741951377554059</v>
      </c>
      <c r="AN371">
        <f t="shared" si="25"/>
        <v>0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17.007696637515235</v>
      </c>
      <c r="AN372">
        <f t="shared" si="25"/>
        <v>0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17.27344189747641</v>
      </c>
      <c r="AN373">
        <f t="shared" ref="AN373:AN407" si="27">AN372+(AN$408-AN$308)/100</f>
        <v>0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17.539187157437585</v>
      </c>
      <c r="AN374">
        <f t="shared" si="27"/>
        <v>0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17.80493241739876</v>
      </c>
      <c r="AN375">
        <f t="shared" si="27"/>
        <v>0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18.070677677359935</v>
      </c>
      <c r="AN376">
        <f t="shared" si="27"/>
        <v>0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18.33642293732111</v>
      </c>
      <c r="AN377">
        <f t="shared" si="27"/>
        <v>0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18.602168197282285</v>
      </c>
      <c r="AN378">
        <f t="shared" si="27"/>
        <v>0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18.867913457243461</v>
      </c>
      <c r="AN379">
        <f t="shared" si="27"/>
        <v>0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19.133658717204636</v>
      </c>
      <c r="AN380">
        <f t="shared" si="27"/>
        <v>0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19.399403977165811</v>
      </c>
      <c r="AN381">
        <f t="shared" si="27"/>
        <v>0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19.665149237126986</v>
      </c>
      <c r="AN382">
        <f t="shared" si="27"/>
        <v>0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19.930894497088161</v>
      </c>
      <c r="AN383">
        <f t="shared" si="27"/>
        <v>0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20.196639757049336</v>
      </c>
      <c r="AN384">
        <f t="shared" si="27"/>
        <v>0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20.462385017010511</v>
      </c>
      <c r="AN385">
        <f t="shared" si="27"/>
        <v>0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20.728130276971687</v>
      </c>
      <c r="AN386">
        <f t="shared" si="27"/>
        <v>0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20.993875536932862</v>
      </c>
      <c r="AN387">
        <f t="shared" si="27"/>
        <v>0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21.259620796894037</v>
      </c>
      <c r="AN388">
        <f t="shared" si="27"/>
        <v>0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21.525366056855212</v>
      </c>
      <c r="AN389">
        <f t="shared" si="27"/>
        <v>0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21.791111316816387</v>
      </c>
      <c r="AN390">
        <f t="shared" si="27"/>
        <v>0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22.056856576777562</v>
      </c>
      <c r="AN391">
        <f t="shared" si="27"/>
        <v>0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22.322601836738738</v>
      </c>
      <c r="AN392">
        <f t="shared" si="27"/>
        <v>0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22.588347096699913</v>
      </c>
      <c r="AN393">
        <f t="shared" si="27"/>
        <v>0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22.854092356661088</v>
      </c>
      <c r="AN394">
        <f t="shared" si="27"/>
        <v>0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23.119837616622263</v>
      </c>
      <c r="AN395">
        <f t="shared" si="27"/>
        <v>0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23.385582876583438</v>
      </c>
      <c r="AN396">
        <f t="shared" si="27"/>
        <v>0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23.651328136544613</v>
      </c>
      <c r="AN397">
        <f t="shared" si="27"/>
        <v>0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23.917073396505788</v>
      </c>
      <c r="AN398">
        <f t="shared" si="27"/>
        <v>0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24.182818656466964</v>
      </c>
      <c r="AN399">
        <f t="shared" si="27"/>
        <v>0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24.448563916428139</v>
      </c>
      <c r="AN400">
        <f t="shared" si="27"/>
        <v>0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24.714309176389314</v>
      </c>
      <c r="AN401">
        <f t="shared" si="27"/>
        <v>0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24.980054436350489</v>
      </c>
      <c r="AN402">
        <f t="shared" si="27"/>
        <v>0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25.245799696311664</v>
      </c>
      <c r="AN403">
        <f t="shared" si="27"/>
        <v>0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25.511544956272839</v>
      </c>
      <c r="AN404">
        <f t="shared" si="27"/>
        <v>0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25.777290216234015</v>
      </c>
      <c r="AN405">
        <f t="shared" si="27"/>
        <v>0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26.04303547619519</v>
      </c>
      <c r="AN406">
        <f t="shared" si="27"/>
        <v>0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26.308780736156365</v>
      </c>
      <c r="AN407">
        <f t="shared" si="27"/>
        <v>0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26.574525996117579</v>
      </c>
      <c r="AK408" s="177"/>
      <c r="AL408" s="177"/>
      <c r="AM408" s="177"/>
      <c r="AN408" s="177">
        <f>AC17</f>
        <v>0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0</v>
      </c>
      <c r="AO409" s="153">
        <f>AC6</f>
        <v>18.047270279578591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0</v>
      </c>
      <c r="AO410" s="153">
        <f t="shared" ref="AO410:AO473" si="29">AO409+(AO$509-AO$409)/100</f>
        <v>18.047270279578591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0</v>
      </c>
      <c r="AO411" s="153">
        <f t="shared" si="29"/>
        <v>18.047270279578591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0</v>
      </c>
      <c r="AO412" s="153">
        <f t="shared" si="29"/>
        <v>18.047270279578591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0</v>
      </c>
      <c r="AO413" s="153">
        <f t="shared" si="29"/>
        <v>18.047270279578591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0</v>
      </c>
      <c r="AO414" s="153">
        <f t="shared" si="29"/>
        <v>18.047270279578591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0</v>
      </c>
      <c r="AO415" s="153">
        <f t="shared" si="29"/>
        <v>18.047270279578591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0</v>
      </c>
      <c r="AO416" s="153">
        <f t="shared" si="29"/>
        <v>18.047270279578591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0</v>
      </c>
      <c r="AO417" s="153">
        <f t="shared" si="29"/>
        <v>18.047270279578591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0</v>
      </c>
      <c r="AO418" s="153">
        <f t="shared" si="29"/>
        <v>18.047270279578591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0</v>
      </c>
      <c r="AO419" s="153">
        <f t="shared" si="29"/>
        <v>18.047270279578591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0</v>
      </c>
      <c r="AO420" s="153">
        <f t="shared" si="29"/>
        <v>18.047270279578591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0</v>
      </c>
      <c r="AO421" s="153">
        <f t="shared" si="29"/>
        <v>18.047270279578591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0</v>
      </c>
      <c r="AO422" s="153">
        <f t="shared" si="29"/>
        <v>18.047270279578591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0</v>
      </c>
      <c r="AO423" s="153">
        <f t="shared" si="29"/>
        <v>18.047270279578591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0</v>
      </c>
      <c r="AO424" s="153">
        <f t="shared" si="29"/>
        <v>18.047270279578591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0</v>
      </c>
      <c r="AO425" s="153">
        <f t="shared" si="29"/>
        <v>18.047270279578591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0</v>
      </c>
      <c r="AO426" s="153">
        <f t="shared" si="29"/>
        <v>18.047270279578591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0</v>
      </c>
      <c r="AO427" s="153">
        <f t="shared" si="29"/>
        <v>18.047270279578591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0</v>
      </c>
      <c r="AO428" s="153">
        <f t="shared" si="29"/>
        <v>18.047270279578591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0</v>
      </c>
      <c r="AO429" s="153">
        <f t="shared" si="29"/>
        <v>18.047270279578591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0</v>
      </c>
      <c r="AO430" s="153">
        <f t="shared" si="29"/>
        <v>18.047270279578591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0</v>
      </c>
      <c r="AO431" s="153">
        <f t="shared" si="29"/>
        <v>18.047270279578591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0</v>
      </c>
      <c r="AO432" s="153">
        <f t="shared" si="29"/>
        <v>18.047270279578591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0</v>
      </c>
      <c r="AO433" s="153">
        <f t="shared" si="29"/>
        <v>18.047270279578591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0</v>
      </c>
      <c r="AO434" s="153">
        <f t="shared" si="29"/>
        <v>18.047270279578591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0</v>
      </c>
      <c r="AO435" s="153">
        <f t="shared" si="29"/>
        <v>18.047270279578591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0</v>
      </c>
      <c r="AO436" s="153">
        <f t="shared" si="29"/>
        <v>18.047270279578591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0</v>
      </c>
      <c r="AO437" s="153">
        <f t="shared" si="29"/>
        <v>18.047270279578591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0</v>
      </c>
      <c r="AO438" s="153">
        <f t="shared" si="29"/>
        <v>18.047270279578591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0</v>
      </c>
      <c r="AO439" s="153">
        <f t="shared" si="29"/>
        <v>18.047270279578591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0</v>
      </c>
      <c r="AO440" s="153">
        <f t="shared" si="29"/>
        <v>18.047270279578591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0</v>
      </c>
      <c r="AO441" s="153">
        <f t="shared" si="29"/>
        <v>18.047270279578591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0</v>
      </c>
      <c r="AO442" s="153">
        <f t="shared" si="29"/>
        <v>18.047270279578591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0</v>
      </c>
      <c r="AO443" s="153">
        <f t="shared" si="29"/>
        <v>18.047270279578591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0</v>
      </c>
      <c r="AO444" s="153">
        <f t="shared" si="29"/>
        <v>18.047270279578591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0</v>
      </c>
      <c r="AO445" s="153">
        <f t="shared" si="29"/>
        <v>18.047270279578591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0</v>
      </c>
      <c r="AO446" s="153">
        <f t="shared" si="29"/>
        <v>18.047270279578591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0</v>
      </c>
      <c r="AO447" s="153">
        <f t="shared" si="29"/>
        <v>18.047270279578591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0</v>
      </c>
      <c r="AO448" s="153">
        <f t="shared" si="29"/>
        <v>18.047270279578591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0</v>
      </c>
      <c r="AO449" s="153">
        <f t="shared" si="29"/>
        <v>18.047270279578591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0</v>
      </c>
      <c r="AO450" s="153">
        <f t="shared" si="29"/>
        <v>18.047270279578591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0</v>
      </c>
      <c r="AO451" s="153">
        <f t="shared" si="29"/>
        <v>18.047270279578591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0</v>
      </c>
      <c r="AO452" s="153">
        <f t="shared" si="29"/>
        <v>18.047270279578591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0</v>
      </c>
      <c r="AO453" s="153">
        <f t="shared" si="29"/>
        <v>18.047270279578591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0</v>
      </c>
      <c r="AO454" s="153">
        <f t="shared" si="29"/>
        <v>18.047270279578591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0</v>
      </c>
      <c r="AO455" s="153">
        <f t="shared" si="29"/>
        <v>18.047270279578591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0</v>
      </c>
      <c r="AO456" s="153">
        <f t="shared" si="29"/>
        <v>18.047270279578591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0</v>
      </c>
      <c r="AO457" s="153">
        <f t="shared" si="29"/>
        <v>18.047270279578591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0</v>
      </c>
      <c r="AO458" s="153">
        <f t="shared" si="29"/>
        <v>18.047270279578591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0</v>
      </c>
      <c r="AO459" s="153">
        <f t="shared" si="29"/>
        <v>18.047270279578591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0</v>
      </c>
      <c r="AO460" s="153">
        <f t="shared" si="29"/>
        <v>18.047270279578591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0</v>
      </c>
      <c r="AO461" s="153">
        <f t="shared" si="29"/>
        <v>18.047270279578591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0</v>
      </c>
      <c r="AO462" s="153">
        <f t="shared" si="29"/>
        <v>18.047270279578591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0</v>
      </c>
      <c r="AO463" s="153">
        <f t="shared" si="29"/>
        <v>18.047270279578591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0</v>
      </c>
      <c r="AO464" s="153">
        <f t="shared" si="29"/>
        <v>18.047270279578591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0</v>
      </c>
      <c r="AO465" s="153">
        <f t="shared" si="29"/>
        <v>18.047270279578591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0</v>
      </c>
      <c r="AO466" s="153">
        <f t="shared" si="29"/>
        <v>18.047270279578591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0</v>
      </c>
      <c r="AO467" s="153">
        <f t="shared" si="29"/>
        <v>18.047270279578591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0</v>
      </c>
      <c r="AO468" s="153">
        <f t="shared" si="29"/>
        <v>18.047270279578591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0</v>
      </c>
      <c r="AO469" s="153">
        <f t="shared" si="29"/>
        <v>18.047270279578591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0</v>
      </c>
      <c r="AO470" s="153">
        <f t="shared" si="29"/>
        <v>18.047270279578591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0</v>
      </c>
      <c r="AO471" s="153">
        <f t="shared" si="29"/>
        <v>18.047270279578591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0</v>
      </c>
      <c r="AO472" s="153">
        <f t="shared" si="29"/>
        <v>18.047270279578591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0</v>
      </c>
      <c r="AO473" s="153">
        <f t="shared" si="29"/>
        <v>18.047270279578591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0</v>
      </c>
      <c r="AO474" s="153">
        <f t="shared" ref="AO474:AO508" si="31">AO473+(AO$509-AO$409)/100</f>
        <v>18.047270279578591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0</v>
      </c>
      <c r="AO475" s="153">
        <f t="shared" si="31"/>
        <v>18.047270279578591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0</v>
      </c>
      <c r="AO476" s="153">
        <f t="shared" si="31"/>
        <v>18.047270279578591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0</v>
      </c>
      <c r="AO477" s="153">
        <f t="shared" si="31"/>
        <v>18.047270279578591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0</v>
      </c>
      <c r="AO478" s="153">
        <f t="shared" si="31"/>
        <v>18.047270279578591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0</v>
      </c>
      <c r="AO479" s="153">
        <f t="shared" si="31"/>
        <v>18.047270279578591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0</v>
      </c>
      <c r="AO480" s="153">
        <f t="shared" si="31"/>
        <v>18.047270279578591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0</v>
      </c>
      <c r="AO481" s="153">
        <f t="shared" si="31"/>
        <v>18.047270279578591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0</v>
      </c>
      <c r="AO482" s="153">
        <f t="shared" si="31"/>
        <v>18.047270279578591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0</v>
      </c>
      <c r="AO483" s="153">
        <f t="shared" si="31"/>
        <v>18.047270279578591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0</v>
      </c>
      <c r="AO484" s="153">
        <f t="shared" si="31"/>
        <v>18.047270279578591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0</v>
      </c>
      <c r="AO485" s="153">
        <f t="shared" si="31"/>
        <v>18.047270279578591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0</v>
      </c>
      <c r="AO486" s="153">
        <f t="shared" si="31"/>
        <v>18.047270279578591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0</v>
      </c>
      <c r="AO487" s="153">
        <f t="shared" si="31"/>
        <v>18.047270279578591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0</v>
      </c>
      <c r="AO488" s="153">
        <f t="shared" si="31"/>
        <v>18.047270279578591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0</v>
      </c>
      <c r="AO489" s="153">
        <f t="shared" si="31"/>
        <v>18.047270279578591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0</v>
      </c>
      <c r="AO490" s="153">
        <f t="shared" si="31"/>
        <v>18.047270279578591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0</v>
      </c>
      <c r="AO491" s="153">
        <f t="shared" si="31"/>
        <v>18.047270279578591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0</v>
      </c>
      <c r="AO492" s="153">
        <f t="shared" si="31"/>
        <v>18.047270279578591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0</v>
      </c>
      <c r="AO493" s="153">
        <f t="shared" si="31"/>
        <v>18.047270279578591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0</v>
      </c>
      <c r="AO494" s="153">
        <f t="shared" si="31"/>
        <v>18.047270279578591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0</v>
      </c>
      <c r="AO495" s="153">
        <f t="shared" si="31"/>
        <v>18.047270279578591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0</v>
      </c>
      <c r="AO496" s="153">
        <f t="shared" si="31"/>
        <v>18.047270279578591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0</v>
      </c>
      <c r="AO497" s="153">
        <f t="shared" si="31"/>
        <v>18.047270279578591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0</v>
      </c>
      <c r="AO498" s="153">
        <f t="shared" si="31"/>
        <v>18.047270279578591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0</v>
      </c>
      <c r="AO499" s="153">
        <f t="shared" si="31"/>
        <v>18.047270279578591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0</v>
      </c>
      <c r="AO500" s="153">
        <f t="shared" si="31"/>
        <v>18.047270279578591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0</v>
      </c>
      <c r="AO501" s="153">
        <f t="shared" si="31"/>
        <v>18.047270279578591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0</v>
      </c>
      <c r="AO502" s="153">
        <f t="shared" si="31"/>
        <v>18.047270279578591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0</v>
      </c>
      <c r="AO503" s="153">
        <f t="shared" si="31"/>
        <v>18.047270279578591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0</v>
      </c>
      <c r="AO504" s="153">
        <f t="shared" si="31"/>
        <v>18.047270279578591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0</v>
      </c>
      <c r="AO505" s="153">
        <f t="shared" si="31"/>
        <v>18.047270279578591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0</v>
      </c>
      <c r="AO506" s="153">
        <f t="shared" si="31"/>
        <v>18.047270279578591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0</v>
      </c>
      <c r="AO507" s="153">
        <f t="shared" si="31"/>
        <v>18.047270279578591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0</v>
      </c>
      <c r="AO508" s="153">
        <f t="shared" si="31"/>
        <v>18.047270279578591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0</v>
      </c>
      <c r="AO509" s="239">
        <f>AC7</f>
        <v>18.047270279578591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0</v>
      </c>
      <c r="AP510" s="153">
        <f>AC7</f>
        <v>18.047270279578591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0.14320878785828525</v>
      </c>
      <c r="AK511" s="130"/>
      <c r="AP511" s="153">
        <f t="shared" ref="AP511:AP574" si="33">AP510+(AP$610-AP$510)/100</f>
        <v>18.108843350641845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0.2864175757165705</v>
      </c>
      <c r="AP512" s="153">
        <f t="shared" si="33"/>
        <v>18.170416421705099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0.42962636357485573</v>
      </c>
      <c r="AP513" s="153">
        <f t="shared" si="33"/>
        <v>18.231989492768353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0.57283515143314101</v>
      </c>
      <c r="AP514" s="153">
        <f t="shared" si="33"/>
        <v>18.293562563831607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0.71604393929142629</v>
      </c>
      <c r="AP515" s="153">
        <f t="shared" si="33"/>
        <v>18.355135634894861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0.85925272714971157</v>
      </c>
      <c r="AP516" s="153">
        <f t="shared" si="33"/>
        <v>18.416708705958115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1.0024615150079967</v>
      </c>
      <c r="AP517" s="153">
        <f t="shared" si="33"/>
        <v>18.478281777021369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1.145670302866282</v>
      </c>
      <c r="AP518" s="153">
        <f t="shared" si="33"/>
        <v>18.539854848084623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1.2888790907245673</v>
      </c>
      <c r="AP519" s="153">
        <f t="shared" si="33"/>
        <v>18.601427919147877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1.4320878785828526</v>
      </c>
      <c r="AP520" s="153">
        <f t="shared" si="33"/>
        <v>18.663000990211131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1.5752966664411379</v>
      </c>
      <c r="AP521" s="153">
        <f t="shared" si="33"/>
        <v>18.724574061274385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1.7185054542994231</v>
      </c>
      <c r="AP522" s="153">
        <f t="shared" si="33"/>
        <v>18.786147132337639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1.8617142421577084</v>
      </c>
      <c r="AP523" s="153">
        <f t="shared" si="33"/>
        <v>18.847720203400893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2.0049230300159935</v>
      </c>
      <c r="AP524" s="153">
        <f t="shared" si="33"/>
        <v>18.909293274464147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2.1481318178742788</v>
      </c>
      <c r="AP525" s="153">
        <f t="shared" si="33"/>
        <v>18.970866345527401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2.291340605732564</v>
      </c>
      <c r="AP526" s="153">
        <f t="shared" si="33"/>
        <v>19.032439416590655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2.4345493935908493</v>
      </c>
      <c r="AP527" s="153">
        <f t="shared" si="33"/>
        <v>19.094012487653909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2.5777581814491346</v>
      </c>
      <c r="AP528" s="153">
        <f t="shared" si="33"/>
        <v>19.155585558717164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2.7209669693074199</v>
      </c>
      <c r="AP529" s="153">
        <f t="shared" si="33"/>
        <v>19.217158629780418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2.8641757571657052</v>
      </c>
      <c r="AP530" s="153">
        <f t="shared" si="33"/>
        <v>19.278731700843672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3.0073845450239904</v>
      </c>
      <c r="AP531" s="153">
        <f t="shared" si="33"/>
        <v>19.340304771906926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3.1505933328822757</v>
      </c>
      <c r="AP532" s="153">
        <f t="shared" si="33"/>
        <v>19.40187784297018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3.293802120740561</v>
      </c>
      <c r="AP533" s="153">
        <f t="shared" si="33"/>
        <v>19.463450914033434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3.4370109085988463</v>
      </c>
      <c r="AP534" s="153">
        <f t="shared" si="33"/>
        <v>19.525023985096688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3.5802196964571316</v>
      </c>
      <c r="AP535" s="153">
        <f t="shared" si="33"/>
        <v>19.586597056159942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3.7234284843154168</v>
      </c>
      <c r="AP536" s="153">
        <f t="shared" si="33"/>
        <v>19.648170127223196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3.8666372721737021</v>
      </c>
      <c r="AP537" s="153">
        <f t="shared" si="33"/>
        <v>19.70974319828645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4.009846060031987</v>
      </c>
      <c r="AP538" s="153">
        <f t="shared" si="33"/>
        <v>19.771316269349704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4.1530548478902718</v>
      </c>
      <c r="AP539" s="153">
        <f t="shared" si="33"/>
        <v>19.832889340412958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4.2962636357485566</v>
      </c>
      <c r="AP540" s="153">
        <f t="shared" si="33"/>
        <v>19.894462411476212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4.4394724236068415</v>
      </c>
      <c r="AP541" s="153">
        <f t="shared" si="33"/>
        <v>19.956035482539466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4.5826812114651263</v>
      </c>
      <c r="AP542" s="153">
        <f t="shared" si="33"/>
        <v>20.01760855360272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4.7258899993234111</v>
      </c>
      <c r="AP543" s="153">
        <f t="shared" si="33"/>
        <v>20.079181624665974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4.869098787181696</v>
      </c>
      <c r="AP544" s="153">
        <f t="shared" si="33"/>
        <v>20.140754695729228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5.0123075750399808</v>
      </c>
      <c r="AP545" s="153">
        <f t="shared" si="33"/>
        <v>20.202327766792482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5.1555163628982656</v>
      </c>
      <c r="AP546" s="153">
        <f t="shared" si="33"/>
        <v>20.263900837855736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5.2987251507565505</v>
      </c>
      <c r="AP547" s="153">
        <f t="shared" si="33"/>
        <v>20.32547390891899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5.4419339386148353</v>
      </c>
      <c r="AP548" s="153">
        <f t="shared" si="33"/>
        <v>20.387046979982244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5.5851427264731202</v>
      </c>
      <c r="AP549" s="153">
        <f t="shared" si="33"/>
        <v>20.448620051045499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5.728351514331405</v>
      </c>
      <c r="AP550" s="153">
        <f t="shared" si="33"/>
        <v>20.510193122108753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5.8715603021896898</v>
      </c>
      <c r="AP551" s="153">
        <f t="shared" si="33"/>
        <v>20.571766193172007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6.0147690900479747</v>
      </c>
      <c r="AP552" s="153">
        <f t="shared" si="33"/>
        <v>20.633339264235261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6.1579778779062595</v>
      </c>
      <c r="AP553" s="153">
        <f t="shared" si="33"/>
        <v>20.694912335298515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6.3011866657645443</v>
      </c>
      <c r="AP554" s="153">
        <f t="shared" si="33"/>
        <v>20.756485406361769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6.4443954536228292</v>
      </c>
      <c r="AP555" s="153">
        <f t="shared" si="33"/>
        <v>20.818058477425023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6.587604241481114</v>
      </c>
      <c r="AP556" s="153">
        <f t="shared" si="33"/>
        <v>20.879631548488277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6.7308130293393988</v>
      </c>
      <c r="AP557" s="153">
        <f t="shared" si="33"/>
        <v>20.941204619551531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6.8740218171976837</v>
      </c>
      <c r="AP558" s="153">
        <f t="shared" si="33"/>
        <v>21.002777690614785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7.0172306050559685</v>
      </c>
      <c r="AP559" s="153">
        <f t="shared" si="33"/>
        <v>21.064350761678039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7.1604393929142534</v>
      </c>
      <c r="AP560" s="153">
        <f t="shared" si="33"/>
        <v>21.125923832741293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7.3036481807725382</v>
      </c>
      <c r="AP561" s="153">
        <f t="shared" si="33"/>
        <v>21.187496903804547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7.446856968630823</v>
      </c>
      <c r="AP562" s="153">
        <f t="shared" si="33"/>
        <v>21.249069974867801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7.5900657564891079</v>
      </c>
      <c r="AP563" s="153">
        <f t="shared" si="33"/>
        <v>21.310643045931055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7.7332745443473927</v>
      </c>
      <c r="AP564" s="153">
        <f t="shared" si="33"/>
        <v>21.372216116994309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7.8764833322056775</v>
      </c>
      <c r="AP565" s="153">
        <f t="shared" si="33"/>
        <v>21.433789188057563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8.0196921200639633</v>
      </c>
      <c r="AP566" s="153">
        <f t="shared" si="33"/>
        <v>21.495362259120817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8.1629009079222481</v>
      </c>
      <c r="AP567" s="153">
        <f t="shared" si="33"/>
        <v>21.556935330184071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8.3061096957805329</v>
      </c>
      <c r="AP568" s="153">
        <f t="shared" si="33"/>
        <v>21.618508401247325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8.4493184836388178</v>
      </c>
      <c r="AP569" s="153">
        <f t="shared" si="33"/>
        <v>21.680081472310579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8.5925272714971026</v>
      </c>
      <c r="AP570" s="153">
        <f t="shared" si="33"/>
        <v>21.741654543373834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8.7357360593553874</v>
      </c>
      <c r="AP571" s="153">
        <f t="shared" si="33"/>
        <v>21.803227614437088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8.8789448472136723</v>
      </c>
      <c r="AP572" s="153">
        <f t="shared" si="33"/>
        <v>21.864800685500342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9.0221536350719571</v>
      </c>
      <c r="AP573" s="153">
        <f t="shared" si="33"/>
        <v>21.926373756563596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9.1653624229302419</v>
      </c>
      <c r="AP574" s="153">
        <f t="shared" si="33"/>
        <v>21.98794682762685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9.3085712107885268</v>
      </c>
      <c r="AP575" s="153">
        <f t="shared" ref="AP575:AP609" si="35">AP574+(AP$610-AP$510)/100</f>
        <v>22.049519898690104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9.4517799986468116</v>
      </c>
      <c r="AP576" s="153">
        <f t="shared" si="35"/>
        <v>22.111092969753358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9.5949887865050965</v>
      </c>
      <c r="AP577" s="153">
        <f t="shared" si="35"/>
        <v>22.172666040816612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9.7381975743633813</v>
      </c>
      <c r="AP578" s="153">
        <f t="shared" si="35"/>
        <v>22.234239111879866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9.8814063622216661</v>
      </c>
      <c r="AP579" s="153">
        <f t="shared" si="35"/>
        <v>22.29581218294312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10.024615150079951</v>
      </c>
      <c r="AP580" s="153">
        <f t="shared" si="35"/>
        <v>22.357385254006374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10.167823937938236</v>
      </c>
      <c r="AP581" s="153">
        <f t="shared" si="35"/>
        <v>22.418958325069628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10.311032725796521</v>
      </c>
      <c r="AP582" s="153">
        <f t="shared" si="35"/>
        <v>22.480531396132882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10.454241513654805</v>
      </c>
      <c r="AP583" s="153">
        <f t="shared" si="35"/>
        <v>22.542104467196136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10.59745030151309</v>
      </c>
      <c r="AP584" s="153">
        <f t="shared" si="35"/>
        <v>22.60367753825939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10.740659089371375</v>
      </c>
      <c r="AP585" s="153">
        <f t="shared" si="35"/>
        <v>22.665250609322644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10.88386787722966</v>
      </c>
      <c r="AP586" s="153">
        <f t="shared" si="35"/>
        <v>22.726823680385898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11.027076665087945</v>
      </c>
      <c r="AP587" s="153">
        <f t="shared" si="35"/>
        <v>22.788396751449152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11.17028545294623</v>
      </c>
      <c r="AP588" s="153">
        <f t="shared" si="35"/>
        <v>22.849969822512406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11.313494240804514</v>
      </c>
      <c r="AP589" s="153">
        <f t="shared" si="35"/>
        <v>22.91154289357566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11.456703028662799</v>
      </c>
      <c r="AP590" s="153">
        <f t="shared" si="35"/>
        <v>22.973115964638914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11.599911816521084</v>
      </c>
      <c r="AP591" s="153">
        <f t="shared" si="35"/>
        <v>23.034689035702169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11.743120604379369</v>
      </c>
      <c r="AP592" s="153">
        <f t="shared" si="35"/>
        <v>23.096262106765423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11.886329392237654</v>
      </c>
      <c r="AP593" s="153">
        <f t="shared" si="35"/>
        <v>23.157835177828677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12.029538180095939</v>
      </c>
      <c r="AP594" s="153">
        <f t="shared" si="35"/>
        <v>23.219408248891931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12.172746967954224</v>
      </c>
      <c r="AP595" s="153">
        <f t="shared" si="35"/>
        <v>23.280981319955185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12.315955755812508</v>
      </c>
      <c r="AP596" s="153">
        <f t="shared" si="35"/>
        <v>23.342554391018439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12.459164543670793</v>
      </c>
      <c r="AP597" s="153">
        <f t="shared" si="35"/>
        <v>23.404127462081693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12.602373331529078</v>
      </c>
      <c r="AP598" s="153">
        <f t="shared" si="35"/>
        <v>23.465700533144947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12.745582119387363</v>
      </c>
      <c r="AP599" s="153">
        <f t="shared" si="35"/>
        <v>23.527273604208201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12.888790907245648</v>
      </c>
      <c r="AP600" s="153">
        <f t="shared" si="35"/>
        <v>23.588846675271455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13.031999695103933</v>
      </c>
      <c r="AP601" s="153">
        <f t="shared" si="35"/>
        <v>23.650419746334709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13.175208482962217</v>
      </c>
      <c r="AP602" s="153">
        <f t="shared" si="35"/>
        <v>23.711992817397963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13.318417270820502</v>
      </c>
      <c r="AP603" s="153">
        <f t="shared" si="35"/>
        <v>23.773565888461217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13.461626058678787</v>
      </c>
      <c r="AP604" s="153">
        <f t="shared" si="35"/>
        <v>23.835138959524471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13.604834846537072</v>
      </c>
      <c r="AP605" s="153">
        <f t="shared" si="35"/>
        <v>23.896712030587725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13.748043634395357</v>
      </c>
      <c r="AP606" s="153">
        <f t="shared" si="35"/>
        <v>23.958285101650979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13.891252422253642</v>
      </c>
      <c r="AP607" s="153">
        <f t="shared" si="35"/>
        <v>24.019858172714233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14.034461210111926</v>
      </c>
      <c r="AP608" s="153">
        <f t="shared" si="35"/>
        <v>24.081431243777487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14.177669997970211</v>
      </c>
      <c r="AP609" s="153">
        <f t="shared" si="35"/>
        <v>24.143004314840741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14.320878785828526</v>
      </c>
      <c r="AP610" s="177">
        <f>AC14</f>
        <v>24.204577385904095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14.320878785828526</v>
      </c>
      <c r="AQ611">
        <f>AC14</f>
        <v>24.204577385904095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14.368963686923045</v>
      </c>
      <c r="AQ612">
        <f t="shared" ref="AQ612:AQ675" si="37">AQ611+(AQ$711-AQ$611)/100</f>
        <v>24.168690866335734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14.417048588017565</v>
      </c>
      <c r="AQ613">
        <f t="shared" si="37"/>
        <v>24.132804346767372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14.465133489112084</v>
      </c>
      <c r="AQ614">
        <f t="shared" si="37"/>
        <v>24.096917827199011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14.513218390206603</v>
      </c>
      <c r="AQ615">
        <f t="shared" si="37"/>
        <v>24.06103130763065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14.561303291301122</v>
      </c>
      <c r="AQ616">
        <f t="shared" si="37"/>
        <v>24.025144788062288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14.609388192395642</v>
      </c>
      <c r="AQ617">
        <f t="shared" si="37"/>
        <v>23.989258268493927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14.657473093490161</v>
      </c>
      <c r="AQ618">
        <f t="shared" si="37"/>
        <v>23.953371748925566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14.70555799458468</v>
      </c>
      <c r="AQ619">
        <f t="shared" si="37"/>
        <v>23.917485229357204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14.753642895679199</v>
      </c>
      <c r="AQ620">
        <f t="shared" si="37"/>
        <v>23.881598709788843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14.801727796773719</v>
      </c>
      <c r="AQ621">
        <f t="shared" si="37"/>
        <v>23.845712190220482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14.849812697868238</v>
      </c>
      <c r="AQ622">
        <f t="shared" si="37"/>
        <v>23.809825670652121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14.897897598962757</v>
      </c>
      <c r="AQ623">
        <f t="shared" si="37"/>
        <v>23.773939151083759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14.945982500057276</v>
      </c>
      <c r="AQ624">
        <f t="shared" si="37"/>
        <v>23.738052631515398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14.994067401151796</v>
      </c>
      <c r="AQ625">
        <f t="shared" si="37"/>
        <v>23.702166111947037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15.042152302246315</v>
      </c>
      <c r="AQ626">
        <f t="shared" si="37"/>
        <v>23.666279592378675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15.090237203340834</v>
      </c>
      <c r="AQ627">
        <f t="shared" si="37"/>
        <v>23.630393072810314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15.138322104435353</v>
      </c>
      <c r="AQ628">
        <f t="shared" si="37"/>
        <v>23.594506553241953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15.186407005529873</v>
      </c>
      <c r="AQ629">
        <f t="shared" si="37"/>
        <v>23.558620033673591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15.234491906624392</v>
      </c>
      <c r="AQ630">
        <f t="shared" si="37"/>
        <v>23.52273351410523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15.282576807718911</v>
      </c>
      <c r="AQ631">
        <f t="shared" si="37"/>
        <v>23.486846994536869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15.33066170881343</v>
      </c>
      <c r="AQ632">
        <f t="shared" si="37"/>
        <v>23.450960474968507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15.37874660990795</v>
      </c>
      <c r="AQ633">
        <f t="shared" si="37"/>
        <v>23.415073955400146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15.426831511002469</v>
      </c>
      <c r="AQ634">
        <f t="shared" si="37"/>
        <v>23.379187435831785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15.474916412096988</v>
      </c>
      <c r="AQ635">
        <f t="shared" si="37"/>
        <v>23.343300916263424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15.523001313191507</v>
      </c>
      <c r="AQ636">
        <f t="shared" si="37"/>
        <v>23.307414396695062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15.571086214286026</v>
      </c>
      <c r="AQ637">
        <f t="shared" si="37"/>
        <v>23.271527877126701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15.619171115380546</v>
      </c>
      <c r="AQ638">
        <f t="shared" si="37"/>
        <v>23.23564135755834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15.667256016475065</v>
      </c>
      <c r="AQ639">
        <f t="shared" si="37"/>
        <v>23.199754837989978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15.715340917569584</v>
      </c>
      <c r="AQ640">
        <f t="shared" si="37"/>
        <v>23.163868318421617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15.763425818664103</v>
      </c>
      <c r="AQ641">
        <f t="shared" si="37"/>
        <v>23.127981798853256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15.811510719758623</v>
      </c>
      <c r="AQ642">
        <f t="shared" si="37"/>
        <v>23.092095279284894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15.859595620853142</v>
      </c>
      <c r="AQ643">
        <f t="shared" si="37"/>
        <v>23.056208759716533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15.907680521947661</v>
      </c>
      <c r="AQ644">
        <f t="shared" si="37"/>
        <v>23.020322240148172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15.95576542304218</v>
      </c>
      <c r="AQ645">
        <f t="shared" si="37"/>
        <v>22.98443572057981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16.0038503241367</v>
      </c>
      <c r="AQ646">
        <f t="shared" si="37"/>
        <v>22.948549201011449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16.051935225231219</v>
      </c>
      <c r="AQ647">
        <f t="shared" si="37"/>
        <v>22.912662681443088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16.100020126325738</v>
      </c>
      <c r="AQ648">
        <f t="shared" si="37"/>
        <v>22.876776161874727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16.148105027420257</v>
      </c>
      <c r="AQ649">
        <f t="shared" si="37"/>
        <v>22.840889642306365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16.196189928514777</v>
      </c>
      <c r="AQ650">
        <f t="shared" si="37"/>
        <v>22.805003122738004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16.244274829609296</v>
      </c>
      <c r="AQ651">
        <f t="shared" si="37"/>
        <v>22.769116603169643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16.292359730703815</v>
      </c>
      <c r="AQ652">
        <f t="shared" si="37"/>
        <v>22.733230083601281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16.340444631798334</v>
      </c>
      <c r="AQ653">
        <f t="shared" si="37"/>
        <v>22.69734356403292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16.388529532892854</v>
      </c>
      <c r="AQ654">
        <f t="shared" si="37"/>
        <v>22.661457044464559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16.436614433987373</v>
      </c>
      <c r="AQ655">
        <f t="shared" si="37"/>
        <v>22.625570524896197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16.484699335081892</v>
      </c>
      <c r="AQ656">
        <f t="shared" si="37"/>
        <v>22.589684005327836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16.532784236176411</v>
      </c>
      <c r="AQ657">
        <f t="shared" si="37"/>
        <v>22.553797485759475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16.58086913727093</v>
      </c>
      <c r="AQ658">
        <f t="shared" si="37"/>
        <v>22.517910966191113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16.62895403836545</v>
      </c>
      <c r="AQ659">
        <f t="shared" si="37"/>
        <v>22.482024446622752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16.677038939459969</v>
      </c>
      <c r="AQ660">
        <f t="shared" si="37"/>
        <v>22.446137927054391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16.725123840554488</v>
      </c>
      <c r="AQ661">
        <f t="shared" si="37"/>
        <v>22.41025140748603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16.773208741649007</v>
      </c>
      <c r="AQ662">
        <f t="shared" si="37"/>
        <v>22.374364887917668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16.821293642743527</v>
      </c>
      <c r="AQ663">
        <f t="shared" si="37"/>
        <v>22.338478368349307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16.869378543838046</v>
      </c>
      <c r="AQ664">
        <f t="shared" si="37"/>
        <v>22.302591848780946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16.917463444932565</v>
      </c>
      <c r="AQ665">
        <f t="shared" si="37"/>
        <v>22.266705329212584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16.965548346027084</v>
      </c>
      <c r="AQ666">
        <f t="shared" si="37"/>
        <v>22.230818809644223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17.013633247121604</v>
      </c>
      <c r="AQ667">
        <f t="shared" si="37"/>
        <v>22.194932290075862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17.061718148216123</v>
      </c>
      <c r="AQ668">
        <f t="shared" si="37"/>
        <v>22.1590457705075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17.109803049310642</v>
      </c>
      <c r="AQ669">
        <f t="shared" si="37"/>
        <v>22.123159250939139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17.157887950405161</v>
      </c>
      <c r="AQ670">
        <f t="shared" si="37"/>
        <v>22.087272731370778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17.205972851499681</v>
      </c>
      <c r="AQ671">
        <f t="shared" si="37"/>
        <v>22.051386211802416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17.2540577525942</v>
      </c>
      <c r="AQ672">
        <f t="shared" si="37"/>
        <v>22.015499692234055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17.302142653688719</v>
      </c>
      <c r="AQ673">
        <f t="shared" si="37"/>
        <v>21.979613172665694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17.350227554783238</v>
      </c>
      <c r="AQ674">
        <f t="shared" si="37"/>
        <v>21.943726653097333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17.398312455877758</v>
      </c>
      <c r="AQ675">
        <f t="shared" si="37"/>
        <v>21.907840133528971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17.446397356972277</v>
      </c>
      <c r="AQ676">
        <f t="shared" ref="AQ676:AQ710" si="39">AQ675+(AQ$711-AQ$611)/100</f>
        <v>21.87195361396061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17.494482258066796</v>
      </c>
      <c r="AQ677">
        <f t="shared" si="39"/>
        <v>21.836067094392249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17.542567159161315</v>
      </c>
      <c r="AQ678">
        <f t="shared" si="39"/>
        <v>21.800180574823887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17.590652060255834</v>
      </c>
      <c r="AQ679">
        <f t="shared" si="39"/>
        <v>21.764294055255526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17.638736961350354</v>
      </c>
      <c r="AQ680">
        <f t="shared" si="39"/>
        <v>21.728407535687165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17.686821862444873</v>
      </c>
      <c r="AQ681">
        <f t="shared" si="39"/>
        <v>21.692521016118803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17.734906763539392</v>
      </c>
      <c r="AQ682">
        <f t="shared" si="39"/>
        <v>21.656634496550442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17.782991664633911</v>
      </c>
      <c r="AQ683">
        <f t="shared" si="39"/>
        <v>21.620747976982081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17.831076565728431</v>
      </c>
      <c r="AQ684">
        <f t="shared" si="39"/>
        <v>21.584861457413719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17.87916146682295</v>
      </c>
      <c r="AQ685">
        <f t="shared" si="39"/>
        <v>21.548974937845358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17.927246367917469</v>
      </c>
      <c r="AQ686">
        <f t="shared" si="39"/>
        <v>21.513088418276997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17.975331269011988</v>
      </c>
      <c r="AQ687">
        <f t="shared" si="39"/>
        <v>21.477201898708635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18.023416170106508</v>
      </c>
      <c r="AQ688">
        <f t="shared" si="39"/>
        <v>21.441315379140274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18.071501071201027</v>
      </c>
      <c r="AQ689">
        <f t="shared" si="39"/>
        <v>21.405428859571913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18.119585972295546</v>
      </c>
      <c r="AQ690">
        <f t="shared" si="39"/>
        <v>21.369542340003552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18.167670873390065</v>
      </c>
      <c r="AQ691">
        <f t="shared" si="39"/>
        <v>21.33365582043519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18.215755774484585</v>
      </c>
      <c r="AQ692">
        <f t="shared" si="39"/>
        <v>21.297769300866829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18.263840675579104</v>
      </c>
      <c r="AQ693">
        <f t="shared" si="39"/>
        <v>21.261882781298468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18.311925576673623</v>
      </c>
      <c r="AQ694">
        <f t="shared" si="39"/>
        <v>21.225996261730106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18.360010477768142</v>
      </c>
      <c r="AQ695">
        <f t="shared" si="39"/>
        <v>21.190109742161745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18.408095378862662</v>
      </c>
      <c r="AQ696">
        <f t="shared" si="39"/>
        <v>21.154223222593384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18.456180279957181</v>
      </c>
      <c r="AQ697">
        <f t="shared" si="39"/>
        <v>21.118336703025022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18.5042651810517</v>
      </c>
      <c r="AQ698">
        <f t="shared" si="39"/>
        <v>21.082450183456661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18.552350082146219</v>
      </c>
      <c r="AQ699">
        <f t="shared" si="39"/>
        <v>21.0465636638883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18.600434983240739</v>
      </c>
      <c r="AQ700">
        <f t="shared" si="39"/>
        <v>21.010677144319938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18.648519884335258</v>
      </c>
      <c r="AQ701">
        <f t="shared" si="39"/>
        <v>20.974790624751577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18.696604785429777</v>
      </c>
      <c r="AQ702">
        <f t="shared" si="39"/>
        <v>20.938904105183216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18.744689686524296</v>
      </c>
      <c r="AQ703">
        <f t="shared" si="39"/>
        <v>20.903017585614855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18.792774587618815</v>
      </c>
      <c r="AQ704">
        <f t="shared" si="39"/>
        <v>20.867131066046493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18.840859488713335</v>
      </c>
      <c r="AQ705">
        <f t="shared" si="39"/>
        <v>20.831244546478132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18.888944389807854</v>
      </c>
      <c r="AQ706">
        <f t="shared" si="39"/>
        <v>20.795358026909771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18.937029290902373</v>
      </c>
      <c r="AQ707">
        <f t="shared" si="39"/>
        <v>20.759471507341409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18.985114191996892</v>
      </c>
      <c r="AQ708">
        <f t="shared" si="39"/>
        <v>20.723584987773048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19.033199093091412</v>
      </c>
      <c r="AQ709">
        <f t="shared" si="39"/>
        <v>20.687698468204687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19.081283994185931</v>
      </c>
      <c r="AQ710">
        <f t="shared" si="39"/>
        <v>20.651811948636325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19.129368895280397</v>
      </c>
      <c r="AQ711" s="177">
        <f>AC15</f>
        <v>20.615925429067996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19.129368895280397</v>
      </c>
      <c r="AR712">
        <f>AC15</f>
        <v>20.615925429067996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19.111088345081058</v>
      </c>
      <c r="AR713">
        <f t="shared" ref="AR713:AR776" si="41">AR712+(AR$812-AR$712)/100</f>
        <v>20.461116445205917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19.092807794881718</v>
      </c>
      <c r="AR714">
        <f t="shared" si="41"/>
        <v>20.306307461343838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19.074527244682379</v>
      </c>
      <c r="AR715">
        <f t="shared" si="41"/>
        <v>20.151498477481759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19.05624669448304</v>
      </c>
      <c r="AR716">
        <f t="shared" si="41"/>
        <v>19.99668949361968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19.0379661442837</v>
      </c>
      <c r="AR717">
        <f t="shared" si="41"/>
        <v>19.841880509757601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19.019685594084361</v>
      </c>
      <c r="AR718">
        <f t="shared" si="41"/>
        <v>19.687071525895522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19.001405043885022</v>
      </c>
      <c r="AR719">
        <f t="shared" si="41"/>
        <v>19.532262542033443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18.983124493685683</v>
      </c>
      <c r="AR720">
        <f t="shared" si="41"/>
        <v>19.377453558171364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18.964843943486343</v>
      </c>
      <c r="AR721">
        <f t="shared" si="41"/>
        <v>19.222644574309285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18.946563393287004</v>
      </c>
      <c r="AR722">
        <f t="shared" si="41"/>
        <v>19.067835590447206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18.928282843087665</v>
      </c>
      <c r="AR723">
        <f t="shared" si="41"/>
        <v>18.913026606585127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18.910002292888326</v>
      </c>
      <c r="AR724">
        <f t="shared" si="41"/>
        <v>18.758217622723048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18.891721742688986</v>
      </c>
      <c r="AR725">
        <f t="shared" si="41"/>
        <v>18.603408638860969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18.873441192489647</v>
      </c>
      <c r="AR726">
        <f t="shared" si="41"/>
        <v>18.44859965499889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18.855160642290308</v>
      </c>
      <c r="AR727">
        <f t="shared" si="41"/>
        <v>18.293790671136811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18.836880092090968</v>
      </c>
      <c r="AR728">
        <f t="shared" si="41"/>
        <v>18.138981687274732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18.818599541891629</v>
      </c>
      <c r="AR729">
        <f t="shared" si="41"/>
        <v>17.984172703412654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18.80031899169229</v>
      </c>
      <c r="AR730">
        <f t="shared" si="41"/>
        <v>17.829363719550575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18.782038441492951</v>
      </c>
      <c r="AR731">
        <f t="shared" si="41"/>
        <v>17.674554735688496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18.763757891293611</v>
      </c>
      <c r="AR732">
        <f t="shared" si="41"/>
        <v>17.519745751826417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18.745477341094272</v>
      </c>
      <c r="AR733">
        <f t="shared" si="41"/>
        <v>17.364936767964338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18.727196790894933</v>
      </c>
      <c r="AR734">
        <f t="shared" si="41"/>
        <v>17.210127784102259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18.708916240695594</v>
      </c>
      <c r="AR735">
        <f t="shared" si="41"/>
        <v>17.05531880024018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18.690635690496254</v>
      </c>
      <c r="AR736">
        <f t="shared" si="41"/>
        <v>16.900509816378101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18.672355140296915</v>
      </c>
      <c r="AR737">
        <f t="shared" si="41"/>
        <v>16.745700832516022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18.654074590097576</v>
      </c>
      <c r="AR738">
        <f t="shared" si="41"/>
        <v>16.590891848653943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18.635794039898236</v>
      </c>
      <c r="AR739">
        <f t="shared" si="41"/>
        <v>16.436082864791864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18.617513489698897</v>
      </c>
      <c r="AR740">
        <f t="shared" si="41"/>
        <v>16.281273880929785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18.599232939499558</v>
      </c>
      <c r="AR741">
        <f t="shared" si="41"/>
        <v>16.126464897067706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18.580952389300219</v>
      </c>
      <c r="AR742">
        <f t="shared" si="41"/>
        <v>15.971655913205627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18.562671839100879</v>
      </c>
      <c r="AR743">
        <f t="shared" si="41"/>
        <v>15.816846929343548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18.54439128890154</v>
      </c>
      <c r="AR744">
        <f t="shared" si="41"/>
        <v>15.662037945481469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18.526110738702201</v>
      </c>
      <c r="AR745">
        <f t="shared" si="41"/>
        <v>15.50722896161939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18.507830188502862</v>
      </c>
      <c r="AR746">
        <f t="shared" si="41"/>
        <v>15.352419977757311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18.489549638303522</v>
      </c>
      <c r="AR747">
        <f t="shared" si="41"/>
        <v>15.197610993895232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18.471269088104183</v>
      </c>
      <c r="AR748">
        <f t="shared" si="41"/>
        <v>15.042802010033153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18.452988537904844</v>
      </c>
      <c r="AR749">
        <f t="shared" si="41"/>
        <v>14.887993026171074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18.434707987705504</v>
      </c>
      <c r="AR750">
        <f t="shared" si="41"/>
        <v>14.733184042308995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18.416427437506165</v>
      </c>
      <c r="AR751">
        <f t="shared" si="41"/>
        <v>14.578375058446916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18.398146887306826</v>
      </c>
      <c r="AR752">
        <f t="shared" si="41"/>
        <v>14.423566074584837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18.379866337107487</v>
      </c>
      <c r="AR753">
        <f t="shared" si="41"/>
        <v>14.268757090722758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18.361585786908147</v>
      </c>
      <c r="AR754">
        <f t="shared" si="41"/>
        <v>14.113948106860679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18.343305236708808</v>
      </c>
      <c r="AR755">
        <f t="shared" si="41"/>
        <v>13.9591391229986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18.325024686509469</v>
      </c>
      <c r="AR756">
        <f t="shared" si="41"/>
        <v>13.804330139136521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18.30674413631013</v>
      </c>
      <c r="AR757">
        <f t="shared" si="41"/>
        <v>13.649521155274442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18.28846358611079</v>
      </c>
      <c r="AR758">
        <f t="shared" si="41"/>
        <v>13.494712171412363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18.270183035911451</v>
      </c>
      <c r="AR759">
        <f t="shared" si="41"/>
        <v>13.339903187550284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18.251902485712112</v>
      </c>
      <c r="AR760">
        <f t="shared" si="41"/>
        <v>13.185094203688205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18.233621935512772</v>
      </c>
      <c r="AR761">
        <f t="shared" si="41"/>
        <v>13.030285219826126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18.215341385313433</v>
      </c>
      <c r="AR762">
        <f t="shared" si="41"/>
        <v>12.875476235964047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18.197060835114094</v>
      </c>
      <c r="AR763">
        <f t="shared" si="41"/>
        <v>12.720667252101968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18.178780284914755</v>
      </c>
      <c r="AR764">
        <f t="shared" si="41"/>
        <v>12.565858268239889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18.160499734715415</v>
      </c>
      <c r="AR765">
        <f t="shared" si="41"/>
        <v>12.41104928437781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18.142219184516076</v>
      </c>
      <c r="AR766">
        <f t="shared" si="41"/>
        <v>12.256240300515731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18.123938634316737</v>
      </c>
      <c r="AR767">
        <f t="shared" si="41"/>
        <v>12.101431316653652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18.105658084117398</v>
      </c>
      <c r="AR768">
        <f t="shared" si="41"/>
        <v>11.946622332791573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18.087377533918058</v>
      </c>
      <c r="AR769">
        <f t="shared" si="41"/>
        <v>11.791813348929495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18.069096983718719</v>
      </c>
      <c r="AR770">
        <f t="shared" si="41"/>
        <v>11.637004365067416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18.05081643351938</v>
      </c>
      <c r="AR771">
        <f t="shared" si="41"/>
        <v>11.482195381205337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18.03253588332004</v>
      </c>
      <c r="AR772">
        <f t="shared" si="41"/>
        <v>11.327386397343258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18.014255333120701</v>
      </c>
      <c r="AR773">
        <f t="shared" si="41"/>
        <v>11.172577413481179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17.995974782921362</v>
      </c>
      <c r="AR774">
        <f t="shared" si="41"/>
        <v>11.0177684296191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17.977694232722023</v>
      </c>
      <c r="AR775">
        <f t="shared" si="41"/>
        <v>10.862959445757021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17.959413682522683</v>
      </c>
      <c r="AR776">
        <f t="shared" si="41"/>
        <v>10.708150461894942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17.941133132323344</v>
      </c>
      <c r="AR777">
        <f t="shared" ref="AR777:AR811" si="43">AR776+(AR$812-AR$712)/100</f>
        <v>10.553341478032863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17.922852582124005</v>
      </c>
      <c r="AR778">
        <f t="shared" si="43"/>
        <v>10.398532494170784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17.904572031924666</v>
      </c>
      <c r="AR779">
        <f t="shared" si="43"/>
        <v>10.243723510308705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17.886291481725326</v>
      </c>
      <c r="AR780">
        <f t="shared" si="43"/>
        <v>10.088914526446626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17.868010931525987</v>
      </c>
      <c r="AR781">
        <f t="shared" si="43"/>
        <v>9.9341055425845468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17.849730381326648</v>
      </c>
      <c r="AR782">
        <f t="shared" si="43"/>
        <v>9.7792965587224678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17.831449831127308</v>
      </c>
      <c r="AR783">
        <f t="shared" si="43"/>
        <v>9.6244875748603889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17.813169280927969</v>
      </c>
      <c r="AR784">
        <f t="shared" si="43"/>
        <v>9.4696785909983099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17.79488873072863</v>
      </c>
      <c r="AR785">
        <f t="shared" si="43"/>
        <v>9.3148696071362309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17.776608180529291</v>
      </c>
      <c r="AR786">
        <f t="shared" si="43"/>
        <v>9.1600606232741519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17.758327630329951</v>
      </c>
      <c r="AR787">
        <f t="shared" si="43"/>
        <v>9.005251639412073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17.740047080130612</v>
      </c>
      <c r="AR788">
        <f t="shared" si="43"/>
        <v>8.850442655549994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17.721766529931273</v>
      </c>
      <c r="AR789">
        <f t="shared" si="43"/>
        <v>8.695633671687915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17.703485979731933</v>
      </c>
      <c r="AR790">
        <f t="shared" si="43"/>
        <v>8.540824687825836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17.685205429532594</v>
      </c>
      <c r="AR791">
        <f t="shared" si="43"/>
        <v>8.3860157039637571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17.666924879333255</v>
      </c>
      <c r="AR792">
        <f t="shared" si="43"/>
        <v>8.2312067201016781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17.648644329133916</v>
      </c>
      <c r="AR793">
        <f t="shared" si="43"/>
        <v>8.0763977362395991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17.630363778934576</v>
      </c>
      <c r="AR794">
        <f t="shared" si="43"/>
        <v>7.9215887523775201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17.612083228735237</v>
      </c>
      <c r="AR795">
        <f t="shared" si="43"/>
        <v>7.7667797685154412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17.593802678535898</v>
      </c>
      <c r="AR796">
        <f t="shared" si="43"/>
        <v>7.6119707846533622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17.575522128336559</v>
      </c>
      <c r="AR797">
        <f t="shared" si="43"/>
        <v>7.4571618007912832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17.557241578137219</v>
      </c>
      <c r="AR798">
        <f t="shared" si="43"/>
        <v>7.3023528169292042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17.53896102793788</v>
      </c>
      <c r="AR799">
        <f t="shared" si="43"/>
        <v>7.1475438330671253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17.520680477738541</v>
      </c>
      <c r="AR800">
        <f t="shared" si="43"/>
        <v>6.9927348492050463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17.502399927539201</v>
      </c>
      <c r="AR801">
        <f t="shared" si="43"/>
        <v>6.8379258653429673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17.484119377339862</v>
      </c>
      <c r="AR802">
        <f t="shared" si="43"/>
        <v>6.6831168814808883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17.465838827140523</v>
      </c>
      <c r="AR803">
        <f t="shared" si="43"/>
        <v>6.5283078976188094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17.447558276941184</v>
      </c>
      <c r="AR804">
        <f t="shared" si="43"/>
        <v>6.3734989137567304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17.429277726741844</v>
      </c>
      <c r="AR805">
        <f t="shared" si="43"/>
        <v>6.2186899298946514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17.410997176542505</v>
      </c>
      <c r="AR806">
        <f t="shared" si="43"/>
        <v>6.0638809460325724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17.392716626343166</v>
      </c>
      <c r="AR807">
        <f t="shared" si="43"/>
        <v>5.9090719621704935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17.374436076143827</v>
      </c>
      <c r="AR808">
        <f t="shared" si="43"/>
        <v>5.7542629783084145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17.356155525944487</v>
      </c>
      <c r="AR809">
        <f t="shared" si="43"/>
        <v>5.5994539944463355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17.337874975745148</v>
      </c>
      <c r="AR810">
        <f t="shared" si="43"/>
        <v>5.4446450105842565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17.319594425545809</v>
      </c>
      <c r="AR811">
        <f t="shared" si="43"/>
        <v>5.2898360267221776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17.301313875346469</v>
      </c>
      <c r="AR812" s="177">
        <f>AC8</f>
        <v>5.135027042860095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17.301313875346469</v>
      </c>
      <c r="AS813">
        <f>AC8</f>
        <v>5.135027042860095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17.26299035917755</v>
      </c>
      <c r="AS814">
        <f t="shared" ref="AS814:AS877" si="45">AS813+(AS$913-AS$813)/100</f>
        <v>5.0836767724314944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17.224666843008631</v>
      </c>
      <c r="AS815">
        <f t="shared" si="45"/>
        <v>5.0323265020028938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17.186343326839712</v>
      </c>
      <c r="AS816">
        <f t="shared" si="45"/>
        <v>4.9809762315742931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17.148019810670792</v>
      </c>
      <c r="AS817">
        <f t="shared" si="45"/>
        <v>4.9296259611456925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17.109696294501873</v>
      </c>
      <c r="AS818">
        <f t="shared" si="45"/>
        <v>4.8782756907170919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17.071372778332954</v>
      </c>
      <c r="AS819">
        <f t="shared" si="45"/>
        <v>4.8269254202884913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17.033049262164035</v>
      </c>
      <c r="AS820">
        <f t="shared" si="45"/>
        <v>4.7755751498598906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16.994725745995115</v>
      </c>
      <c r="AS821">
        <f t="shared" si="45"/>
        <v>4.72422487943129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16.956402229826196</v>
      </c>
      <c r="AS822">
        <f t="shared" si="45"/>
        <v>4.6728746090026894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16.918078713657277</v>
      </c>
      <c r="AS823">
        <f t="shared" si="45"/>
        <v>4.6215243385740887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16.879755197488358</v>
      </c>
      <c r="AS824">
        <f t="shared" si="45"/>
        <v>4.5701740681454881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16.841431681319438</v>
      </c>
      <c r="AS825">
        <f t="shared" si="45"/>
        <v>4.5188237977168875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16.803108165150519</v>
      </c>
      <c r="AS826">
        <f t="shared" si="45"/>
        <v>4.4674735272882868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16.7647846489816</v>
      </c>
      <c r="AS827">
        <f t="shared" si="45"/>
        <v>4.4161232568596862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16.72646113281268</v>
      </c>
      <c r="AS828">
        <f t="shared" si="45"/>
        <v>4.3647729864310856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16.688137616643761</v>
      </c>
      <c r="AS829">
        <f t="shared" si="45"/>
        <v>4.3134227160024849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16.649814100474842</v>
      </c>
      <c r="AS830">
        <f t="shared" si="45"/>
        <v>4.2620724455738843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16.611490584305923</v>
      </c>
      <c r="AS831">
        <f t="shared" si="45"/>
        <v>4.2107221751452837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16.573167068137003</v>
      </c>
      <c r="AS832">
        <f t="shared" si="45"/>
        <v>4.1593719047166831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16.534843551968084</v>
      </c>
      <c r="AS833">
        <f t="shared" si="45"/>
        <v>4.1080216342880824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16.496520035799165</v>
      </c>
      <c r="AS834">
        <f t="shared" si="45"/>
        <v>4.0566713638594818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16.458196519630246</v>
      </c>
      <c r="AS835">
        <f t="shared" si="45"/>
        <v>4.0053210934308812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16.419873003461326</v>
      </c>
      <c r="AS836">
        <f t="shared" si="45"/>
        <v>3.9539708230022801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16.381549487292407</v>
      </c>
      <c r="AS837">
        <f t="shared" si="45"/>
        <v>3.902620552573679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16.343225971123488</v>
      </c>
      <c r="AS838">
        <f t="shared" si="45"/>
        <v>3.8512702821450779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16.304902454954568</v>
      </c>
      <c r="AS839">
        <f t="shared" si="45"/>
        <v>3.7999200117164769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16.266578938785649</v>
      </c>
      <c r="AS840">
        <f t="shared" si="45"/>
        <v>3.7485697412878758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16.22825542261673</v>
      </c>
      <c r="AS841">
        <f t="shared" si="45"/>
        <v>3.6972194708592747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16.189931906447811</v>
      </c>
      <c r="AS842">
        <f t="shared" si="45"/>
        <v>3.6458692004306736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16.151608390278891</v>
      </c>
      <c r="AS843">
        <f t="shared" si="45"/>
        <v>3.5945189300020726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16.113284874109972</v>
      </c>
      <c r="AS844">
        <f t="shared" si="45"/>
        <v>3.5431686595734715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16.074961357941053</v>
      </c>
      <c r="AS845">
        <f t="shared" si="45"/>
        <v>3.4918183891448704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16.036637841772134</v>
      </c>
      <c r="AS846">
        <f t="shared" si="45"/>
        <v>3.4404681187162693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15.998314325603216</v>
      </c>
      <c r="AS847">
        <f t="shared" si="45"/>
        <v>3.3891178482876683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15.959990809434299</v>
      </c>
      <c r="AS848">
        <f t="shared" si="45"/>
        <v>3.3377675778590672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15.921667293265381</v>
      </c>
      <c r="AS849">
        <f t="shared" si="45"/>
        <v>3.2864173074304661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15.883343777096464</v>
      </c>
      <c r="AS850">
        <f t="shared" si="45"/>
        <v>3.235067037001865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15.845020260927546</v>
      </c>
      <c r="AS851">
        <f t="shared" si="45"/>
        <v>3.183716766573264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15.806696744758629</v>
      </c>
      <c r="AS852">
        <f t="shared" si="45"/>
        <v>3.1323664961446629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15.768373228589711</v>
      </c>
      <c r="AS853">
        <f t="shared" si="45"/>
        <v>3.0810162257160618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15.730049712420794</v>
      </c>
      <c r="AS854">
        <f t="shared" si="45"/>
        <v>3.0296659552874607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15.691726196251876</v>
      </c>
      <c r="AS855">
        <f t="shared" si="45"/>
        <v>2.9783156848588597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15.653402680082959</v>
      </c>
      <c r="AS856">
        <f t="shared" si="45"/>
        <v>2.9269654144302586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15.615079163914041</v>
      </c>
      <c r="AS857">
        <f t="shared" si="45"/>
        <v>2.8756151440016575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15.576755647745124</v>
      </c>
      <c r="AS858">
        <f t="shared" si="45"/>
        <v>2.8242648735730564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15.538432131576206</v>
      </c>
      <c r="AS859">
        <f t="shared" si="45"/>
        <v>2.7729146031444554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15.500108615407289</v>
      </c>
      <c r="AS860">
        <f t="shared" si="45"/>
        <v>2.7215643327158543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15.461785099238371</v>
      </c>
      <c r="AS861">
        <f t="shared" si="45"/>
        <v>2.6702140622872532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15.423461583069454</v>
      </c>
      <c r="AS862">
        <f t="shared" si="45"/>
        <v>2.6188637918586521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15.385138066900536</v>
      </c>
      <c r="AS863">
        <f t="shared" si="45"/>
        <v>2.5675135214300511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15.346814550731619</v>
      </c>
      <c r="AS864">
        <f t="shared" si="45"/>
        <v>2.51616325100145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15.308491034562701</v>
      </c>
      <c r="AS865">
        <f t="shared" si="45"/>
        <v>2.4648129805728489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15.270167518393784</v>
      </c>
      <c r="AS866">
        <f t="shared" si="45"/>
        <v>2.4134627101442478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15.231844002224866</v>
      </c>
      <c r="AS867">
        <f t="shared" si="45"/>
        <v>2.3621124397156468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15.193520486055949</v>
      </c>
      <c r="AS868">
        <f t="shared" si="45"/>
        <v>2.3107621692870457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15.155196969887031</v>
      </c>
      <c r="AS869">
        <f t="shared" si="45"/>
        <v>2.2594118988584446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15.116873453718114</v>
      </c>
      <c r="AS870">
        <f t="shared" si="45"/>
        <v>2.2080616284298435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15.078549937549196</v>
      </c>
      <c r="AS871">
        <f t="shared" si="45"/>
        <v>2.1567113580012425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15.040226421380279</v>
      </c>
      <c r="AS872">
        <f t="shared" si="45"/>
        <v>2.1053610875726414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15.001902905211361</v>
      </c>
      <c r="AS873">
        <f t="shared" si="45"/>
        <v>2.0540108171440403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14.963579389042444</v>
      </c>
      <c r="AS874">
        <f t="shared" si="45"/>
        <v>2.0026605467154392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14.925255872873526</v>
      </c>
      <c r="AS875">
        <f t="shared" si="45"/>
        <v>1.9513102762868384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14.886932356704609</v>
      </c>
      <c r="AS876">
        <f t="shared" si="45"/>
        <v>1.8999600058582375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14.848608840535691</v>
      </c>
      <c r="AS877">
        <f t="shared" si="45"/>
        <v>1.8486097354296367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14.810285324366774</v>
      </c>
      <c r="AS878">
        <f t="shared" ref="AS878:AS912" si="47">AS877+(AS$913-AS$813)/100</f>
        <v>1.7972594650010358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14.771961808197856</v>
      </c>
      <c r="AS879">
        <f t="shared" si="47"/>
        <v>1.745909194572435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14.733638292028939</v>
      </c>
      <c r="AS880">
        <f t="shared" si="47"/>
        <v>1.6945589241438341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14.695314775860021</v>
      </c>
      <c r="AS881">
        <f t="shared" si="47"/>
        <v>1.6432086537152333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14.656991259691104</v>
      </c>
      <c r="AS882">
        <f t="shared" si="47"/>
        <v>1.5918583832866324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14.618667743522186</v>
      </c>
      <c r="AS883">
        <f t="shared" si="47"/>
        <v>1.5405081128580316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14.580344227353269</v>
      </c>
      <c r="AS884">
        <f t="shared" si="47"/>
        <v>1.4891578424294307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14.542020711184351</v>
      </c>
      <c r="AS885">
        <f t="shared" si="47"/>
        <v>1.4378075720008299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14.503697195015434</v>
      </c>
      <c r="AS886">
        <f t="shared" si="47"/>
        <v>1.386457301572229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14.465373678846516</v>
      </c>
      <c r="AS887">
        <f t="shared" si="47"/>
        <v>1.3351070311436282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14.427050162677599</v>
      </c>
      <c r="AS888">
        <f t="shared" si="47"/>
        <v>1.2837567607150273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14.388726646508681</v>
      </c>
      <c r="AS889">
        <f t="shared" si="47"/>
        <v>1.2324064902864265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14.350403130339764</v>
      </c>
      <c r="AS890">
        <f t="shared" si="47"/>
        <v>1.1810562198578256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14.312079614170846</v>
      </c>
      <c r="AS891">
        <f t="shared" si="47"/>
        <v>1.1297059494292248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14.273756098001929</v>
      </c>
      <c r="AS892">
        <f t="shared" si="47"/>
        <v>1.0783556790006239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14.235432581833011</v>
      </c>
      <c r="AS893">
        <f t="shared" si="47"/>
        <v>1.027005408572023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14.197109065664094</v>
      </c>
      <c r="AS894">
        <f t="shared" si="47"/>
        <v>0.97565513814342208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14.158785549495176</v>
      </c>
      <c r="AS895">
        <f t="shared" si="47"/>
        <v>0.92430486771482112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14.120462033326259</v>
      </c>
      <c r="AS896">
        <f t="shared" si="47"/>
        <v>0.87295459728622016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14.082138517157341</v>
      </c>
      <c r="AS897">
        <f t="shared" si="47"/>
        <v>0.82160432685761919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14.043815000988424</v>
      </c>
      <c r="AS898">
        <f t="shared" si="47"/>
        <v>0.77025405642901823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14.005491484819506</v>
      </c>
      <c r="AS899">
        <f t="shared" si="47"/>
        <v>0.71890378600041727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13.967167968650589</v>
      </c>
      <c r="AS900">
        <f t="shared" si="47"/>
        <v>0.6675535155718163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13.928844452481671</v>
      </c>
      <c r="AS901">
        <f t="shared" si="47"/>
        <v>0.61620324514321534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13.890520936312754</v>
      </c>
      <c r="AS902">
        <f t="shared" si="47"/>
        <v>0.56485297471461438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13.852197420143836</v>
      </c>
      <c r="AS903">
        <f t="shared" si="47"/>
        <v>0.51350270428601341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13.813873903974919</v>
      </c>
      <c r="AS904">
        <f t="shared" si="47"/>
        <v>0.46215243385741245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13.775550387806001</v>
      </c>
      <c r="AS905">
        <f t="shared" si="47"/>
        <v>0.41080216342881148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13.737226871637084</v>
      </c>
      <c r="AS906">
        <f t="shared" si="47"/>
        <v>0.35945189300021052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13.698903355468167</v>
      </c>
      <c r="AS907">
        <f t="shared" si="47"/>
        <v>0.30810162257160956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13.660579839299249</v>
      </c>
      <c r="AS908">
        <f t="shared" si="47"/>
        <v>0.25675135214300859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13.622256323130332</v>
      </c>
      <c r="AS909">
        <f t="shared" si="47"/>
        <v>0.20540108171440763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13.583932806961414</v>
      </c>
      <c r="AS910">
        <f t="shared" si="47"/>
        <v>0.15405081128580667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13.545609290792497</v>
      </c>
      <c r="AS911">
        <f t="shared" si="47"/>
        <v>0.10270054085720572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13.507285774623579</v>
      </c>
      <c r="AS912">
        <f t="shared" si="47"/>
        <v>5.1350270428604766E-2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13.468962258454654</v>
      </c>
      <c r="AS913" s="177">
        <f>AC9</f>
        <v>0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8" priority="1">
      <formula>_xlfn.ISFORMULA(B6)=FALSE</formula>
    </cfRule>
  </conditionalFormatting>
  <conditionalFormatting sqref="B42 E42">
    <cfRule type="cellIs" dxfId="7" priority="3" operator="greaterThan">
      <formula>1</formula>
    </cfRule>
  </conditionalFormatting>
  <conditionalFormatting sqref="H39:H41">
    <cfRule type="containsText" dxfId="6" priority="2" operator="containsText" text="FAILS">
      <formula>NOT(ISERROR(SEARCH(("FAILS"),(H39))))</formula>
    </cfRule>
  </conditionalFormatting>
  <dataValidations count="2">
    <dataValidation type="list" allowBlank="1" sqref="B10" xr:uid="{6C46E1EE-4E9F-46E9-ABC7-2ED99C194DDB}">
      <formula1>"Yes,No"</formula1>
    </dataValidation>
    <dataValidation type="list" allowBlank="1" sqref="F9" xr:uid="{7DEEF70A-A1C6-4F6E-A05B-D0CA7F8B0256}">
      <formula1>$K$32:$K$34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B4499288-E199-4A76-8D69-2E768F1CA79B}">
          <x14:formula1>
            <xm:f>Shapes!$B$2:$B$313</xm:f>
          </x14:formula1>
          <xm:sqref>F7</xm:sqref>
        </x14:dataValidation>
        <x14:dataValidation type="list" allowBlank="1" xr:uid="{7DB167E5-E167-4B24-BACB-F998974AEE90}">
          <x14:formula1>
            <xm:f>Shapes!$B$277:$B$392</xm:f>
          </x14:formula1>
          <xm:sqref>F8</xm:sqref>
        </x14:dataValidation>
        <x14:dataValidation type="list" allowBlank="1" xr:uid="{7E945E69-C5D5-4D29-92D9-EBADFE7721C9}">
          <x14:formula1>
            <xm:f>Shapes!$B$2:$B$276</xm:f>
          </x14:formula1>
          <xm:sqref>F6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BA9E3-5F95-441A-869F-F4A44011AFBF}">
  <sheetPr>
    <outlinePr summaryBelow="0" summaryRight="0"/>
    <pageSetUpPr fitToPage="1"/>
  </sheetPr>
  <dimension ref="A1:CG1128"/>
  <sheetViews>
    <sheetView view="pageBreakPreview" zoomScale="60" zoomScaleNormal="100" workbookViewId="0">
      <selection activeCell="C7" sqref="C7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MODULEINPUT!A37&amp;" Top, Gusset 15"</f>
        <v>BF8 Top, Gusset 15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40.626480567313109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0.85790567660550443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15'!$B$8</f>
        <v>0</v>
      </c>
      <c r="M5" s="183"/>
      <c r="N5" s="187" t="s">
        <v>84</v>
      </c>
      <c r="O5" s="195">
        <f>'Gusset 15'!$B$6</f>
        <v>7.792643229166667</v>
      </c>
      <c r="P5" s="183" t="b">
        <f>IF('Gusset 15'!K10="Yes",TRUE,FALSE)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</v>
      </c>
      <c r="X5" s="187" t="s">
        <v>86</v>
      </c>
      <c r="Y5" s="197">
        <f>AF3-30</f>
        <v>10.626480567313109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0.65112506251367608</v>
      </c>
      <c r="AG5" s="198"/>
      <c r="AH5" s="198"/>
      <c r="AI5" s="130">
        <v>1</v>
      </c>
      <c r="AJ5">
        <f t="shared" ref="AJ5:AK11" si="0">AJ4+(AJ$105-AJ$4)/100</f>
        <v>0.28547467059143794</v>
      </c>
      <c r="AK5">
        <f t="shared" si="0"/>
        <v>0.24491034042748105</v>
      </c>
    </row>
    <row r="6" spans="1:45" ht="15" customHeight="1">
      <c r="A6" s="158" t="s">
        <v>2</v>
      </c>
      <c r="B6" s="159">
        <f>MODULEINPUT!D37</f>
        <v>7.792643229166667</v>
      </c>
      <c r="C6" s="139"/>
      <c r="D6" s="156"/>
      <c r="E6" s="155" t="s">
        <v>89</v>
      </c>
      <c r="F6" s="359" t="str">
        <f>MODULEINPUT!F37</f>
        <v>W8X40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15'!$B$7</f>
        <v>9.0833333333333339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4.125</v>
      </c>
      <c r="X6" s="187"/>
      <c r="Y6" s="183"/>
      <c r="Z6" s="187"/>
      <c r="AA6" s="183">
        <v>1</v>
      </c>
      <c r="AB6" s="198">
        <f>W7</f>
        <v>0</v>
      </c>
      <c r="AC6" s="201">
        <f>W6+Y24</f>
        <v>14.222198703253271</v>
      </c>
      <c r="AD6" s="183"/>
      <c r="AE6" s="187" t="s">
        <v>92</v>
      </c>
      <c r="AF6" s="183">
        <f>COS($AF$3*PI()/180)</f>
        <v>0.75897045592470946</v>
      </c>
      <c r="AG6" s="198"/>
      <c r="AH6" s="198"/>
      <c r="AI6" s="130">
        <v>2</v>
      </c>
      <c r="AJ6">
        <f t="shared" si="0"/>
        <v>0.57094934118287588</v>
      </c>
      <c r="AK6">
        <f t="shared" si="0"/>
        <v>0.48982068085496211</v>
      </c>
    </row>
    <row r="7" spans="1:45" ht="15" customHeight="1">
      <c r="A7" s="158" t="s">
        <v>93</v>
      </c>
      <c r="B7" s="160">
        <f>MODULEINPUT!C37</f>
        <v>9.0833333333333339</v>
      </c>
      <c r="C7" s="139"/>
      <c r="D7" s="156"/>
      <c r="E7" s="155" t="s">
        <v>14</v>
      </c>
      <c r="F7" s="360" t="str">
        <f>MODULEINPUT!G37</f>
        <v>BasePlate</v>
      </c>
      <c r="G7" s="361"/>
      <c r="H7" s="2"/>
      <c r="I7" s="9"/>
      <c r="J7" s="183"/>
      <c r="K7" s="187" t="s">
        <v>94</v>
      </c>
      <c r="L7" s="202">
        <f>'Gusset 15'!$F$11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0</v>
      </c>
      <c r="X7" s="187"/>
      <c r="Y7" s="183"/>
      <c r="Z7" s="187"/>
      <c r="AA7" s="183">
        <v>2</v>
      </c>
      <c r="AB7" s="201">
        <f>IF(W21&gt;W22,(AB8-W30),(AB6))</f>
        <v>7.329246936705081</v>
      </c>
      <c r="AC7" s="201">
        <f>IF(W21&gt;W22,(AC8+W29),(AC6))</f>
        <v>20.510001255496064</v>
      </c>
      <c r="AD7" s="183"/>
      <c r="AE7" s="183"/>
      <c r="AF7" s="183"/>
      <c r="AG7" s="198"/>
      <c r="AH7" s="183"/>
      <c r="AI7" s="130">
        <v>3</v>
      </c>
      <c r="AJ7">
        <f t="shared" si="0"/>
        <v>0.85642401177431382</v>
      </c>
      <c r="AK7">
        <f t="shared" si="0"/>
        <v>0.73473102128244316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MODULEINPUT!I37</f>
        <v>HSS4X4X3/8</v>
      </c>
      <c r="G8" s="361"/>
      <c r="H8" s="2"/>
      <c r="I8" s="9"/>
      <c r="J8" s="183"/>
      <c r="K8" s="187" t="s">
        <v>6</v>
      </c>
      <c r="L8" s="194">
        <f>'Gusset 15'!$B$9</f>
        <v>0.75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21.386032524983474</v>
      </c>
      <c r="AC8" s="198">
        <f>IF(W21&gt;W22,AC9,(AC7-X29))</f>
        <v>4.125</v>
      </c>
      <c r="AD8" s="183"/>
      <c r="AE8" s="187" t="s">
        <v>98</v>
      </c>
      <c r="AF8" s="183">
        <f>90-AF3</f>
        <v>49.373519432686891</v>
      </c>
      <c r="AG8" s="198"/>
      <c r="AH8" s="183"/>
      <c r="AI8" s="130">
        <v>4</v>
      </c>
      <c r="AJ8">
        <f t="shared" si="0"/>
        <v>1.1418986823657518</v>
      </c>
      <c r="AK8">
        <f t="shared" si="0"/>
        <v>0.97964136170992422</v>
      </c>
    </row>
    <row r="9" spans="1:45" ht="15" customHeight="1">
      <c r="A9" s="158" t="s">
        <v>6</v>
      </c>
      <c r="B9" s="161">
        <f>MODULEINPUT!C11</f>
        <v>0.75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7.7942286340599471</v>
      </c>
      <c r="X9" s="187"/>
      <c r="Y9" s="183"/>
      <c r="Z9" s="187"/>
      <c r="AA9" s="183">
        <v>4</v>
      </c>
      <c r="AB9" s="201">
        <f>W7+Y25</f>
        <v>21.386032524983474</v>
      </c>
      <c r="AC9" s="198">
        <f>W6</f>
        <v>4.125</v>
      </c>
      <c r="AD9" s="183"/>
      <c r="AE9" s="187" t="s">
        <v>83</v>
      </c>
      <c r="AF9" s="183">
        <f>TAN($AF$8*PI()/180)</f>
        <v>1.1656293078240527</v>
      </c>
      <c r="AG9" s="198"/>
      <c r="AH9" s="183"/>
      <c r="AI9" s="130">
        <v>5</v>
      </c>
      <c r="AJ9">
        <f t="shared" si="0"/>
        <v>1.4273733529571897</v>
      </c>
      <c r="AK9">
        <f t="shared" si="0"/>
        <v>1.2245517021374053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15'!$F$10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0.75897045592470946</v>
      </c>
      <c r="AG10" s="198"/>
      <c r="AH10" s="183"/>
      <c r="AI10" s="130">
        <v>6</v>
      </c>
      <c r="AJ10">
        <f t="shared" si="0"/>
        <v>1.7128480235486276</v>
      </c>
      <c r="AK10">
        <f t="shared" si="0"/>
        <v>1.4694620425648863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10.794228634059948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0.65112506251367619</v>
      </c>
      <c r="AG11" s="198"/>
      <c r="AH11" s="183"/>
      <c r="AI11" s="130">
        <v>7</v>
      </c>
      <c r="AJ11">
        <f t="shared" si="0"/>
        <v>1.9983226941400656</v>
      </c>
      <c r="AK11">
        <f t="shared" si="0"/>
        <v>1.7143723829923674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12</v>
      </c>
      <c r="X13" s="183"/>
      <c r="Y13" s="183"/>
      <c r="Z13" s="187"/>
      <c r="AA13" s="187" t="s">
        <v>108</v>
      </c>
      <c r="AB13" s="183">
        <f>Y31*AF6</f>
        <v>28.547467059143791</v>
      </c>
      <c r="AC13" s="183">
        <f>Y31*AF5</f>
        <v>24.491034042748105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2.2837973647315035</v>
      </c>
      <c r="AK13">
        <f t="shared" si="2"/>
        <v>1.9592827234198484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13.5</v>
      </c>
      <c r="X14" s="183"/>
      <c r="Y14" s="183"/>
      <c r="Z14" s="187"/>
      <c r="AA14" s="183">
        <v>11</v>
      </c>
      <c r="AB14" s="183">
        <f>AB13-W15*COS((AF3-30)*PI()/180)</f>
        <v>22.650365698286826</v>
      </c>
      <c r="AC14" s="183">
        <f>AC13-W15*SIN((AF3-30)*PI()/180)</f>
        <v>23.384600339456789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2.5692720353229417</v>
      </c>
      <c r="AK14">
        <f t="shared" si="3"/>
        <v>2.2041930638473293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6</v>
      </c>
      <c r="X15" s="183"/>
      <c r="Y15" s="183"/>
      <c r="Z15" s="187"/>
      <c r="AA15" s="183">
        <v>12</v>
      </c>
      <c r="AB15" s="198">
        <f>AB13-W15*SIN((AF8-30)*PI()/180)</f>
        <v>26.557116073368885</v>
      </c>
      <c r="AC15" s="183">
        <f>AC13-W15*COS((AF8-30)*PI()/180)</f>
        <v>18.83077760390853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2.8547467059143798</v>
      </c>
      <c r="AK15">
        <f t="shared" si="3"/>
        <v>2.4491034042748101</v>
      </c>
    </row>
    <row r="16" spans="1:45" ht="15" customHeight="1">
      <c r="A16" s="135"/>
      <c r="B16" s="136" t="s">
        <v>2</v>
      </c>
      <c r="C16" s="137">
        <f>R24</f>
        <v>7.792643229166667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15'!$F$6,Shapes!$B$1:$B$392,0),11)</f>
        <v>260</v>
      </c>
      <c r="M16" s="187" t="s">
        <v>114</v>
      </c>
      <c r="N16" s="212">
        <f>VLOOKUP(L16,Shapes!$A:$D,4,FALSE)</f>
        <v>8.25</v>
      </c>
      <c r="O16" s="187"/>
      <c r="P16" s="187" t="s">
        <v>115</v>
      </c>
      <c r="Q16" s="183" t="b">
        <f>IF(L16&lt;&gt;1,IF(L17&lt;&gt;1,IF(L18&lt;&gt;1,FALSE,TRUE),TRUE),TRUE)</f>
        <v>1</v>
      </c>
      <c r="R16" s="183"/>
      <c r="S16" s="183"/>
      <c r="T16" s="211"/>
      <c r="U16" s="184"/>
      <c r="V16" s="187" t="s">
        <v>116</v>
      </c>
      <c r="W16" s="183">
        <f>(W5+W8)/TAN(30*PI()/180)</f>
        <v>5.196152422706632</v>
      </c>
      <c r="X16" s="183"/>
      <c r="Y16" s="183"/>
      <c r="Z16" s="187"/>
      <c r="AA16" s="183">
        <v>21</v>
      </c>
      <c r="AB16" s="183">
        <f>W7</f>
        <v>0</v>
      </c>
      <c r="AC16" s="183">
        <f>W6</f>
        <v>4.125</v>
      </c>
      <c r="AD16" s="183"/>
      <c r="AE16" s="198">
        <v>1</v>
      </c>
      <c r="AF16" s="198">
        <f>W7</f>
        <v>0</v>
      </c>
      <c r="AG16" s="213">
        <f>L5+W6</f>
        <v>4.125</v>
      </c>
      <c r="AH16" s="183"/>
      <c r="AI16" s="130">
        <v>11</v>
      </c>
      <c r="AJ16">
        <f t="shared" si="3"/>
        <v>3.140221376505818</v>
      </c>
      <c r="AK16">
        <f t="shared" si="3"/>
        <v>2.6940137447022909</v>
      </c>
    </row>
    <row r="17" spans="1:37" ht="15" customHeight="1">
      <c r="A17" s="135"/>
      <c r="B17" s="136" t="s">
        <v>93</v>
      </c>
      <c r="C17" s="137">
        <f>O6</f>
        <v>9.0833333333333339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15'!$F$7,Shapes!$B$1:$B$392,0),11)</f>
        <v>1</v>
      </c>
      <c r="M17" s="187" t="s">
        <v>114</v>
      </c>
      <c r="N17" s="214">
        <f>VLOOKUP(L17,Shapes!$A:$D,4,FALSE)</f>
        <v>0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15.588457268119894</v>
      </c>
      <c r="X17" s="183"/>
      <c r="Y17" s="183"/>
      <c r="Z17" s="187"/>
      <c r="AA17" s="183">
        <v>22</v>
      </c>
      <c r="AB17" s="198">
        <f>AB21</f>
        <v>28.547467059143791</v>
      </c>
      <c r="AC17" s="183">
        <f>AC16</f>
        <v>4.125</v>
      </c>
      <c r="AD17" s="183"/>
      <c r="AE17" s="198">
        <v>2</v>
      </c>
      <c r="AF17" s="198">
        <f>AB21</f>
        <v>28.547467059143791</v>
      </c>
      <c r="AG17" s="213">
        <f>AG16</f>
        <v>4.125</v>
      </c>
      <c r="AH17" s="183" t="str">
        <f>IF(AG17&gt;AC8,"Gusset Plate must be released from the slab.","")</f>
        <v/>
      </c>
      <c r="AI17" s="130">
        <v>12</v>
      </c>
      <c r="AJ17">
        <f t="shared" si="3"/>
        <v>3.4256960470972562</v>
      </c>
      <c r="AK17">
        <f t="shared" si="3"/>
        <v>2.9389240851297718</v>
      </c>
    </row>
    <row r="18" spans="1:37" ht="15" customHeight="1">
      <c r="A18" s="135"/>
      <c r="B18" s="136" t="s">
        <v>118</v>
      </c>
      <c r="C18" s="137">
        <f t="shared" ref="C18:C19" si="4">R25</f>
        <v>11.967966951054033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15'!$F$8,Shapes!$B$1:$B$392,0),11)</f>
        <v>296</v>
      </c>
      <c r="M18" s="183" t="s">
        <v>114</v>
      </c>
      <c r="N18" s="183">
        <f>VLOOKUP(L18,Shapes!$A:$D,4,FALSE)</f>
        <v>4</v>
      </c>
      <c r="O18" s="187" t="s">
        <v>119</v>
      </c>
      <c r="P18" s="212">
        <f>VLOOKUP(L18,Shapes!$A:$D,3,FALSE)</f>
        <v>4.8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6</v>
      </c>
      <c r="X18" s="183"/>
      <c r="Y18" s="183"/>
      <c r="Z18" s="187"/>
      <c r="AA18" s="183">
        <v>23</v>
      </c>
      <c r="AB18" s="198">
        <f>W7</f>
        <v>0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3.7111707176886943</v>
      </c>
      <c r="AK18">
        <f t="shared" si="3"/>
        <v>3.1838344255572526</v>
      </c>
    </row>
    <row r="19" spans="1:37" ht="15" customHeight="1">
      <c r="A19" s="135"/>
      <c r="B19" s="136" t="s">
        <v>123</v>
      </c>
      <c r="C19" s="138">
        <f t="shared" si="4"/>
        <v>40.626480567313109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0.75</v>
      </c>
      <c r="M19" s="183">
        <f>L20/(0.9*R19*AD32)</f>
        <v>0.34917362046893413</v>
      </c>
      <c r="N19" s="183" t="s">
        <v>124</v>
      </c>
      <c r="O19" s="187" t="s">
        <v>119</v>
      </c>
      <c r="P19" s="183">
        <f>2*W11*L19</f>
        <v>16.191342951089922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5.4349941658456382</v>
      </c>
      <c r="X19" s="183"/>
      <c r="Y19" s="183"/>
      <c r="Z19" s="187"/>
      <c r="AA19" s="183">
        <v>24</v>
      </c>
      <c r="AB19" s="198">
        <f>AB18</f>
        <v>0</v>
      </c>
      <c r="AC19" s="183">
        <f>AC21</f>
        <v>28.547467059143791</v>
      </c>
      <c r="AD19" s="183"/>
      <c r="AE19" s="183"/>
      <c r="AF19" s="183"/>
      <c r="AG19" s="183"/>
      <c r="AH19" s="183"/>
      <c r="AI19" s="130">
        <v>14</v>
      </c>
      <c r="AJ19">
        <f t="shared" si="3"/>
        <v>3.9966453882801325</v>
      </c>
      <c r="AK19">
        <f t="shared" si="3"/>
        <v>3.4287447659847334</v>
      </c>
    </row>
    <row r="20" spans="1:37" ht="15" customHeight="1">
      <c r="A20" s="135"/>
      <c r="B20" s="136" t="s">
        <v>126</v>
      </c>
      <c r="C20" s="138">
        <f>AF8</f>
        <v>49.373519432686891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312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0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4.2821200588715707</v>
      </c>
      <c r="AK20">
        <f t="shared" si="3"/>
        <v>3.6736551064122143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18.917257738776286</v>
      </c>
      <c r="X21" s="183"/>
      <c r="Y21" s="183"/>
      <c r="Z21" s="183"/>
      <c r="AA21" s="183" t="s">
        <v>131</v>
      </c>
      <c r="AB21" s="183">
        <f>MAX(AB6:AC13)</f>
        <v>28.547467059143791</v>
      </c>
      <c r="AC21" s="183">
        <f>AB21</f>
        <v>28.547467059143791</v>
      </c>
      <c r="AD21" s="183"/>
      <c r="AE21" s="183"/>
      <c r="AF21" s="183"/>
      <c r="AG21" s="183"/>
      <c r="AH21" s="183"/>
      <c r="AI21" s="130">
        <v>16</v>
      </c>
      <c r="AJ21">
        <f t="shared" si="3"/>
        <v>4.5675947294630088</v>
      </c>
      <c r="AK21">
        <f t="shared" si="3"/>
        <v>3.9185654468396951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9.2604300197377114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4.853069400054447</v>
      </c>
      <c r="AK22">
        <f t="shared" si="3"/>
        <v>4.1634757872671759</v>
      </c>
    </row>
    <row r="23" spans="1:37" ht="15" customHeight="1">
      <c r="A23" s="135"/>
      <c r="B23" s="136" t="s">
        <v>135</v>
      </c>
      <c r="C23" s="141">
        <f>L26</f>
        <v>12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5.1385440706458851</v>
      </c>
      <c r="AK23">
        <f t="shared" si="3"/>
        <v>4.4083861276946568</v>
      </c>
    </row>
    <row r="24" spans="1:37" ht="15" customHeight="1">
      <c r="A24" s="135"/>
      <c r="B24" s="136" t="s">
        <v>139</v>
      </c>
      <c r="C24" s="141">
        <f>Y25</f>
        <v>21.386032524983474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7.792643229166667</v>
      </c>
      <c r="S24" s="183"/>
      <c r="T24" s="183"/>
      <c r="U24" s="184"/>
      <c r="V24" s="187" t="s">
        <v>141</v>
      </c>
      <c r="W24" s="201">
        <f>W27-W28</f>
        <v>10.097198703253271</v>
      </c>
      <c r="X24" s="201">
        <f>(W22/AF11)-(W20*AF10)-W6</f>
        <v>10.097198703253273</v>
      </c>
      <c r="Y24" s="220">
        <f>IF($W$21&gt;$W$22,W24,X24)</f>
        <v>10.097198703253271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5.4240187412373233</v>
      </c>
      <c r="AK24">
        <f t="shared" si="3"/>
        <v>4.6532964681221376</v>
      </c>
    </row>
    <row r="25" spans="1:37" ht="15" customHeight="1">
      <c r="A25" s="135"/>
      <c r="B25" s="136" t="s">
        <v>143</v>
      </c>
      <c r="C25" s="141">
        <f>Y24</f>
        <v>10.097198703253271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11.967966951054033</v>
      </c>
      <c r="S25" s="183"/>
      <c r="T25" s="183"/>
      <c r="U25" s="184"/>
      <c r="V25" s="187" t="s">
        <v>146</v>
      </c>
      <c r="W25" s="201">
        <f>(W21/AF6)-W7-(W19*AF5)</f>
        <v>21.386032524983474</v>
      </c>
      <c r="X25" s="201">
        <f>X27-X28</f>
        <v>21.38603252498347</v>
      </c>
      <c r="Y25" s="220">
        <f>IF($W$21&gt;$W$22,W25,X25)</f>
        <v>21.386032524983474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5.7094934118287615</v>
      </c>
      <c r="AK25">
        <f t="shared" si="3"/>
        <v>4.8982068085496184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12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40.626480567313109</v>
      </c>
      <c r="S26" s="183"/>
      <c r="T26" s="183"/>
      <c r="U26" s="184"/>
      <c r="V26" s="187" t="s">
        <v>151</v>
      </c>
      <c r="W26" s="201">
        <f>W25-(2*W11)*AF5</f>
        <v>7.329246936705081</v>
      </c>
      <c r="X26" s="201">
        <f>X24-(2*W11*AF10)</f>
        <v>-6.2878025522427912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5.9949680824201996</v>
      </c>
      <c r="AK26">
        <f t="shared" si="3"/>
        <v>5.1431171489770993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16.385001255496064</v>
      </c>
      <c r="X27" s="201">
        <f>2*W11*AF11</f>
        <v>14.056785588278395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6.2804427530116378</v>
      </c>
      <c r="AK27">
        <f t="shared" si="3"/>
        <v>5.3880274894045801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6.2878025522427929</v>
      </c>
      <c r="X28" s="201">
        <f>X26*AF9</f>
        <v>-7.3292469367050765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6.565917423603076</v>
      </c>
      <c r="AK28">
        <f t="shared" si="3"/>
        <v>5.6329378298320609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16.385001255496064</v>
      </c>
      <c r="X29" s="201">
        <f>2*W11*AF10</f>
        <v>16.385001255496064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6.8513920941945141</v>
      </c>
      <c r="AK29">
        <f t="shared" si="3"/>
        <v>5.8778481702595418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14.056785588278393</v>
      </c>
      <c r="X30" s="222">
        <f>2*W11*AF11</f>
        <v>14.056785588278395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7.1368667647859523</v>
      </c>
      <c r="AK30">
        <f t="shared" si="5"/>
        <v>6.1227585106870226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32.417257738776286</v>
      </c>
      <c r="X31" s="222">
        <f>W22+W14</f>
        <v>22.760430019737711</v>
      </c>
      <c r="Y31" s="224">
        <f>IF(W21&gt;W22,W31,X31)+W16</f>
        <v>37.613410161482918</v>
      </c>
      <c r="Z31" s="183"/>
      <c r="AA31" s="183"/>
      <c r="AB31" s="183" t="s">
        <v>163</v>
      </c>
      <c r="AC31" s="183"/>
      <c r="AD31" s="225">
        <f>((AC7-AC8)^2+(AB7-AB8)^2)^0.5</f>
        <v>21.588457268119896</v>
      </c>
      <c r="AE31" s="183"/>
      <c r="AF31" s="183"/>
      <c r="AG31" s="183"/>
      <c r="AH31" s="183"/>
      <c r="AI31" s="130">
        <v>26</v>
      </c>
      <c r="AJ31">
        <f t="shared" si="5"/>
        <v>7.4223414353773904</v>
      </c>
      <c r="AK31">
        <f t="shared" si="5"/>
        <v>6.3676688511145034</v>
      </c>
    </row>
    <row r="32" spans="1:37" ht="15" customHeight="1">
      <c r="A32" s="136" t="s">
        <v>164</v>
      </c>
      <c r="B32" s="141">
        <f t="shared" ref="B32:B36" si="6">K52</f>
        <v>0</v>
      </c>
      <c r="C32" s="135"/>
      <c r="D32" s="143"/>
      <c r="E32" s="136" t="s">
        <v>165</v>
      </c>
      <c r="F32" s="144">
        <f>L20</f>
        <v>312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19.856406460551018</v>
      </c>
      <c r="AE32" s="183"/>
      <c r="AF32" s="183"/>
      <c r="AG32" s="183"/>
      <c r="AH32" s="183"/>
      <c r="AI32" s="130">
        <v>27</v>
      </c>
      <c r="AJ32">
        <f t="shared" si="5"/>
        <v>7.7078161059688286</v>
      </c>
      <c r="AK32">
        <f t="shared" si="5"/>
        <v>6.6125791915419843</v>
      </c>
    </row>
    <row r="33" spans="1:37" ht="15" customHeight="1">
      <c r="A33" s="136" t="s">
        <v>168</v>
      </c>
      <c r="B33" s="141">
        <f t="shared" si="6"/>
        <v>4.125</v>
      </c>
      <c r="C33" s="135"/>
      <c r="D33" s="136" t="s">
        <v>169</v>
      </c>
      <c r="E33" s="145">
        <f t="shared" ref="E33:F36" si="7">N52</f>
        <v>0.27816302478138849</v>
      </c>
      <c r="F33" s="144">
        <f t="shared" si="7"/>
        <v>87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7.9932907765602668</v>
      </c>
      <c r="AK33">
        <f t="shared" si="5"/>
        <v>6.8574895319694651</v>
      </c>
    </row>
    <row r="34" spans="1:37" ht="15" customHeight="1">
      <c r="A34" s="136" t="s">
        <v>85</v>
      </c>
      <c r="B34" s="141">
        <f t="shared" si="6"/>
        <v>11.255101691354993</v>
      </c>
      <c r="C34" s="135"/>
      <c r="D34" s="136" t="s">
        <v>172</v>
      </c>
      <c r="E34" s="145">
        <f t="shared" si="7"/>
        <v>0.75897045592470946</v>
      </c>
      <c r="F34" s="144">
        <f t="shared" si="7"/>
        <v>237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7.9282032302755088</v>
      </c>
      <c r="AE34" s="183"/>
      <c r="AF34" s="183"/>
      <c r="AG34" s="183"/>
      <c r="AH34" s="183"/>
      <c r="AI34" s="130">
        <v>29</v>
      </c>
      <c r="AJ34">
        <f t="shared" si="5"/>
        <v>8.278765447151704</v>
      </c>
      <c r="AK34">
        <f t="shared" si="5"/>
        <v>7.1023998723969459</v>
      </c>
    </row>
    <row r="35" spans="1:37" ht="15" customHeight="1">
      <c r="A35" s="146" t="s">
        <v>91</v>
      </c>
      <c r="B35" s="141">
        <f t="shared" si="6"/>
        <v>5.5308156317856643</v>
      </c>
      <c r="C35" s="135"/>
      <c r="D35" s="136" t="s">
        <v>177</v>
      </c>
      <c r="E35" s="145">
        <f t="shared" si="7"/>
        <v>0.37296203773228764</v>
      </c>
      <c r="F35" s="144">
        <f t="shared" si="7"/>
        <v>117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8.5642401177431413</v>
      </c>
      <c r="AK35">
        <f t="shared" si="5"/>
        <v>7.3473102128244268</v>
      </c>
    </row>
    <row r="36" spans="1:37" ht="15" customHeight="1">
      <c r="A36" s="136" t="s">
        <v>152</v>
      </c>
      <c r="B36" s="147">
        <f t="shared" si="6"/>
        <v>14.829433219033639</v>
      </c>
      <c r="C36" s="135"/>
      <c r="D36" s="136" t="s">
        <v>180</v>
      </c>
      <c r="E36" s="145">
        <f t="shared" si="7"/>
        <v>0</v>
      </c>
      <c r="F36" s="144">
        <f t="shared" si="7"/>
        <v>0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8.8497147883345786</v>
      </c>
      <c r="AK36">
        <f t="shared" si="5"/>
        <v>7.5922205532519076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9.1351894589260159</v>
      </c>
      <c r="AK37">
        <f t="shared" si="5"/>
        <v>7.8371308936793884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9.4206641295174531</v>
      </c>
      <c r="AK38">
        <f t="shared" si="5"/>
        <v>8.0820412341068693</v>
      </c>
    </row>
    <row r="39" spans="1:37" ht="15" customHeight="1">
      <c r="A39" s="136" t="s">
        <v>186</v>
      </c>
      <c r="B39" s="148">
        <f>L60</f>
        <v>5</v>
      </c>
      <c r="C39" s="135"/>
      <c r="D39" s="136" t="s">
        <v>187</v>
      </c>
      <c r="E39" s="148">
        <f>Q60</f>
        <v>4</v>
      </c>
      <c r="F39" s="135"/>
      <c r="G39" s="136" t="s">
        <v>188</v>
      </c>
      <c r="H39" s="149" t="str">
        <f>ROUND(K73,0)&amp;"k  "&amp;L74</f>
        <v>276k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9.7061388001088904</v>
      </c>
      <c r="AK39">
        <f t="shared" si="5"/>
        <v>8.3269515745343501</v>
      </c>
    </row>
    <row r="40" spans="1:37" ht="15" customHeight="1">
      <c r="A40" s="136" t="s">
        <v>189</v>
      </c>
      <c r="B40" s="150">
        <f t="shared" ref="B40:B42" si="8">N60</f>
        <v>0.18511371204118995</v>
      </c>
      <c r="C40" s="135"/>
      <c r="D40" s="136" t="s">
        <v>190</v>
      </c>
      <c r="E40" s="150">
        <f t="shared" ref="E40:E42" si="9">S60</f>
        <v>0.94987555776686639</v>
      </c>
      <c r="F40" s="135"/>
      <c r="G40" s="136" t="s">
        <v>191</v>
      </c>
      <c r="H40" s="149" t="str">
        <f>ROUND(K77,0)&amp;"k  "&amp;L78</f>
        <v>670k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9.9916134707003277</v>
      </c>
      <c r="AK40">
        <f t="shared" si="5"/>
        <v>8.5718619149618309</v>
      </c>
    </row>
    <row r="41" spans="1:37" ht="15" customHeight="1">
      <c r="A41" s="136" t="s">
        <v>194</v>
      </c>
      <c r="B41" s="150">
        <f t="shared" si="8"/>
        <v>0.75641292678900018</v>
      </c>
      <c r="C41" s="135"/>
      <c r="D41" s="136" t="s">
        <v>195</v>
      </c>
      <c r="E41" s="150">
        <f t="shared" si="9"/>
        <v>0</v>
      </c>
      <c r="F41" s="135"/>
      <c r="G41" s="136" t="s">
        <v>196</v>
      </c>
      <c r="H41" s="149" t="str">
        <f>ROUND(MIN(K81:K82),0)&amp;"k  "&amp;L83</f>
        <v>551k  OK</v>
      </c>
      <c r="I41" s="9"/>
      <c r="J41" s="183"/>
      <c r="K41" s="187" t="s">
        <v>197</v>
      </c>
      <c r="L41" s="229">
        <f>L20</f>
        <v>312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10.277088141291765</v>
      </c>
      <c r="AK41">
        <f t="shared" si="5"/>
        <v>8.8167722553893118</v>
      </c>
    </row>
    <row r="42" spans="1:37" ht="15" customHeight="1">
      <c r="A42" s="136" t="s">
        <v>200</v>
      </c>
      <c r="B42" s="151">
        <f t="shared" si="8"/>
        <v>0.94152663883019017</v>
      </c>
      <c r="C42" s="135"/>
      <c r="D42" s="136" t="s">
        <v>200</v>
      </c>
      <c r="E42" s="151">
        <f t="shared" si="9"/>
        <v>0.94987555776686639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1.47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10.562562811883202</v>
      </c>
      <c r="AK42">
        <f t="shared" si="5"/>
        <v>9.0616825958167926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97.697689396359451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10.84803748247464</v>
      </c>
      <c r="AK43">
        <f t="shared" si="5"/>
        <v>9.3065929362442734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11.133512153066077</v>
      </c>
      <c r="AK44">
        <f t="shared" si="5"/>
        <v>9.5515032766717543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26.235854667229486</v>
      </c>
      <c r="M45" s="183"/>
      <c r="N45" s="183" t="s">
        <v>204</v>
      </c>
      <c r="O45" s="197">
        <f>PI()^2*29000/(L43)^2</f>
        <v>29.986733377431499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11.418986823657514</v>
      </c>
      <c r="AK45">
        <f t="shared" si="5"/>
        <v>9.7964136170992351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143.59418746032102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11.704461494248951</v>
      </c>
      <c r="AK46">
        <f t="shared" si="10"/>
        <v>10.041323957526716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43.078256238096309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11.989936164840389</v>
      </c>
      <c r="AK47">
        <f t="shared" si="10"/>
        <v>10.286234297954197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12.275410835431826</v>
      </c>
      <c r="AK48">
        <f t="shared" si="10"/>
        <v>10.531144638381678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12.560885506023263</v>
      </c>
      <c r="AK49">
        <f t="shared" si="10"/>
        <v>10.776054978809158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12.8463601766147</v>
      </c>
      <c r="AK50">
        <f t="shared" si="10"/>
        <v>11.020965319236639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15'!$F$12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13.131834847206138</v>
      </c>
      <c r="AK51">
        <f t="shared" si="10"/>
        <v>11.26587565966412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0</v>
      </c>
      <c r="L52" s="183"/>
      <c r="M52" s="187" t="s">
        <v>169</v>
      </c>
      <c r="N52" s="183">
        <f>K53/K56</f>
        <v>0.27816302478138849</v>
      </c>
      <c r="O52" s="198">
        <f t="shared" ref="O52:O55" si="11">ROUNDUP(N52*$L$20,0)</f>
        <v>87</v>
      </c>
      <c r="P52" s="183"/>
      <c r="Q52" s="187" t="s">
        <v>211</v>
      </c>
      <c r="R52" s="233">
        <f>(Y25-R51)/2+R51</f>
        <v>11.193016262491737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13.417309517797575</v>
      </c>
      <c r="AK52">
        <f t="shared" si="10"/>
        <v>11.510786000091601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4.125</v>
      </c>
      <c r="L53" s="183"/>
      <c r="M53" s="187" t="s">
        <v>172</v>
      </c>
      <c r="N53" s="183">
        <f>K54/K56</f>
        <v>0.75897045592470946</v>
      </c>
      <c r="O53" s="198">
        <f t="shared" si="11"/>
        <v>237</v>
      </c>
      <c r="P53" s="183"/>
      <c r="Q53" s="187" t="s">
        <v>212</v>
      </c>
      <c r="R53" s="233">
        <f>(Y24-R51)/2+R51</f>
        <v>5.5485993516266356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13.702784188389012</v>
      </c>
      <c r="AK53">
        <f t="shared" si="10"/>
        <v>11.755696340519082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11.255101691354993</v>
      </c>
      <c r="L54" s="183"/>
      <c r="M54" s="187" t="s">
        <v>177</v>
      </c>
      <c r="N54" s="183">
        <f>K55/K56</f>
        <v>0.37296203773228764</v>
      </c>
      <c r="O54" s="198">
        <f t="shared" si="11"/>
        <v>117</v>
      </c>
      <c r="P54" s="183"/>
      <c r="Q54" s="187" t="s">
        <v>214</v>
      </c>
      <c r="R54" s="233">
        <f>AF8</f>
        <v>49.373519432686891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13.98825885898045</v>
      </c>
      <c r="AK54">
        <f t="shared" si="10"/>
        <v>12.000606680946563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5.5308156317856643</v>
      </c>
      <c r="L55" s="183"/>
      <c r="M55" s="187" t="s">
        <v>180</v>
      </c>
      <c r="N55" s="183">
        <f>K52/K56</f>
        <v>0</v>
      </c>
      <c r="O55" s="198">
        <f t="shared" si="11"/>
        <v>0</v>
      </c>
      <c r="P55" s="183" t="s">
        <v>217</v>
      </c>
      <c r="Q55" s="187" t="s">
        <v>218</v>
      </c>
      <c r="R55" s="183">
        <f>K53*AF9-K52</f>
        <v>4.8082208947742178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14.273733529571887</v>
      </c>
      <c r="AK55">
        <f t="shared" si="10"/>
        <v>12.245517021374043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14.829433219033639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35.626230094628767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14.559208200163324</v>
      </c>
      <c r="AK56">
        <f t="shared" si="10"/>
        <v>12.490427361801524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5.4280650269109127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14.844682870754761</v>
      </c>
      <c r="AK57">
        <f t="shared" si="10"/>
        <v>12.735337702229005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15.130157541346199</v>
      </c>
      <c r="AK58">
        <f t="shared" si="10"/>
        <v>12.980248042656486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15.415632211937636</v>
      </c>
      <c r="AK59">
        <f t="shared" si="10"/>
        <v>13.225158383083967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5</v>
      </c>
      <c r="M60" s="187" t="s">
        <v>169</v>
      </c>
      <c r="N60" s="183">
        <f>O52/(2*0.75*63*2*K54*L60/16*0.707)</f>
        <v>0.18511371204118995</v>
      </c>
      <c r="O60" s="183"/>
      <c r="P60" s="187" t="s">
        <v>224</v>
      </c>
      <c r="Q60" s="198">
        <f>ROUNDUP((O55/(8.3*K55))+(O54/(5.5*K55)),0)</f>
        <v>4</v>
      </c>
      <c r="R60" s="187" t="s">
        <v>177</v>
      </c>
      <c r="S60" s="183">
        <f>O54/(2*0.75*42*2*K55*Q60/16*0.707)</f>
        <v>0.94987555776686639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15.701106882529073</v>
      </c>
      <c r="AK60">
        <f t="shared" si="10"/>
        <v>13.470068723511448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0.75641292678900018</v>
      </c>
      <c r="O61" s="183"/>
      <c r="P61" s="183"/>
      <c r="Q61" s="183"/>
      <c r="R61" s="187" t="s">
        <v>180</v>
      </c>
      <c r="S61" s="183">
        <f>O55/(2*0.75*63*2*K55*Q60/16*0.707)</f>
        <v>0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15.98658155312051</v>
      </c>
      <c r="AK61">
        <f t="shared" si="10"/>
        <v>13.714979063938928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0.94152663883019017</v>
      </c>
      <c r="O62" s="183"/>
      <c r="P62" s="183"/>
      <c r="Q62" s="183"/>
      <c r="R62" s="187" t="s">
        <v>225</v>
      </c>
      <c r="S62" s="183">
        <f>SUM(S60:S61)</f>
        <v>0.94987555776686639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16.272056223711949</v>
      </c>
      <c r="AK62">
        <f t="shared" si="12"/>
        <v>13.959889404366409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16.557530894303387</v>
      </c>
      <c r="AK63">
        <f t="shared" si="12"/>
        <v>14.20479974479389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16.843005564894824</v>
      </c>
      <c r="AK64">
        <f t="shared" si="12"/>
        <v>14.449710085221371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17.128480235486261</v>
      </c>
      <c r="AK65">
        <f t="shared" si="12"/>
        <v>14.694620425648852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19.856406460551018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17.413954906077699</v>
      </c>
      <c r="AK66">
        <f t="shared" si="12"/>
        <v>14.939530766076333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17.699429576669136</v>
      </c>
      <c r="AK67">
        <f t="shared" si="12"/>
        <v>15.184441106503813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17.984904247260573</v>
      </c>
      <c r="AK68">
        <f t="shared" si="12"/>
        <v>15.429351446931294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110.05537550532243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18.27037891785201</v>
      </c>
      <c r="AK69">
        <f t="shared" si="12"/>
        <v>15.674261787358775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18.555853588443448</v>
      </c>
      <c r="AK70">
        <f t="shared" si="12"/>
        <v>15.919172127786256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23.63062582177082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18.841328259034885</v>
      </c>
      <c r="AK71">
        <f t="shared" si="12"/>
        <v>16.164082468213739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20.623125724826142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19.126802929626322</v>
      </c>
      <c r="AK72">
        <f t="shared" si="12"/>
        <v>16.408992808641219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276.41328764345576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19.412277600217759</v>
      </c>
      <c r="AK73">
        <f t="shared" si="12"/>
        <v>16.6539031490687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143.59418746032102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19.697752270809197</v>
      </c>
      <c r="AK74">
        <f t="shared" si="12"/>
        <v>16.898813489496181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19.983226941400634</v>
      </c>
      <c r="AK75">
        <f t="shared" si="12"/>
        <v>17.143723829923662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20.268701611992071</v>
      </c>
      <c r="AK76">
        <f t="shared" si="12"/>
        <v>17.388634170351143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670.15371804359688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20.554176282583509</v>
      </c>
      <c r="AK77">
        <f t="shared" si="12"/>
        <v>17.633544510778624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312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20.839650953174946</v>
      </c>
      <c r="AK78">
        <f t="shared" si="13"/>
        <v>17.878454851206104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21.125125623766383</v>
      </c>
      <c r="AK79">
        <f t="shared" si="13"/>
        <v>18.123365191633585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21.41060029435782</v>
      </c>
      <c r="AK80">
        <f t="shared" si="13"/>
        <v>18.368275532061066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551.25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21.696074964949258</v>
      </c>
      <c r="AK81">
        <f t="shared" si="13"/>
        <v>18.613185872488547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638.62493060694828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21.981549635540695</v>
      </c>
      <c r="AK82">
        <f t="shared" si="13"/>
        <v>18.858096212916028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312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22.267024306132132</v>
      </c>
      <c r="AK83">
        <f t="shared" si="13"/>
        <v>19.103006553343509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22.55249897672357</v>
      </c>
      <c r="AK84">
        <f t="shared" si="13"/>
        <v>19.347916893770989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22.837973647315007</v>
      </c>
      <c r="AK85">
        <f t="shared" si="13"/>
        <v>19.59282723419847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23.123448317906444</v>
      </c>
      <c r="AK86">
        <f t="shared" si="13"/>
        <v>19.837737574625951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23.408922988497881</v>
      </c>
      <c r="AK87">
        <f t="shared" si="13"/>
        <v>20.082647915053432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23.694397659089319</v>
      </c>
      <c r="AK88">
        <f t="shared" si="13"/>
        <v>20.327558255480913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23.979872329680756</v>
      </c>
      <c r="AK89">
        <f t="shared" si="13"/>
        <v>20.572468595908393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24.265347000272193</v>
      </c>
      <c r="AK90">
        <f t="shared" si="13"/>
        <v>20.817378936335874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24.55082167086363</v>
      </c>
      <c r="AK91">
        <f t="shared" si="13"/>
        <v>21.062289276763355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24.836296341455068</v>
      </c>
      <c r="AK92">
        <f t="shared" si="13"/>
        <v>21.307199617190836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25.121771012046505</v>
      </c>
      <c r="AK93">
        <f t="shared" si="13"/>
        <v>21.552109957618317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25.407245682637942</v>
      </c>
      <c r="AK94">
        <f t="shared" si="14"/>
        <v>21.797020298045798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25.69272035322938</v>
      </c>
      <c r="AK95">
        <f t="shared" si="14"/>
        <v>22.041930638473278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25.978195023820817</v>
      </c>
      <c r="AK96">
        <f t="shared" si="14"/>
        <v>22.286840978900759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26.263669694412254</v>
      </c>
      <c r="AK97">
        <f t="shared" si="14"/>
        <v>22.53175131932824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26.549144365003691</v>
      </c>
      <c r="AK98">
        <f t="shared" si="14"/>
        <v>22.776661659755721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26.834619035595129</v>
      </c>
      <c r="AK99">
        <f t="shared" si="14"/>
        <v>23.021572000183202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27.120093706186566</v>
      </c>
      <c r="AK100">
        <f t="shared" si="14"/>
        <v>23.266482340610683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27.405568376778003</v>
      </c>
      <c r="AK101">
        <f t="shared" si="14"/>
        <v>23.511392681038163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27.69104304736944</v>
      </c>
      <c r="AK102">
        <f t="shared" si="14"/>
        <v>23.756303021465644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27.976517717960878</v>
      </c>
      <c r="AK103">
        <f t="shared" si="14"/>
        <v>24.001213361893125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28.261992388552315</v>
      </c>
      <c r="AK104">
        <f t="shared" si="14"/>
        <v>24.246123702320606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28.547467059143791</v>
      </c>
      <c r="AK105" s="177">
        <f t="shared" si="15"/>
        <v>24.491034042748105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7.329246936705081</v>
      </c>
      <c r="AL106" s="153">
        <f>AC7</f>
        <v>20.510001255496064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7.4698147925878651</v>
      </c>
      <c r="AL107" s="153">
        <f t="shared" ref="AL107:AL170" si="17">AL106+(AL$206-AL$106)/100</f>
        <v>20.346151242941104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7.6103826484706492</v>
      </c>
      <c r="AL108" s="153">
        <f t="shared" si="17"/>
        <v>20.182301230386145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7.7509505043534332</v>
      </c>
      <c r="AL109" s="153">
        <f t="shared" si="17"/>
        <v>20.018451217831185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7.8915183602362173</v>
      </c>
      <c r="AL110" s="153">
        <f t="shared" si="17"/>
        <v>19.854601205276225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8.0320862161190014</v>
      </c>
      <c r="AL111" s="153">
        <f t="shared" si="17"/>
        <v>19.690751192721265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8.1726540720017855</v>
      </c>
      <c r="AL112" s="153">
        <f t="shared" si="17"/>
        <v>19.526901180166305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8.3132219278845696</v>
      </c>
      <c r="AL113" s="153">
        <f t="shared" si="17"/>
        <v>19.363051167611346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8.4537897837673537</v>
      </c>
      <c r="AL114" s="153">
        <f t="shared" si="17"/>
        <v>19.199201155056386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8.5943576396501378</v>
      </c>
      <c r="AL115" s="153">
        <f t="shared" si="17"/>
        <v>19.035351142501426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8.7349254955329219</v>
      </c>
      <c r="AL116" s="153">
        <f t="shared" si="17"/>
        <v>18.871501129946466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8.8754933514157059</v>
      </c>
      <c r="AL117" s="153">
        <f t="shared" si="17"/>
        <v>18.707651117391507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9.01606120729849</v>
      </c>
      <c r="AL118" s="153">
        <f t="shared" si="17"/>
        <v>18.543801104836547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9.1566290631812741</v>
      </c>
      <c r="AL119" s="153">
        <f t="shared" si="17"/>
        <v>18.379951092281587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9.2971969190640582</v>
      </c>
      <c r="AL120" s="153">
        <f t="shared" si="17"/>
        <v>18.216101079726627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9.4377647749468423</v>
      </c>
      <c r="AL121" s="153">
        <f t="shared" si="17"/>
        <v>18.052251067171667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9.5783326308296264</v>
      </c>
      <c r="AL122" s="153">
        <f t="shared" si="17"/>
        <v>17.888401054616708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9.7189004867124105</v>
      </c>
      <c r="AL123" s="153">
        <f t="shared" si="17"/>
        <v>17.724551042061748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9.8594683425951946</v>
      </c>
      <c r="AL124" s="153">
        <f t="shared" si="17"/>
        <v>17.560701029506788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10.000036198477979</v>
      </c>
      <c r="AL125" s="153">
        <f t="shared" si="17"/>
        <v>17.396851016951828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10.140604054360763</v>
      </c>
      <c r="AL126" s="153">
        <f t="shared" si="17"/>
        <v>17.233001004396868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10.281171910243547</v>
      </c>
      <c r="AL127" s="153">
        <f t="shared" si="17"/>
        <v>17.069150991841909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10.421739766126331</v>
      </c>
      <c r="AL128" s="153">
        <f t="shared" si="17"/>
        <v>16.905300979286949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10.562307622009115</v>
      </c>
      <c r="AL129" s="153">
        <f t="shared" si="17"/>
        <v>16.741450966731989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10.702875477891899</v>
      </c>
      <c r="AL130" s="153">
        <f t="shared" si="17"/>
        <v>16.577600954177029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10.843443333774683</v>
      </c>
      <c r="AL131" s="153">
        <f t="shared" si="17"/>
        <v>16.413750941622069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10.984011189657467</v>
      </c>
      <c r="AL132" s="153">
        <f t="shared" si="17"/>
        <v>16.24990092906711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11.124579045540251</v>
      </c>
      <c r="AL133" s="153">
        <f t="shared" si="17"/>
        <v>16.08605091651215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11.265146901423035</v>
      </c>
      <c r="AL134" s="153">
        <f t="shared" si="17"/>
        <v>15.92220090395719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11.40571475730582</v>
      </c>
      <c r="AL135" s="153">
        <f t="shared" si="17"/>
        <v>15.75835089140223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11.546282613188604</v>
      </c>
      <c r="AL136" s="153">
        <f t="shared" si="17"/>
        <v>15.594500878847271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11.686850469071388</v>
      </c>
      <c r="AL137" s="153">
        <f t="shared" si="17"/>
        <v>15.430650866292311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11.827418324954172</v>
      </c>
      <c r="AL138" s="153">
        <f t="shared" si="17"/>
        <v>15.266800853737351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11.967986180836956</v>
      </c>
      <c r="AL139" s="153">
        <f t="shared" si="17"/>
        <v>15.102950841182391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12.10855403671974</v>
      </c>
      <c r="AL140" s="153">
        <f t="shared" si="17"/>
        <v>14.939100828627431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12.249121892602524</v>
      </c>
      <c r="AL141" s="153">
        <f t="shared" si="17"/>
        <v>14.775250816072472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12.389689748485308</v>
      </c>
      <c r="AL142" s="153">
        <f t="shared" si="17"/>
        <v>14.611400803517512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12.530257604368092</v>
      </c>
      <c r="AL143" s="153">
        <f t="shared" si="17"/>
        <v>14.447550790962552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12.670825460250876</v>
      </c>
      <c r="AL144" s="153">
        <f t="shared" si="17"/>
        <v>14.283700778407592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12.81139331613366</v>
      </c>
      <c r="AL145" s="153">
        <f t="shared" si="17"/>
        <v>14.119850765852632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12.951961172016444</v>
      </c>
      <c r="AL146" s="153">
        <f t="shared" si="17"/>
        <v>13.956000753297673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13.092529027899229</v>
      </c>
      <c r="AL147" s="153">
        <f t="shared" si="17"/>
        <v>13.792150740742713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13.233096883782013</v>
      </c>
      <c r="AL148" s="153">
        <f t="shared" si="17"/>
        <v>13.628300728187753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13.373664739664797</v>
      </c>
      <c r="AL149" s="153">
        <f t="shared" si="17"/>
        <v>13.464450715632793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13.514232595547581</v>
      </c>
      <c r="AL150" s="153">
        <f t="shared" si="17"/>
        <v>13.300600703077833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13.654800451430365</v>
      </c>
      <c r="AL151" s="153">
        <f t="shared" si="17"/>
        <v>13.136750690522874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13.795368307313149</v>
      </c>
      <c r="AL152" s="153">
        <f t="shared" si="17"/>
        <v>12.972900677967914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13.935936163195933</v>
      </c>
      <c r="AL153" s="153">
        <f t="shared" si="17"/>
        <v>12.809050665412954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14.076504019078717</v>
      </c>
      <c r="AL154" s="153">
        <f t="shared" si="17"/>
        <v>12.645200652857994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14.217071874961501</v>
      </c>
      <c r="AL155" s="153">
        <f t="shared" si="17"/>
        <v>12.481350640303035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14.357639730844285</v>
      </c>
      <c r="AL156" s="153">
        <f t="shared" si="17"/>
        <v>12.317500627748075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14.498207586727069</v>
      </c>
      <c r="AL157" s="153">
        <f t="shared" si="17"/>
        <v>12.153650615193115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14.638775442609854</v>
      </c>
      <c r="AL158" s="153">
        <f t="shared" si="17"/>
        <v>11.989800602638155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14.779343298492638</v>
      </c>
      <c r="AL159" s="153">
        <f t="shared" si="17"/>
        <v>11.825950590083195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14.919911154375422</v>
      </c>
      <c r="AL160" s="153">
        <f t="shared" si="17"/>
        <v>11.662100577528236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15.060479010258206</v>
      </c>
      <c r="AL161" s="153">
        <f t="shared" si="17"/>
        <v>11.498250564973276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15.20104686614099</v>
      </c>
      <c r="AL162" s="153">
        <f t="shared" si="17"/>
        <v>11.334400552418316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15.341614722023774</v>
      </c>
      <c r="AL163" s="153">
        <f t="shared" si="17"/>
        <v>11.170550539863356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15.482182577906558</v>
      </c>
      <c r="AL164" s="153">
        <f t="shared" si="17"/>
        <v>11.006700527308396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15.622750433789342</v>
      </c>
      <c r="AL165" s="153">
        <f t="shared" si="17"/>
        <v>10.842850514753437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15.763318289672126</v>
      </c>
      <c r="AL166" s="153">
        <f t="shared" si="17"/>
        <v>10.679000502198477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15.90388614555491</v>
      </c>
      <c r="AL167" s="153">
        <f t="shared" si="17"/>
        <v>10.515150489643517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16.044454001437693</v>
      </c>
      <c r="AL168" s="153">
        <f t="shared" si="17"/>
        <v>10.351300477088557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16.185021857320475</v>
      </c>
      <c r="AL169" s="153">
        <f t="shared" si="17"/>
        <v>10.187450464533597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16.325589713203257</v>
      </c>
      <c r="AL170" s="153">
        <f t="shared" si="17"/>
        <v>10.023600451978638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16.46615756908604</v>
      </c>
      <c r="AL171" s="153">
        <f t="shared" ref="AL171:AL205" si="19">AL170+(AL$206-AL$106)/100</f>
        <v>9.8597504394236779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16.606725424968822</v>
      </c>
      <c r="AL172" s="153">
        <f t="shared" si="19"/>
        <v>9.6959004268687181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16.747293280851604</v>
      </c>
      <c r="AL173" s="153">
        <f t="shared" si="19"/>
        <v>9.5320504143137583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16.887861136734386</v>
      </c>
      <c r="AL174" s="153">
        <f t="shared" si="19"/>
        <v>9.3682004017587985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17.028428992617169</v>
      </c>
      <c r="AL175" s="153">
        <f t="shared" si="19"/>
        <v>9.2043503892038387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17.168996848499951</v>
      </c>
      <c r="AL176" s="153">
        <f t="shared" si="19"/>
        <v>9.040500376648879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17.309564704382733</v>
      </c>
      <c r="AL177" s="153">
        <f t="shared" si="19"/>
        <v>8.8766503640939192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17.450132560265516</v>
      </c>
      <c r="AL178" s="153">
        <f t="shared" si="19"/>
        <v>8.7128003515389594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17.590700416148298</v>
      </c>
      <c r="AL179" s="153">
        <f t="shared" si="19"/>
        <v>8.5489503389839996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17.73126827203108</v>
      </c>
      <c r="AL180" s="153">
        <f t="shared" si="19"/>
        <v>8.3851003264290398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17.871836127913863</v>
      </c>
      <c r="AL181" s="153">
        <f t="shared" si="19"/>
        <v>8.22125031387408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18.012403983796645</v>
      </c>
      <c r="AL182" s="153">
        <f t="shared" si="19"/>
        <v>8.0574003013191202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18.152971839679427</v>
      </c>
      <c r="AL183" s="153">
        <f t="shared" si="19"/>
        <v>7.8935502887641595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18.29353969556221</v>
      </c>
      <c r="AL184" s="153">
        <f t="shared" si="19"/>
        <v>7.7297002762091989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18.434107551444992</v>
      </c>
      <c r="AL185" s="153">
        <f t="shared" si="19"/>
        <v>7.5658502636542382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18.574675407327774</v>
      </c>
      <c r="AL186" s="153">
        <f t="shared" si="19"/>
        <v>7.4020002510992775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18.715243263210557</v>
      </c>
      <c r="AL187" s="153">
        <f t="shared" si="19"/>
        <v>7.2381502385443168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18.855811119093339</v>
      </c>
      <c r="AL188" s="153">
        <f t="shared" si="19"/>
        <v>7.0743002259893562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18.996378974976121</v>
      </c>
      <c r="AL189" s="153">
        <f t="shared" si="19"/>
        <v>6.9104502134343955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19.136946830858903</v>
      </c>
      <c r="AL190" s="153">
        <f t="shared" si="19"/>
        <v>6.7466002008794348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19.277514686741686</v>
      </c>
      <c r="AL191" s="153">
        <f t="shared" si="19"/>
        <v>6.5827501883244741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19.418082542624468</v>
      </c>
      <c r="AL192" s="153">
        <f t="shared" si="19"/>
        <v>6.4189001757695134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19.55865039850725</v>
      </c>
      <c r="AL193" s="153">
        <f t="shared" si="19"/>
        <v>6.2550501632145528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19.699218254390033</v>
      </c>
      <c r="AL194" s="153">
        <f t="shared" si="19"/>
        <v>6.0912001506595921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19.839786110272815</v>
      </c>
      <c r="AL195" s="153">
        <f t="shared" si="19"/>
        <v>5.9273501381046314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19.980353966155597</v>
      </c>
      <c r="AL196" s="153">
        <f t="shared" si="19"/>
        <v>5.7635001255496707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20.12092182203838</v>
      </c>
      <c r="AL197" s="153">
        <f t="shared" si="19"/>
        <v>5.59965011299471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20.261489677921162</v>
      </c>
      <c r="AL198" s="153">
        <f t="shared" si="19"/>
        <v>5.4358001004397494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20.402057533803944</v>
      </c>
      <c r="AL199" s="153">
        <f t="shared" si="19"/>
        <v>5.2719500878847887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20.542625389686727</v>
      </c>
      <c r="AL200" s="153">
        <f t="shared" si="19"/>
        <v>5.108100075329828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20.683193245569509</v>
      </c>
      <c r="AL201" s="153">
        <f t="shared" si="19"/>
        <v>4.9442500627748673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20.823761101452291</v>
      </c>
      <c r="AL202" s="153">
        <f t="shared" si="19"/>
        <v>4.7804000502199067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20.964328957335074</v>
      </c>
      <c r="AL203" s="153">
        <f t="shared" si="19"/>
        <v>4.616550037664946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21.104896813217856</v>
      </c>
      <c r="AL204" s="153">
        <f t="shared" si="19"/>
        <v>4.4527000251099853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21.245464669100638</v>
      </c>
      <c r="AL205" s="153">
        <f t="shared" si="19"/>
        <v>4.2888500125550246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21.386032524983474</v>
      </c>
      <c r="AK206" s="177"/>
      <c r="AL206" s="177">
        <f>AC8</f>
        <v>4.125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0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0</v>
      </c>
      <c r="AM208">
        <f t="shared" ref="AM208:AM271" si="21">AM207+(AM$307-AM$207)/100</f>
        <v>0.28547467059143794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0</v>
      </c>
      <c r="AM209">
        <f t="shared" si="21"/>
        <v>0.57094934118287588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0</v>
      </c>
      <c r="AM210">
        <f t="shared" si="21"/>
        <v>0.85642401177431382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0</v>
      </c>
      <c r="AM211">
        <f t="shared" si="21"/>
        <v>1.1418986823657518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0</v>
      </c>
      <c r="AM212">
        <f t="shared" si="21"/>
        <v>1.4273733529571897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0</v>
      </c>
      <c r="AM213">
        <f t="shared" si="21"/>
        <v>1.7128480235486276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0</v>
      </c>
      <c r="AM214">
        <f t="shared" si="21"/>
        <v>1.9983226941400656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0</v>
      </c>
      <c r="AM215">
        <f t="shared" si="21"/>
        <v>2.2837973647315035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0</v>
      </c>
      <c r="AM216">
        <f t="shared" si="21"/>
        <v>2.5692720353229417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0</v>
      </c>
      <c r="AM217">
        <f t="shared" si="21"/>
        <v>2.8547467059143798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0</v>
      </c>
      <c r="AM218">
        <f t="shared" si="21"/>
        <v>3.140221376505818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0</v>
      </c>
      <c r="AM219">
        <f t="shared" si="21"/>
        <v>3.4256960470972562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0</v>
      </c>
      <c r="AM220">
        <f t="shared" si="21"/>
        <v>3.7111707176886943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0</v>
      </c>
      <c r="AM221">
        <f t="shared" si="21"/>
        <v>3.9966453882801325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0</v>
      </c>
      <c r="AM222">
        <f t="shared" si="21"/>
        <v>4.2821200588715707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0</v>
      </c>
      <c r="AM223">
        <f t="shared" si="21"/>
        <v>4.5675947294630088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0</v>
      </c>
      <c r="AM224">
        <f t="shared" si="21"/>
        <v>4.853069400054447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0</v>
      </c>
      <c r="AM225">
        <f t="shared" si="21"/>
        <v>5.1385440706458851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0</v>
      </c>
      <c r="AM226">
        <f t="shared" si="21"/>
        <v>5.4240187412373233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0</v>
      </c>
      <c r="AM227">
        <f t="shared" si="21"/>
        <v>5.7094934118287615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0</v>
      </c>
      <c r="AM228">
        <f t="shared" si="21"/>
        <v>5.9949680824201996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0</v>
      </c>
      <c r="AM229">
        <f t="shared" si="21"/>
        <v>6.2804427530116378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0</v>
      </c>
      <c r="AM230">
        <f t="shared" si="21"/>
        <v>6.565917423603076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0</v>
      </c>
      <c r="AM231">
        <f t="shared" si="21"/>
        <v>6.8513920941945141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0</v>
      </c>
      <c r="AM232">
        <f t="shared" si="21"/>
        <v>7.1368667647859523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0</v>
      </c>
      <c r="AM233">
        <f t="shared" si="21"/>
        <v>7.4223414353773904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0</v>
      </c>
      <c r="AM234">
        <f t="shared" si="21"/>
        <v>7.7078161059688286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0</v>
      </c>
      <c r="AM235">
        <f t="shared" si="21"/>
        <v>7.9932907765602668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0</v>
      </c>
      <c r="AM236">
        <f t="shared" si="21"/>
        <v>8.278765447151704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0</v>
      </c>
      <c r="AM237">
        <f t="shared" si="21"/>
        <v>8.5642401177431413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0</v>
      </c>
      <c r="AM238">
        <f t="shared" si="21"/>
        <v>8.8497147883345786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0</v>
      </c>
      <c r="AM239">
        <f t="shared" si="21"/>
        <v>9.1351894589260159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0</v>
      </c>
      <c r="AM240">
        <f t="shared" si="21"/>
        <v>9.4206641295174531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0</v>
      </c>
      <c r="AM241">
        <f t="shared" si="21"/>
        <v>9.7061388001088904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0</v>
      </c>
      <c r="AM242">
        <f t="shared" si="21"/>
        <v>9.9916134707003277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0</v>
      </c>
      <c r="AM243">
        <f t="shared" si="21"/>
        <v>10.277088141291765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0</v>
      </c>
      <c r="AM244">
        <f t="shared" si="21"/>
        <v>10.562562811883202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0</v>
      </c>
      <c r="AM245">
        <f t="shared" si="21"/>
        <v>10.84803748247464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0</v>
      </c>
      <c r="AM246">
        <f t="shared" si="21"/>
        <v>11.133512153066077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0</v>
      </c>
      <c r="AM247">
        <f t="shared" si="21"/>
        <v>11.418986823657514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0</v>
      </c>
      <c r="AM248">
        <f t="shared" si="21"/>
        <v>11.704461494248951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0</v>
      </c>
      <c r="AM249">
        <f t="shared" si="21"/>
        <v>11.989936164840389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0</v>
      </c>
      <c r="AM250">
        <f t="shared" si="21"/>
        <v>12.275410835431826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0</v>
      </c>
      <c r="AM251">
        <f t="shared" si="21"/>
        <v>12.560885506023263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0</v>
      </c>
      <c r="AM252">
        <f t="shared" si="21"/>
        <v>12.8463601766147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0</v>
      </c>
      <c r="AM253">
        <f t="shared" si="21"/>
        <v>13.131834847206138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0</v>
      </c>
      <c r="AM254">
        <f t="shared" si="21"/>
        <v>13.417309517797575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0</v>
      </c>
      <c r="AM255">
        <f t="shared" si="21"/>
        <v>13.702784188389012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0</v>
      </c>
      <c r="AM256">
        <f t="shared" si="21"/>
        <v>13.98825885898045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0</v>
      </c>
      <c r="AM257">
        <f t="shared" si="21"/>
        <v>14.273733529571887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0</v>
      </c>
      <c r="AM258">
        <f t="shared" si="21"/>
        <v>14.559208200163324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0</v>
      </c>
      <c r="AM259">
        <f t="shared" si="21"/>
        <v>14.844682870754761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0</v>
      </c>
      <c r="AM260">
        <f t="shared" si="21"/>
        <v>15.130157541346199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0</v>
      </c>
      <c r="AM261">
        <f t="shared" si="21"/>
        <v>15.415632211937636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0</v>
      </c>
      <c r="AM262">
        <f t="shared" si="21"/>
        <v>15.701106882529073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0</v>
      </c>
      <c r="AM263">
        <f t="shared" si="21"/>
        <v>15.98658155312051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0</v>
      </c>
      <c r="AM264">
        <f t="shared" si="21"/>
        <v>16.272056223711949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0</v>
      </c>
      <c r="AM265">
        <f t="shared" si="21"/>
        <v>16.557530894303387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0</v>
      </c>
      <c r="AM266">
        <f t="shared" si="21"/>
        <v>16.843005564894824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0</v>
      </c>
      <c r="AM267">
        <f t="shared" si="21"/>
        <v>17.128480235486261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0</v>
      </c>
      <c r="AM268">
        <f t="shared" si="21"/>
        <v>17.413954906077699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0</v>
      </c>
      <c r="AM269">
        <f t="shared" si="21"/>
        <v>17.699429576669136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0</v>
      </c>
      <c r="AM270">
        <f t="shared" si="21"/>
        <v>17.984904247260573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0</v>
      </c>
      <c r="AM271">
        <f t="shared" si="21"/>
        <v>18.27037891785201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0</v>
      </c>
      <c r="AM272">
        <f t="shared" ref="AM272:AM306" si="23">AM271+(AM$307-AM$207)/100</f>
        <v>18.555853588443448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0</v>
      </c>
      <c r="AM273">
        <f t="shared" si="23"/>
        <v>18.841328259034885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0</v>
      </c>
      <c r="AM274">
        <f t="shared" si="23"/>
        <v>19.126802929626322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0</v>
      </c>
      <c r="AM275">
        <f t="shared" si="23"/>
        <v>19.412277600217759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0</v>
      </c>
      <c r="AM276">
        <f t="shared" si="23"/>
        <v>19.697752270809197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0</v>
      </c>
      <c r="AM277">
        <f t="shared" si="23"/>
        <v>19.983226941400634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0</v>
      </c>
      <c r="AM278">
        <f t="shared" si="23"/>
        <v>20.268701611992071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0</v>
      </c>
      <c r="AM279">
        <f t="shared" si="23"/>
        <v>20.554176282583509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0</v>
      </c>
      <c r="AM280">
        <f t="shared" si="23"/>
        <v>20.839650953174946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0</v>
      </c>
      <c r="AM281">
        <f t="shared" si="23"/>
        <v>21.125125623766383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0</v>
      </c>
      <c r="AM282">
        <f t="shared" si="23"/>
        <v>21.41060029435782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0</v>
      </c>
      <c r="AM283">
        <f t="shared" si="23"/>
        <v>21.696074964949258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0</v>
      </c>
      <c r="AM284">
        <f t="shared" si="23"/>
        <v>21.981549635540695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0</v>
      </c>
      <c r="AM285">
        <f t="shared" si="23"/>
        <v>22.267024306132132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0</v>
      </c>
      <c r="AM286">
        <f t="shared" si="23"/>
        <v>22.55249897672357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0</v>
      </c>
      <c r="AM287">
        <f t="shared" si="23"/>
        <v>22.837973647315007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0</v>
      </c>
      <c r="AM288">
        <f t="shared" si="23"/>
        <v>23.123448317906444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0</v>
      </c>
      <c r="AM289">
        <f t="shared" si="23"/>
        <v>23.408922988497881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0</v>
      </c>
      <c r="AM290">
        <f t="shared" si="23"/>
        <v>23.694397659089319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0</v>
      </c>
      <c r="AM291">
        <f t="shared" si="23"/>
        <v>23.979872329680756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0</v>
      </c>
      <c r="AM292">
        <f t="shared" si="23"/>
        <v>24.265347000272193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0</v>
      </c>
      <c r="AM293">
        <f t="shared" si="23"/>
        <v>24.55082167086363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0</v>
      </c>
      <c r="AM294">
        <f t="shared" si="23"/>
        <v>24.836296341455068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0</v>
      </c>
      <c r="AM295">
        <f t="shared" si="23"/>
        <v>25.121771012046505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0</v>
      </c>
      <c r="AM296">
        <f t="shared" si="23"/>
        <v>25.407245682637942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0</v>
      </c>
      <c r="AM297">
        <f t="shared" si="23"/>
        <v>25.69272035322938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0</v>
      </c>
      <c r="AM298">
        <f t="shared" si="23"/>
        <v>25.978195023820817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0</v>
      </c>
      <c r="AM299">
        <f t="shared" si="23"/>
        <v>26.263669694412254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0</v>
      </c>
      <c r="AM300">
        <f t="shared" si="23"/>
        <v>26.549144365003691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0</v>
      </c>
      <c r="AM301">
        <f t="shared" si="23"/>
        <v>26.834619035595129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0</v>
      </c>
      <c r="AM302">
        <f t="shared" si="23"/>
        <v>27.120093706186566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0</v>
      </c>
      <c r="AM303">
        <f t="shared" si="23"/>
        <v>27.405568376778003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0</v>
      </c>
      <c r="AM304">
        <f t="shared" si="23"/>
        <v>27.69104304736944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0</v>
      </c>
      <c r="AM305">
        <f t="shared" si="23"/>
        <v>27.976517717960878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0</v>
      </c>
      <c r="AM306">
        <f t="shared" si="23"/>
        <v>28.261992388552315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0</v>
      </c>
      <c r="AK307" s="177"/>
      <c r="AL307" s="177"/>
      <c r="AM307" s="177">
        <f>AC19</f>
        <v>28.547467059143791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0</v>
      </c>
      <c r="AN308">
        <f>AC16</f>
        <v>4.125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0.28547467059143794</v>
      </c>
      <c r="AN309">
        <f t="shared" ref="AN309:AN372" si="25">AN308+(AN$408-AN$308)/100</f>
        <v>4.125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0.57094934118287588</v>
      </c>
      <c r="AN310">
        <f t="shared" si="25"/>
        <v>4.125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0.85642401177431382</v>
      </c>
      <c r="AN311">
        <f t="shared" si="25"/>
        <v>4.125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1.1418986823657518</v>
      </c>
      <c r="AN312">
        <f t="shared" si="25"/>
        <v>4.125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1.4273733529571897</v>
      </c>
      <c r="AN313">
        <f t="shared" si="25"/>
        <v>4.125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1.7128480235486276</v>
      </c>
      <c r="AN314">
        <f t="shared" si="25"/>
        <v>4.125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1.9983226941400656</v>
      </c>
      <c r="AN315">
        <f t="shared" si="25"/>
        <v>4.125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2.2837973647315035</v>
      </c>
      <c r="AN316">
        <f t="shared" si="25"/>
        <v>4.125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2.5692720353229417</v>
      </c>
      <c r="AN317">
        <f t="shared" si="25"/>
        <v>4.125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2.8547467059143798</v>
      </c>
      <c r="AN318">
        <f t="shared" si="25"/>
        <v>4.125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3.140221376505818</v>
      </c>
      <c r="AN319">
        <f t="shared" si="25"/>
        <v>4.125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3.4256960470972562</v>
      </c>
      <c r="AN320">
        <f t="shared" si="25"/>
        <v>4.125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3.7111707176886943</v>
      </c>
      <c r="AN321">
        <f t="shared" si="25"/>
        <v>4.125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3.9966453882801325</v>
      </c>
      <c r="AN322">
        <f t="shared" si="25"/>
        <v>4.125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4.2821200588715707</v>
      </c>
      <c r="AN323">
        <f t="shared" si="25"/>
        <v>4.125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4.5675947294630088</v>
      </c>
      <c r="AN324">
        <f t="shared" si="25"/>
        <v>4.125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4.853069400054447</v>
      </c>
      <c r="AN325">
        <f t="shared" si="25"/>
        <v>4.125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5.1385440706458851</v>
      </c>
      <c r="AN326">
        <f t="shared" si="25"/>
        <v>4.125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5.4240187412373233</v>
      </c>
      <c r="AN327">
        <f t="shared" si="25"/>
        <v>4.125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5.7094934118287615</v>
      </c>
      <c r="AN328">
        <f t="shared" si="25"/>
        <v>4.125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5.9949680824201996</v>
      </c>
      <c r="AN329">
        <f t="shared" si="25"/>
        <v>4.125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6.2804427530116378</v>
      </c>
      <c r="AN330">
        <f t="shared" si="25"/>
        <v>4.125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6.565917423603076</v>
      </c>
      <c r="AN331">
        <f t="shared" si="25"/>
        <v>4.125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6.8513920941945141</v>
      </c>
      <c r="AN332">
        <f t="shared" si="25"/>
        <v>4.125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7.1368667647859523</v>
      </c>
      <c r="AN333">
        <f t="shared" si="25"/>
        <v>4.125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7.4223414353773904</v>
      </c>
      <c r="AN334">
        <f t="shared" si="25"/>
        <v>4.125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7.7078161059688286</v>
      </c>
      <c r="AN335">
        <f t="shared" si="25"/>
        <v>4.125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7.9932907765602668</v>
      </c>
      <c r="AN336">
        <f t="shared" si="25"/>
        <v>4.125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8.278765447151704</v>
      </c>
      <c r="AN337">
        <f t="shared" si="25"/>
        <v>4.125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8.5642401177431413</v>
      </c>
      <c r="AN338">
        <f t="shared" si="25"/>
        <v>4.125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8.8497147883345786</v>
      </c>
      <c r="AN339">
        <f t="shared" si="25"/>
        <v>4.125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9.1351894589260159</v>
      </c>
      <c r="AN340">
        <f t="shared" si="25"/>
        <v>4.125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9.4206641295174531</v>
      </c>
      <c r="AN341">
        <f t="shared" si="25"/>
        <v>4.125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9.7061388001088904</v>
      </c>
      <c r="AN342">
        <f t="shared" si="25"/>
        <v>4.125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9.9916134707003277</v>
      </c>
      <c r="AN343">
        <f t="shared" si="25"/>
        <v>4.125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10.277088141291765</v>
      </c>
      <c r="AN344">
        <f t="shared" si="25"/>
        <v>4.125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10.562562811883202</v>
      </c>
      <c r="AN345">
        <f t="shared" si="25"/>
        <v>4.125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10.84803748247464</v>
      </c>
      <c r="AN346">
        <f t="shared" si="25"/>
        <v>4.125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11.133512153066077</v>
      </c>
      <c r="AN347">
        <f t="shared" si="25"/>
        <v>4.125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11.418986823657514</v>
      </c>
      <c r="AN348">
        <f t="shared" si="25"/>
        <v>4.125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11.704461494248951</v>
      </c>
      <c r="AN349">
        <f t="shared" si="25"/>
        <v>4.125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11.989936164840389</v>
      </c>
      <c r="AN350">
        <f t="shared" si="25"/>
        <v>4.125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12.275410835431826</v>
      </c>
      <c r="AN351">
        <f t="shared" si="25"/>
        <v>4.125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12.560885506023263</v>
      </c>
      <c r="AN352">
        <f t="shared" si="25"/>
        <v>4.125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12.8463601766147</v>
      </c>
      <c r="AN353">
        <f t="shared" si="25"/>
        <v>4.125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13.131834847206138</v>
      </c>
      <c r="AN354">
        <f t="shared" si="25"/>
        <v>4.125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13.417309517797575</v>
      </c>
      <c r="AN355">
        <f t="shared" si="25"/>
        <v>4.125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13.702784188389012</v>
      </c>
      <c r="AN356">
        <f t="shared" si="25"/>
        <v>4.125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13.98825885898045</v>
      </c>
      <c r="AN357">
        <f t="shared" si="25"/>
        <v>4.125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14.273733529571887</v>
      </c>
      <c r="AN358">
        <f t="shared" si="25"/>
        <v>4.125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14.559208200163324</v>
      </c>
      <c r="AN359">
        <f t="shared" si="25"/>
        <v>4.125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14.844682870754761</v>
      </c>
      <c r="AN360">
        <f t="shared" si="25"/>
        <v>4.125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15.130157541346199</v>
      </c>
      <c r="AN361">
        <f t="shared" si="25"/>
        <v>4.125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15.415632211937636</v>
      </c>
      <c r="AN362">
        <f t="shared" si="25"/>
        <v>4.125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15.701106882529073</v>
      </c>
      <c r="AN363">
        <f t="shared" si="25"/>
        <v>4.125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15.98658155312051</v>
      </c>
      <c r="AN364">
        <f t="shared" si="25"/>
        <v>4.125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16.272056223711949</v>
      </c>
      <c r="AN365">
        <f t="shared" si="25"/>
        <v>4.125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16.557530894303387</v>
      </c>
      <c r="AN366">
        <f t="shared" si="25"/>
        <v>4.125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16.843005564894824</v>
      </c>
      <c r="AN367">
        <f t="shared" si="25"/>
        <v>4.125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17.128480235486261</v>
      </c>
      <c r="AN368">
        <f t="shared" si="25"/>
        <v>4.125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17.413954906077699</v>
      </c>
      <c r="AN369">
        <f t="shared" si="25"/>
        <v>4.125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17.699429576669136</v>
      </c>
      <c r="AN370">
        <f t="shared" si="25"/>
        <v>4.125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17.984904247260573</v>
      </c>
      <c r="AN371">
        <f t="shared" si="25"/>
        <v>4.125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18.27037891785201</v>
      </c>
      <c r="AN372">
        <f t="shared" si="25"/>
        <v>4.125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18.555853588443448</v>
      </c>
      <c r="AN373">
        <f t="shared" ref="AN373:AN407" si="27">AN372+(AN$408-AN$308)/100</f>
        <v>4.125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18.841328259034885</v>
      </c>
      <c r="AN374">
        <f t="shared" si="27"/>
        <v>4.125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19.126802929626322</v>
      </c>
      <c r="AN375">
        <f t="shared" si="27"/>
        <v>4.125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19.412277600217759</v>
      </c>
      <c r="AN376">
        <f t="shared" si="27"/>
        <v>4.125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19.697752270809197</v>
      </c>
      <c r="AN377">
        <f t="shared" si="27"/>
        <v>4.125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19.983226941400634</v>
      </c>
      <c r="AN378">
        <f t="shared" si="27"/>
        <v>4.125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20.268701611992071</v>
      </c>
      <c r="AN379">
        <f t="shared" si="27"/>
        <v>4.125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20.554176282583509</v>
      </c>
      <c r="AN380">
        <f t="shared" si="27"/>
        <v>4.125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20.839650953174946</v>
      </c>
      <c r="AN381">
        <f t="shared" si="27"/>
        <v>4.125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21.125125623766383</v>
      </c>
      <c r="AN382">
        <f t="shared" si="27"/>
        <v>4.125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21.41060029435782</v>
      </c>
      <c r="AN383">
        <f t="shared" si="27"/>
        <v>4.125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21.696074964949258</v>
      </c>
      <c r="AN384">
        <f t="shared" si="27"/>
        <v>4.125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21.981549635540695</v>
      </c>
      <c r="AN385">
        <f t="shared" si="27"/>
        <v>4.125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22.267024306132132</v>
      </c>
      <c r="AN386">
        <f t="shared" si="27"/>
        <v>4.125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22.55249897672357</v>
      </c>
      <c r="AN387">
        <f t="shared" si="27"/>
        <v>4.125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22.837973647315007</v>
      </c>
      <c r="AN388">
        <f t="shared" si="27"/>
        <v>4.125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23.123448317906444</v>
      </c>
      <c r="AN389">
        <f t="shared" si="27"/>
        <v>4.125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23.408922988497881</v>
      </c>
      <c r="AN390">
        <f t="shared" si="27"/>
        <v>4.125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23.694397659089319</v>
      </c>
      <c r="AN391">
        <f t="shared" si="27"/>
        <v>4.125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23.979872329680756</v>
      </c>
      <c r="AN392">
        <f t="shared" si="27"/>
        <v>4.125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24.265347000272193</v>
      </c>
      <c r="AN393">
        <f t="shared" si="27"/>
        <v>4.125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24.55082167086363</v>
      </c>
      <c r="AN394">
        <f t="shared" si="27"/>
        <v>4.125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24.836296341455068</v>
      </c>
      <c r="AN395">
        <f t="shared" si="27"/>
        <v>4.125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25.121771012046505</v>
      </c>
      <c r="AN396">
        <f t="shared" si="27"/>
        <v>4.125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25.407245682637942</v>
      </c>
      <c r="AN397">
        <f t="shared" si="27"/>
        <v>4.125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25.69272035322938</v>
      </c>
      <c r="AN398">
        <f t="shared" si="27"/>
        <v>4.125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25.978195023820817</v>
      </c>
      <c r="AN399">
        <f t="shared" si="27"/>
        <v>4.125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26.263669694412254</v>
      </c>
      <c r="AN400">
        <f t="shared" si="27"/>
        <v>4.125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26.549144365003691</v>
      </c>
      <c r="AN401">
        <f t="shared" si="27"/>
        <v>4.125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26.834619035595129</v>
      </c>
      <c r="AN402">
        <f t="shared" si="27"/>
        <v>4.125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27.120093706186566</v>
      </c>
      <c r="AN403">
        <f t="shared" si="27"/>
        <v>4.125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27.405568376778003</v>
      </c>
      <c r="AN404">
        <f t="shared" si="27"/>
        <v>4.125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27.69104304736944</v>
      </c>
      <c r="AN405">
        <f t="shared" si="27"/>
        <v>4.125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27.976517717960878</v>
      </c>
      <c r="AN406">
        <f t="shared" si="27"/>
        <v>4.125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28.261992388552315</v>
      </c>
      <c r="AN407">
        <f t="shared" si="27"/>
        <v>4.125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28.547467059143791</v>
      </c>
      <c r="AK408" s="177"/>
      <c r="AL408" s="177"/>
      <c r="AM408" s="177"/>
      <c r="AN408" s="177">
        <f>AC17</f>
        <v>4.125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0</v>
      </c>
      <c r="AO409" s="153">
        <f>AC6</f>
        <v>14.222198703253271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7.3292469367050805E-2</v>
      </c>
      <c r="AO410" s="153">
        <f t="shared" ref="AO410:AO473" si="29">AO409+(AO$509-AO$409)/100</f>
        <v>14.285076728775699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0.14658493873410161</v>
      </c>
      <c r="AO411" s="153">
        <f t="shared" si="29"/>
        <v>14.347954754298128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0.21987740810115242</v>
      </c>
      <c r="AO412" s="153">
        <f t="shared" si="29"/>
        <v>14.410832779820556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0.29316987746820322</v>
      </c>
      <c r="AO413" s="153">
        <f t="shared" si="29"/>
        <v>14.473710805342984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0.36646234683525403</v>
      </c>
      <c r="AO414" s="153">
        <f t="shared" si="29"/>
        <v>14.536588830865412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0.43975481620230483</v>
      </c>
      <c r="AO415" s="153">
        <f t="shared" si="29"/>
        <v>14.59946685638784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0.51304728556935564</v>
      </c>
      <c r="AO416" s="153">
        <f t="shared" si="29"/>
        <v>14.662344881910268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0.58633975493640644</v>
      </c>
      <c r="AO417" s="153">
        <f t="shared" si="29"/>
        <v>14.725222907432697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0.65963222430345725</v>
      </c>
      <c r="AO418" s="153">
        <f t="shared" si="29"/>
        <v>14.788100932955125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0.73292469367050805</v>
      </c>
      <c r="AO419" s="153">
        <f t="shared" si="29"/>
        <v>14.850978958477553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0.80621716303755886</v>
      </c>
      <c r="AO420" s="153">
        <f t="shared" si="29"/>
        <v>14.913856983999981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0.87950963240460966</v>
      </c>
      <c r="AO421" s="153">
        <f t="shared" si="29"/>
        <v>14.976735009522409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0.95280210177166047</v>
      </c>
      <c r="AO422" s="153">
        <f t="shared" si="29"/>
        <v>15.039613035044837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1.0260945711387113</v>
      </c>
      <c r="AO423" s="153">
        <f t="shared" si="29"/>
        <v>15.102491060567266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1.099387040505762</v>
      </c>
      <c r="AO424" s="153">
        <f t="shared" si="29"/>
        <v>15.165369086089694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1.1726795098728129</v>
      </c>
      <c r="AO425" s="153">
        <f t="shared" si="29"/>
        <v>15.228247111612122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1.2459719792398638</v>
      </c>
      <c r="AO426" s="153">
        <f t="shared" si="29"/>
        <v>15.29112513713455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1.3192644486069147</v>
      </c>
      <c r="AO427" s="153">
        <f t="shared" si="29"/>
        <v>15.354003162656978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1.3925569179739656</v>
      </c>
      <c r="AO428" s="153">
        <f t="shared" si="29"/>
        <v>15.416881188179406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1.4658493873410166</v>
      </c>
      <c r="AO429" s="153">
        <f t="shared" si="29"/>
        <v>15.479759213701834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1.5391418567080675</v>
      </c>
      <c r="AO430" s="153">
        <f t="shared" si="29"/>
        <v>15.542637239224263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1.6124343260751184</v>
      </c>
      <c r="AO431" s="153">
        <f t="shared" si="29"/>
        <v>15.605515264746691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1.6857267954421693</v>
      </c>
      <c r="AO432" s="153">
        <f t="shared" si="29"/>
        <v>15.668393290269119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1.7590192648092202</v>
      </c>
      <c r="AO433" s="153">
        <f t="shared" si="29"/>
        <v>15.731271315791547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1.8323117341762711</v>
      </c>
      <c r="AO434" s="153">
        <f t="shared" si="29"/>
        <v>15.794149341313975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1.9056042035433221</v>
      </c>
      <c r="AO435" s="153">
        <f t="shared" si="29"/>
        <v>15.857027366836403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1.978896672910373</v>
      </c>
      <c r="AO436" s="153">
        <f t="shared" si="29"/>
        <v>15.919905392358832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2.0521891422774239</v>
      </c>
      <c r="AO437" s="153">
        <f t="shared" si="29"/>
        <v>15.98278341788126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2.1254816116444748</v>
      </c>
      <c r="AO438" s="153">
        <f t="shared" si="29"/>
        <v>16.045661443403688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2.1987740810115257</v>
      </c>
      <c r="AO439" s="153">
        <f t="shared" si="29"/>
        <v>16.108539468926114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2.2720665503785766</v>
      </c>
      <c r="AO440" s="153">
        <f t="shared" si="29"/>
        <v>16.171417494448541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2.3453590197456275</v>
      </c>
      <c r="AO441" s="153">
        <f t="shared" si="29"/>
        <v>16.234295519970967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2.4186514891126785</v>
      </c>
      <c r="AO442" s="153">
        <f t="shared" si="29"/>
        <v>16.297173545493393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2.4919439584797294</v>
      </c>
      <c r="AO443" s="153">
        <f t="shared" si="29"/>
        <v>16.36005157101582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2.5652364278467803</v>
      </c>
      <c r="AO444" s="153">
        <f t="shared" si="29"/>
        <v>16.422929596538246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2.6385288972138312</v>
      </c>
      <c r="AO445" s="153">
        <f t="shared" si="29"/>
        <v>16.485807622060673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2.7118213665808821</v>
      </c>
      <c r="AO446" s="153">
        <f t="shared" si="29"/>
        <v>16.548685647583099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2.785113835947933</v>
      </c>
      <c r="AO447" s="153">
        <f t="shared" si="29"/>
        <v>16.611563673105525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2.858406305314984</v>
      </c>
      <c r="AO448" s="153">
        <f t="shared" si="29"/>
        <v>16.674441698627952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2.9316987746820349</v>
      </c>
      <c r="AO449" s="153">
        <f t="shared" si="29"/>
        <v>16.737319724150378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3.0049912440490858</v>
      </c>
      <c r="AO450" s="153">
        <f t="shared" si="29"/>
        <v>16.800197749672805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3.0782837134161367</v>
      </c>
      <c r="AO451" s="153">
        <f t="shared" si="29"/>
        <v>16.863075775195231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3.1515761827831876</v>
      </c>
      <c r="AO452" s="153">
        <f t="shared" si="29"/>
        <v>16.925953800717657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3.2248686521502385</v>
      </c>
      <c r="AO453" s="153">
        <f t="shared" si="29"/>
        <v>16.988831826240084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3.2981611215172895</v>
      </c>
      <c r="AO454" s="153">
        <f t="shared" si="29"/>
        <v>17.05170985176251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3.3714535908843404</v>
      </c>
      <c r="AO455" s="153">
        <f t="shared" si="29"/>
        <v>17.114587877284936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3.4447460602513913</v>
      </c>
      <c r="AO456" s="153">
        <f t="shared" si="29"/>
        <v>17.177465902807363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3.5180385296184422</v>
      </c>
      <c r="AO457" s="153">
        <f t="shared" si="29"/>
        <v>17.240343928329789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3.5913309989854931</v>
      </c>
      <c r="AO458" s="153">
        <f t="shared" si="29"/>
        <v>17.303221953852216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3.664623468352544</v>
      </c>
      <c r="AO459" s="153">
        <f t="shared" si="29"/>
        <v>17.366099979374642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3.737915937719595</v>
      </c>
      <c r="AO460" s="153">
        <f t="shared" si="29"/>
        <v>17.428978004897068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3.8112084070866459</v>
      </c>
      <c r="AO461" s="153">
        <f t="shared" si="29"/>
        <v>17.491856030419495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3.8845008764536968</v>
      </c>
      <c r="AO462" s="153">
        <f t="shared" si="29"/>
        <v>17.554734055941921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3.9577933458207477</v>
      </c>
      <c r="AO463" s="153">
        <f t="shared" si="29"/>
        <v>17.617612081464348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4.0310858151877982</v>
      </c>
      <c r="AO464" s="153">
        <f t="shared" si="29"/>
        <v>17.680490106986774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4.1043782845548487</v>
      </c>
      <c r="AO465" s="153">
        <f t="shared" si="29"/>
        <v>17.7433681325092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4.1776707539218991</v>
      </c>
      <c r="AO466" s="153">
        <f t="shared" si="29"/>
        <v>17.806246158031627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4.2509632232889496</v>
      </c>
      <c r="AO467" s="153">
        <f t="shared" si="29"/>
        <v>17.869124183554053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4.3242556926560001</v>
      </c>
      <c r="AO468" s="153">
        <f t="shared" si="29"/>
        <v>17.932002209076479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4.3975481620230505</v>
      </c>
      <c r="AO469" s="153">
        <f t="shared" si="29"/>
        <v>17.994880234598906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4.470840631390101</v>
      </c>
      <c r="AO470" s="153">
        <f t="shared" si="29"/>
        <v>18.057758260121332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4.5441331007571515</v>
      </c>
      <c r="AO471" s="153">
        <f t="shared" si="29"/>
        <v>18.120636285643759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4.617425570124202</v>
      </c>
      <c r="AO472" s="153">
        <f t="shared" si="29"/>
        <v>18.183514311166185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4.6907180394912524</v>
      </c>
      <c r="AO473" s="153">
        <f t="shared" si="29"/>
        <v>18.246392336688611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4.7640105088583029</v>
      </c>
      <c r="AO474" s="153">
        <f t="shared" ref="AO474:AO508" si="31">AO473+(AO$509-AO$409)/100</f>
        <v>18.309270362211038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4.8373029782253534</v>
      </c>
      <c r="AO475" s="153">
        <f t="shared" si="31"/>
        <v>18.372148387733464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4.9105954475924039</v>
      </c>
      <c r="AO476" s="153">
        <f t="shared" si="31"/>
        <v>18.435026413255891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4.9838879169594543</v>
      </c>
      <c r="AO477" s="153">
        <f t="shared" si="31"/>
        <v>18.497904438778317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5.0571803863265048</v>
      </c>
      <c r="AO478" s="153">
        <f t="shared" si="31"/>
        <v>18.560782464300743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5.1304728556935553</v>
      </c>
      <c r="AO479" s="153">
        <f t="shared" si="31"/>
        <v>18.62366048982317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5.2037653250606057</v>
      </c>
      <c r="AO480" s="153">
        <f t="shared" si="31"/>
        <v>18.686538515345596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5.2770577944276562</v>
      </c>
      <c r="AO481" s="153">
        <f t="shared" si="31"/>
        <v>18.749416540868022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5.3503502637947067</v>
      </c>
      <c r="AO482" s="153">
        <f t="shared" si="31"/>
        <v>18.812294566390449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5.4236427331617572</v>
      </c>
      <c r="AO483" s="153">
        <f t="shared" si="31"/>
        <v>18.875172591912875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5.4969352025288076</v>
      </c>
      <c r="AO484" s="153">
        <f t="shared" si="31"/>
        <v>18.938050617435302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5.5702276718958581</v>
      </c>
      <c r="AO485" s="153">
        <f t="shared" si="31"/>
        <v>19.000928642957728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5.6435201412629086</v>
      </c>
      <c r="AO486" s="153">
        <f t="shared" si="31"/>
        <v>19.063806668480154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5.716812610629959</v>
      </c>
      <c r="AO487" s="153">
        <f t="shared" si="31"/>
        <v>19.126684694002581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5.7901050799970095</v>
      </c>
      <c r="AO488" s="153">
        <f t="shared" si="31"/>
        <v>19.189562719525007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5.86339754936406</v>
      </c>
      <c r="AO489" s="153">
        <f t="shared" si="31"/>
        <v>19.252440745047434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5.9366900187311105</v>
      </c>
      <c r="AO490" s="153">
        <f t="shared" si="31"/>
        <v>19.31531877056986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6.0099824880981609</v>
      </c>
      <c r="AO491" s="153">
        <f t="shared" si="31"/>
        <v>19.378196796092286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6.0832749574652114</v>
      </c>
      <c r="AO492" s="153">
        <f t="shared" si="31"/>
        <v>19.441074821614713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6.1565674268322619</v>
      </c>
      <c r="AO493" s="153">
        <f t="shared" si="31"/>
        <v>19.503952847137139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6.2298598961993124</v>
      </c>
      <c r="AO494" s="153">
        <f t="shared" si="31"/>
        <v>19.566830872659565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6.3031523655663628</v>
      </c>
      <c r="AO495" s="153">
        <f t="shared" si="31"/>
        <v>19.629708898181992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6.3764448349334133</v>
      </c>
      <c r="AO496" s="153">
        <f t="shared" si="31"/>
        <v>19.692586923704418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6.4497373043004638</v>
      </c>
      <c r="AO497" s="153">
        <f t="shared" si="31"/>
        <v>19.755464949226845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6.5230297736675142</v>
      </c>
      <c r="AO498" s="153">
        <f t="shared" si="31"/>
        <v>19.818342974749271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6.5963222430345647</v>
      </c>
      <c r="AO499" s="153">
        <f t="shared" si="31"/>
        <v>19.881221000271697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6.6696147124016152</v>
      </c>
      <c r="AO500" s="153">
        <f t="shared" si="31"/>
        <v>19.944099025794124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6.7429071817686657</v>
      </c>
      <c r="AO501" s="153">
        <f t="shared" si="31"/>
        <v>20.00697705131655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6.8161996511357161</v>
      </c>
      <c r="AO502" s="153">
        <f t="shared" si="31"/>
        <v>20.069855076838977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6.8894921205027666</v>
      </c>
      <c r="AO503" s="153">
        <f t="shared" si="31"/>
        <v>20.132733102361403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6.9627845898698171</v>
      </c>
      <c r="AO504" s="153">
        <f t="shared" si="31"/>
        <v>20.195611127883829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7.0360770592368675</v>
      </c>
      <c r="AO505" s="153">
        <f t="shared" si="31"/>
        <v>20.258489153406256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7.109369528603918</v>
      </c>
      <c r="AO506" s="153">
        <f t="shared" si="31"/>
        <v>20.321367178928682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7.1826619979709685</v>
      </c>
      <c r="AO507" s="153">
        <f t="shared" si="31"/>
        <v>20.384245204451108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7.255954467338019</v>
      </c>
      <c r="AO508" s="153">
        <f t="shared" si="31"/>
        <v>20.447123229973535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7.329246936705081</v>
      </c>
      <c r="AO509" s="239">
        <f>AC7</f>
        <v>20.510001255496064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7.329246936705081</v>
      </c>
      <c r="AP510" s="153">
        <f>AC7</f>
        <v>20.510001255496064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7.4824581243208987</v>
      </c>
      <c r="AK511" s="130"/>
      <c r="AP511" s="153">
        <f t="shared" ref="AP511:AP574" si="33">AP510+(AP$610-AP$510)/100</f>
        <v>20.538747246335671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7.6356693119367165</v>
      </c>
      <c r="AP512" s="153">
        <f t="shared" si="33"/>
        <v>20.567493237175277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7.7888804995525343</v>
      </c>
      <c r="AP513" s="153">
        <f t="shared" si="33"/>
        <v>20.596239228014884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7.942091687168352</v>
      </c>
      <c r="AP514" s="153">
        <f t="shared" si="33"/>
        <v>20.624985218854491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8.0953028747841689</v>
      </c>
      <c r="AP515" s="153">
        <f t="shared" si="33"/>
        <v>20.653731209694097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8.2485140623999857</v>
      </c>
      <c r="AP516" s="153">
        <f t="shared" si="33"/>
        <v>20.682477200533704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8.4017252500158026</v>
      </c>
      <c r="AP517" s="153">
        <f t="shared" si="33"/>
        <v>20.71122319137331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8.5549364376316195</v>
      </c>
      <c r="AP518" s="153">
        <f t="shared" si="33"/>
        <v>20.739969182212917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8.7081476252474364</v>
      </c>
      <c r="AP519" s="153">
        <f t="shared" si="33"/>
        <v>20.768715173052524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8.8613588128632532</v>
      </c>
      <c r="AP520" s="153">
        <f t="shared" si="33"/>
        <v>20.79746116389213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9.0145700004790701</v>
      </c>
      <c r="AP521" s="153">
        <f t="shared" si="33"/>
        <v>20.826207154731737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9.167781188094887</v>
      </c>
      <c r="AP522" s="153">
        <f t="shared" si="33"/>
        <v>20.854953145571343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9.3209923757107038</v>
      </c>
      <c r="AP523" s="153">
        <f t="shared" si="33"/>
        <v>20.88369913641095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9.4742035633265207</v>
      </c>
      <c r="AP524" s="153">
        <f t="shared" si="33"/>
        <v>20.912445127250557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9.6274147509423376</v>
      </c>
      <c r="AP525" s="153">
        <f t="shared" si="33"/>
        <v>20.941191118090163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9.7806259385581544</v>
      </c>
      <c r="AP526" s="153">
        <f t="shared" si="33"/>
        <v>20.96993710892977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9.9338371261739713</v>
      </c>
      <c r="AP527" s="153">
        <f t="shared" si="33"/>
        <v>20.998683099769377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10.087048313789788</v>
      </c>
      <c r="AP528" s="153">
        <f t="shared" si="33"/>
        <v>21.027429090608983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10.240259501405605</v>
      </c>
      <c r="AP529" s="153">
        <f t="shared" si="33"/>
        <v>21.05617508144859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10.393470689021422</v>
      </c>
      <c r="AP530" s="153">
        <f t="shared" si="33"/>
        <v>21.084921072288196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10.546681876637239</v>
      </c>
      <c r="AP531" s="153">
        <f t="shared" si="33"/>
        <v>21.113667063127803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10.699893064253056</v>
      </c>
      <c r="AP532" s="153">
        <f t="shared" si="33"/>
        <v>21.14241305396741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10.853104251868873</v>
      </c>
      <c r="AP533" s="153">
        <f t="shared" si="33"/>
        <v>21.171159044807016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11.006315439484689</v>
      </c>
      <c r="AP534" s="153">
        <f t="shared" si="33"/>
        <v>21.199905035646623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11.159526627100506</v>
      </c>
      <c r="AP535" s="153">
        <f t="shared" si="33"/>
        <v>21.228651026486229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11.312737814716323</v>
      </c>
      <c r="AP536" s="153">
        <f t="shared" si="33"/>
        <v>21.257397017325836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11.46594900233214</v>
      </c>
      <c r="AP537" s="153">
        <f t="shared" si="33"/>
        <v>21.286143008165443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11.619160189947957</v>
      </c>
      <c r="AP538" s="153">
        <f t="shared" si="33"/>
        <v>21.314888999005049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11.772371377563774</v>
      </c>
      <c r="AP539" s="153">
        <f t="shared" si="33"/>
        <v>21.343634989844656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11.925582565179591</v>
      </c>
      <c r="AP540" s="153">
        <f t="shared" si="33"/>
        <v>21.372380980684262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12.078793752795407</v>
      </c>
      <c r="AP541" s="153">
        <f t="shared" si="33"/>
        <v>21.401126971523869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12.232004940411224</v>
      </c>
      <c r="AP542" s="153">
        <f t="shared" si="33"/>
        <v>21.429872962363476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12.385216128027041</v>
      </c>
      <c r="AP543" s="153">
        <f t="shared" si="33"/>
        <v>21.458618953203082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12.538427315642858</v>
      </c>
      <c r="AP544" s="153">
        <f t="shared" si="33"/>
        <v>21.487364944042689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12.691638503258675</v>
      </c>
      <c r="AP545" s="153">
        <f t="shared" si="33"/>
        <v>21.516110934882295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12.844849690874492</v>
      </c>
      <c r="AP546" s="153">
        <f t="shared" si="33"/>
        <v>21.544856925721902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12.998060878490309</v>
      </c>
      <c r="AP547" s="153">
        <f t="shared" si="33"/>
        <v>21.573602916561509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13.151272066106126</v>
      </c>
      <c r="AP548" s="153">
        <f t="shared" si="33"/>
        <v>21.602348907401115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13.304483253721942</v>
      </c>
      <c r="AP549" s="153">
        <f t="shared" si="33"/>
        <v>21.631094898240722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13.457694441337759</v>
      </c>
      <c r="AP550" s="153">
        <f t="shared" si="33"/>
        <v>21.659840889080328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13.610905628953576</v>
      </c>
      <c r="AP551" s="153">
        <f t="shared" si="33"/>
        <v>21.688586879919935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13.764116816569393</v>
      </c>
      <c r="AP552" s="153">
        <f t="shared" si="33"/>
        <v>21.717332870759542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13.91732800418521</v>
      </c>
      <c r="AP553" s="153">
        <f t="shared" si="33"/>
        <v>21.746078861599148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14.070539191801027</v>
      </c>
      <c r="AP554" s="153">
        <f t="shared" si="33"/>
        <v>21.774824852438755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14.223750379416844</v>
      </c>
      <c r="AP555" s="153">
        <f t="shared" si="33"/>
        <v>21.803570843278361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14.37696156703266</v>
      </c>
      <c r="AP556" s="153">
        <f t="shared" si="33"/>
        <v>21.832316834117968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14.530172754648477</v>
      </c>
      <c r="AP557" s="153">
        <f t="shared" si="33"/>
        <v>21.861062824957575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14.683383942264294</v>
      </c>
      <c r="AP558" s="153">
        <f t="shared" si="33"/>
        <v>21.889808815797181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14.836595129880111</v>
      </c>
      <c r="AP559" s="153">
        <f t="shared" si="33"/>
        <v>21.918554806636788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14.989806317495928</v>
      </c>
      <c r="AP560" s="153">
        <f t="shared" si="33"/>
        <v>21.947300797476395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15.143017505111745</v>
      </c>
      <c r="AP561" s="153">
        <f t="shared" si="33"/>
        <v>21.976046788316001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15.296228692727562</v>
      </c>
      <c r="AP562" s="153">
        <f t="shared" si="33"/>
        <v>22.004792779155608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15.449439880343379</v>
      </c>
      <c r="AP563" s="153">
        <f t="shared" si="33"/>
        <v>22.033538769995214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15.602651067959195</v>
      </c>
      <c r="AP564" s="153">
        <f t="shared" si="33"/>
        <v>22.062284760834821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15.755862255575012</v>
      </c>
      <c r="AP565" s="153">
        <f t="shared" si="33"/>
        <v>22.091030751674428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15.909073443190829</v>
      </c>
      <c r="AP566" s="153">
        <f t="shared" si="33"/>
        <v>22.119776742514034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16.062284630806648</v>
      </c>
      <c r="AP567" s="153">
        <f t="shared" si="33"/>
        <v>22.148522733353641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16.215495818422465</v>
      </c>
      <c r="AP568" s="153">
        <f t="shared" si="33"/>
        <v>22.177268724193247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16.368707006038282</v>
      </c>
      <c r="AP569" s="153">
        <f t="shared" si="33"/>
        <v>22.206014715032854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16.521918193654098</v>
      </c>
      <c r="AP570" s="153">
        <f t="shared" si="33"/>
        <v>22.234760705872461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16.675129381269915</v>
      </c>
      <c r="AP571" s="153">
        <f t="shared" si="33"/>
        <v>22.263506696712067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16.828340568885732</v>
      </c>
      <c r="AP572" s="153">
        <f t="shared" si="33"/>
        <v>22.292252687551674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16.981551756501549</v>
      </c>
      <c r="AP573" s="153">
        <f t="shared" si="33"/>
        <v>22.32099867839128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17.134762944117366</v>
      </c>
      <c r="AP574" s="153">
        <f t="shared" si="33"/>
        <v>22.349744669230887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17.287974131733183</v>
      </c>
      <c r="AP575" s="153">
        <f t="shared" ref="AP575:AP609" si="35">AP574+(AP$610-AP$510)/100</f>
        <v>22.378490660070494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17.441185319349</v>
      </c>
      <c r="AP576" s="153">
        <f t="shared" si="35"/>
        <v>22.4072366509101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17.594396506964816</v>
      </c>
      <c r="AP577" s="153">
        <f t="shared" si="35"/>
        <v>22.435982641749707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17.747607694580633</v>
      </c>
      <c r="AP578" s="153">
        <f t="shared" si="35"/>
        <v>22.464728632589313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17.90081888219645</v>
      </c>
      <c r="AP579" s="153">
        <f t="shared" si="35"/>
        <v>22.49347462342892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18.054030069812267</v>
      </c>
      <c r="AP580" s="153">
        <f t="shared" si="35"/>
        <v>22.522220614268527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18.207241257428084</v>
      </c>
      <c r="AP581" s="153">
        <f t="shared" si="35"/>
        <v>22.550966605108133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18.360452445043901</v>
      </c>
      <c r="AP582" s="153">
        <f t="shared" si="35"/>
        <v>22.57971259594774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18.513663632659718</v>
      </c>
      <c r="AP583" s="153">
        <f t="shared" si="35"/>
        <v>22.608458586787346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18.666874820275535</v>
      </c>
      <c r="AP584" s="153">
        <f t="shared" si="35"/>
        <v>22.637204577626953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18.820086007891351</v>
      </c>
      <c r="AP585" s="153">
        <f t="shared" si="35"/>
        <v>22.66595056846656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18.973297195507168</v>
      </c>
      <c r="AP586" s="153">
        <f t="shared" si="35"/>
        <v>22.694696559306166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19.126508383122985</v>
      </c>
      <c r="AP587" s="153">
        <f t="shared" si="35"/>
        <v>22.723442550145773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19.279719570738802</v>
      </c>
      <c r="AP588" s="153">
        <f t="shared" si="35"/>
        <v>22.752188540985379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19.432930758354619</v>
      </c>
      <c r="AP589" s="153">
        <f t="shared" si="35"/>
        <v>22.780934531824986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19.586141945970436</v>
      </c>
      <c r="AP590" s="153">
        <f t="shared" si="35"/>
        <v>22.809680522664593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19.739353133586253</v>
      </c>
      <c r="AP591" s="153">
        <f t="shared" si="35"/>
        <v>22.838426513504199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19.89256432120207</v>
      </c>
      <c r="AP592" s="153">
        <f t="shared" si="35"/>
        <v>22.867172504343806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20.045775508817886</v>
      </c>
      <c r="AP593" s="153">
        <f t="shared" si="35"/>
        <v>22.895918495183412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20.198986696433703</v>
      </c>
      <c r="AP594" s="153">
        <f t="shared" si="35"/>
        <v>22.924664486023019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20.35219788404952</v>
      </c>
      <c r="AP595" s="153">
        <f t="shared" si="35"/>
        <v>22.953410476862626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20.505409071665337</v>
      </c>
      <c r="AP596" s="153">
        <f t="shared" si="35"/>
        <v>22.982156467702232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20.658620259281154</v>
      </c>
      <c r="AP597" s="153">
        <f t="shared" si="35"/>
        <v>23.010902458541839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20.811831446896971</v>
      </c>
      <c r="AP598" s="153">
        <f t="shared" si="35"/>
        <v>23.039648449381446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20.965042634512788</v>
      </c>
      <c r="AP599" s="153">
        <f t="shared" si="35"/>
        <v>23.068394440221052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21.118253822128604</v>
      </c>
      <c r="AP600" s="153">
        <f t="shared" si="35"/>
        <v>23.097140431060659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21.271465009744421</v>
      </c>
      <c r="AP601" s="153">
        <f t="shared" si="35"/>
        <v>23.125886421900265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21.424676197360238</v>
      </c>
      <c r="AP602" s="153">
        <f t="shared" si="35"/>
        <v>23.154632412739872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21.577887384976055</v>
      </c>
      <c r="AP603" s="153">
        <f t="shared" si="35"/>
        <v>23.183378403579479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21.731098572591872</v>
      </c>
      <c r="AP604" s="153">
        <f t="shared" si="35"/>
        <v>23.212124394419085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21.884309760207689</v>
      </c>
      <c r="AP605" s="153">
        <f t="shared" si="35"/>
        <v>23.240870385258692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22.037520947823506</v>
      </c>
      <c r="AP606" s="153">
        <f t="shared" si="35"/>
        <v>23.269616376098298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22.190732135439323</v>
      </c>
      <c r="AP607" s="153">
        <f t="shared" si="35"/>
        <v>23.298362366937905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22.343943323055139</v>
      </c>
      <c r="AP608" s="153">
        <f t="shared" si="35"/>
        <v>23.327108357777512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22.497154510670956</v>
      </c>
      <c r="AP609" s="153">
        <f t="shared" si="35"/>
        <v>23.355854348617118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22.650365698286826</v>
      </c>
      <c r="AP610" s="177">
        <f>AC14</f>
        <v>23.384600339456789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22.650365698286826</v>
      </c>
      <c r="AQ611">
        <f>AC14</f>
        <v>23.384600339456789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22.689433202037648</v>
      </c>
      <c r="AQ612">
        <f t="shared" ref="AQ612:AQ675" si="37">AQ611+(AQ$711-AQ$611)/100</f>
        <v>23.339062112101306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22.72850070578847</v>
      </c>
      <c r="AQ613">
        <f t="shared" si="37"/>
        <v>23.293523884745824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22.767568209539292</v>
      </c>
      <c r="AQ614">
        <f t="shared" si="37"/>
        <v>23.247985657390341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22.806635713290113</v>
      </c>
      <c r="AQ615">
        <f t="shared" si="37"/>
        <v>23.202447430034859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22.845703217040935</v>
      </c>
      <c r="AQ616">
        <f t="shared" si="37"/>
        <v>23.156909202679376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22.884770720791757</v>
      </c>
      <c r="AQ617">
        <f t="shared" si="37"/>
        <v>23.111370975323894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22.923838224542578</v>
      </c>
      <c r="AQ618">
        <f t="shared" si="37"/>
        <v>23.065832747968411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22.9629057282934</v>
      </c>
      <c r="AQ619">
        <f t="shared" si="37"/>
        <v>23.020294520612929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23.001973232044222</v>
      </c>
      <c r="AQ620">
        <f t="shared" si="37"/>
        <v>22.974756293257446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23.041040735795043</v>
      </c>
      <c r="AQ621">
        <f t="shared" si="37"/>
        <v>22.929218065901964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23.080108239545865</v>
      </c>
      <c r="AQ622">
        <f t="shared" si="37"/>
        <v>22.883679838546481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23.119175743296687</v>
      </c>
      <c r="AQ623">
        <f t="shared" si="37"/>
        <v>22.838141611190999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23.158243247047508</v>
      </c>
      <c r="AQ624">
        <f t="shared" si="37"/>
        <v>22.792603383835516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23.19731075079833</v>
      </c>
      <c r="AQ625">
        <f t="shared" si="37"/>
        <v>22.747065156480033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23.236378254549152</v>
      </c>
      <c r="AQ626">
        <f t="shared" si="37"/>
        <v>22.701526929124551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23.275445758299973</v>
      </c>
      <c r="AQ627">
        <f t="shared" si="37"/>
        <v>22.655988701769068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23.314513262050795</v>
      </c>
      <c r="AQ628">
        <f t="shared" si="37"/>
        <v>22.610450474413586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23.353580765801617</v>
      </c>
      <c r="AQ629">
        <f t="shared" si="37"/>
        <v>22.564912247058103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23.392648269552438</v>
      </c>
      <c r="AQ630">
        <f t="shared" si="37"/>
        <v>22.519374019702621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23.43171577330326</v>
      </c>
      <c r="AQ631">
        <f t="shared" si="37"/>
        <v>22.473835792347138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23.470783277054082</v>
      </c>
      <c r="AQ632">
        <f t="shared" si="37"/>
        <v>22.428297564991656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23.509850780804904</v>
      </c>
      <c r="AQ633">
        <f t="shared" si="37"/>
        <v>22.382759337636173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23.548918284555725</v>
      </c>
      <c r="AQ634">
        <f t="shared" si="37"/>
        <v>22.337221110280691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23.587985788306547</v>
      </c>
      <c r="AQ635">
        <f t="shared" si="37"/>
        <v>22.291682882925208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23.627053292057369</v>
      </c>
      <c r="AQ636">
        <f t="shared" si="37"/>
        <v>22.246144655569726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23.66612079580819</v>
      </c>
      <c r="AQ637">
        <f t="shared" si="37"/>
        <v>22.200606428214243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23.705188299559012</v>
      </c>
      <c r="AQ638">
        <f t="shared" si="37"/>
        <v>22.155068200858761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23.744255803309834</v>
      </c>
      <c r="AQ639">
        <f t="shared" si="37"/>
        <v>22.109529973503278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23.783323307060655</v>
      </c>
      <c r="AQ640">
        <f t="shared" si="37"/>
        <v>22.063991746147796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23.822390810811477</v>
      </c>
      <c r="AQ641">
        <f t="shared" si="37"/>
        <v>22.018453518792313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23.861458314562299</v>
      </c>
      <c r="AQ642">
        <f t="shared" si="37"/>
        <v>21.972915291436831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23.90052581831312</v>
      </c>
      <c r="AQ643">
        <f t="shared" si="37"/>
        <v>21.927377064081348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23.939593322063942</v>
      </c>
      <c r="AQ644">
        <f t="shared" si="37"/>
        <v>21.881838836725866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23.978660825814764</v>
      </c>
      <c r="AQ645">
        <f t="shared" si="37"/>
        <v>21.836300609370383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24.017728329565585</v>
      </c>
      <c r="AQ646">
        <f t="shared" si="37"/>
        <v>21.790762382014901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24.056795833316407</v>
      </c>
      <c r="AQ647">
        <f t="shared" si="37"/>
        <v>21.745224154659418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24.095863337067229</v>
      </c>
      <c r="AQ648">
        <f t="shared" si="37"/>
        <v>21.699685927303936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24.134930840818051</v>
      </c>
      <c r="AQ649">
        <f t="shared" si="37"/>
        <v>21.654147699948453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24.173998344568872</v>
      </c>
      <c r="AQ650">
        <f t="shared" si="37"/>
        <v>21.60860947259297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24.213065848319694</v>
      </c>
      <c r="AQ651">
        <f t="shared" si="37"/>
        <v>21.563071245237488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24.252133352070516</v>
      </c>
      <c r="AQ652">
        <f t="shared" si="37"/>
        <v>21.517533017882005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24.291200855821337</v>
      </c>
      <c r="AQ653">
        <f t="shared" si="37"/>
        <v>21.471994790526523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24.330268359572159</v>
      </c>
      <c r="AQ654">
        <f t="shared" si="37"/>
        <v>21.42645656317104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24.369335863322981</v>
      </c>
      <c r="AQ655">
        <f t="shared" si="37"/>
        <v>21.380918335815558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24.408403367073802</v>
      </c>
      <c r="AQ656">
        <f t="shared" si="37"/>
        <v>21.335380108460075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24.447470870824624</v>
      </c>
      <c r="AQ657">
        <f t="shared" si="37"/>
        <v>21.289841881104593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24.486538374575446</v>
      </c>
      <c r="AQ658">
        <f t="shared" si="37"/>
        <v>21.24430365374911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24.525605878326267</v>
      </c>
      <c r="AQ659">
        <f t="shared" si="37"/>
        <v>21.198765426393628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24.564673382077089</v>
      </c>
      <c r="AQ660">
        <f t="shared" si="37"/>
        <v>21.153227199038145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24.603740885827911</v>
      </c>
      <c r="AQ661">
        <f t="shared" si="37"/>
        <v>21.107688971682663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24.642808389578732</v>
      </c>
      <c r="AQ662">
        <f t="shared" si="37"/>
        <v>21.06215074432718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24.681875893329554</v>
      </c>
      <c r="AQ663">
        <f t="shared" si="37"/>
        <v>21.016612516971698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24.720943397080376</v>
      </c>
      <c r="AQ664">
        <f t="shared" si="37"/>
        <v>20.971074289616215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24.760010900831197</v>
      </c>
      <c r="AQ665">
        <f t="shared" si="37"/>
        <v>20.925536062260733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24.799078404582019</v>
      </c>
      <c r="AQ666">
        <f t="shared" si="37"/>
        <v>20.87999783490525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24.838145908332841</v>
      </c>
      <c r="AQ667">
        <f t="shared" si="37"/>
        <v>20.834459607549768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24.877213412083663</v>
      </c>
      <c r="AQ668">
        <f t="shared" si="37"/>
        <v>20.788921380194285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24.916280915834484</v>
      </c>
      <c r="AQ669">
        <f t="shared" si="37"/>
        <v>20.743383152838803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24.955348419585306</v>
      </c>
      <c r="AQ670">
        <f t="shared" si="37"/>
        <v>20.69784492548332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24.994415923336128</v>
      </c>
      <c r="AQ671">
        <f t="shared" si="37"/>
        <v>20.652306698127838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25.033483427086949</v>
      </c>
      <c r="AQ672">
        <f t="shared" si="37"/>
        <v>20.606768470772355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25.072550930837771</v>
      </c>
      <c r="AQ673">
        <f t="shared" si="37"/>
        <v>20.561230243416873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25.111618434588593</v>
      </c>
      <c r="AQ674">
        <f t="shared" si="37"/>
        <v>20.51569201606139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25.150685938339414</v>
      </c>
      <c r="AQ675">
        <f t="shared" si="37"/>
        <v>20.470153788705908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25.189753442090236</v>
      </c>
      <c r="AQ676">
        <f t="shared" ref="AQ676:AQ710" si="39">AQ675+(AQ$711-AQ$611)/100</f>
        <v>20.424615561350425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25.228820945841058</v>
      </c>
      <c r="AQ677">
        <f t="shared" si="39"/>
        <v>20.379077333994942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25.267888449591879</v>
      </c>
      <c r="AQ678">
        <f t="shared" si="39"/>
        <v>20.33353910663946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25.306955953342701</v>
      </c>
      <c r="AQ679">
        <f t="shared" si="39"/>
        <v>20.288000879283977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25.346023457093523</v>
      </c>
      <c r="AQ680">
        <f t="shared" si="39"/>
        <v>20.242462651928495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25.385090960844344</v>
      </c>
      <c r="AQ681">
        <f t="shared" si="39"/>
        <v>20.196924424573012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25.424158464595166</v>
      </c>
      <c r="AQ682">
        <f t="shared" si="39"/>
        <v>20.15138619721753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25.463225968345988</v>
      </c>
      <c r="AQ683">
        <f t="shared" si="39"/>
        <v>20.105847969862047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25.50229347209681</v>
      </c>
      <c r="AQ684">
        <f t="shared" si="39"/>
        <v>20.060309742506565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25.541360975847631</v>
      </c>
      <c r="AQ685">
        <f t="shared" si="39"/>
        <v>20.014771515151082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25.580428479598453</v>
      </c>
      <c r="AQ686">
        <f t="shared" si="39"/>
        <v>19.9692332877956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25.619495983349275</v>
      </c>
      <c r="AQ687">
        <f t="shared" si="39"/>
        <v>19.923695060440117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25.658563487100096</v>
      </c>
      <c r="AQ688">
        <f t="shared" si="39"/>
        <v>19.878156833084635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25.697630990850918</v>
      </c>
      <c r="AQ689">
        <f t="shared" si="39"/>
        <v>19.832618605729152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25.73669849460174</v>
      </c>
      <c r="AQ690">
        <f t="shared" si="39"/>
        <v>19.78708037837367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25.775765998352561</v>
      </c>
      <c r="AQ691">
        <f t="shared" si="39"/>
        <v>19.741542151018187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25.814833502103383</v>
      </c>
      <c r="AQ692">
        <f t="shared" si="39"/>
        <v>19.696003923662705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25.853901005854205</v>
      </c>
      <c r="AQ693">
        <f t="shared" si="39"/>
        <v>19.650465696307222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25.892968509605026</v>
      </c>
      <c r="AQ694">
        <f t="shared" si="39"/>
        <v>19.60492746895174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25.932036013355848</v>
      </c>
      <c r="AQ695">
        <f t="shared" si="39"/>
        <v>19.559389241596257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25.97110351710667</v>
      </c>
      <c r="AQ696">
        <f t="shared" si="39"/>
        <v>19.513851014240775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26.010171020857491</v>
      </c>
      <c r="AQ697">
        <f t="shared" si="39"/>
        <v>19.468312786885292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26.049238524608313</v>
      </c>
      <c r="AQ698">
        <f t="shared" si="39"/>
        <v>19.42277455952981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26.088306028359135</v>
      </c>
      <c r="AQ699">
        <f t="shared" si="39"/>
        <v>19.377236332174327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26.127373532109956</v>
      </c>
      <c r="AQ700">
        <f t="shared" si="39"/>
        <v>19.331698104818845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26.166441035860778</v>
      </c>
      <c r="AQ701">
        <f t="shared" si="39"/>
        <v>19.286159877463362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26.2055085396116</v>
      </c>
      <c r="AQ702">
        <f t="shared" si="39"/>
        <v>19.24062165010788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26.244576043362422</v>
      </c>
      <c r="AQ703">
        <f t="shared" si="39"/>
        <v>19.195083422752397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26.283643547113243</v>
      </c>
      <c r="AQ704">
        <f t="shared" si="39"/>
        <v>19.149545195396914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26.322711050864065</v>
      </c>
      <c r="AQ705">
        <f t="shared" si="39"/>
        <v>19.104006968041432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26.361778554614887</v>
      </c>
      <c r="AQ706">
        <f t="shared" si="39"/>
        <v>19.058468740685949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26.400846058365708</v>
      </c>
      <c r="AQ707">
        <f t="shared" si="39"/>
        <v>19.012930513330467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26.43991356211653</v>
      </c>
      <c r="AQ708">
        <f t="shared" si="39"/>
        <v>18.967392285974984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26.478981065867352</v>
      </c>
      <c r="AQ709">
        <f t="shared" si="39"/>
        <v>18.921854058619502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26.518048569618173</v>
      </c>
      <c r="AQ710">
        <f t="shared" si="39"/>
        <v>18.876315831264019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26.557116073368885</v>
      </c>
      <c r="AQ711" s="177">
        <f>AC15</f>
        <v>18.83077760390853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26.557116073368885</v>
      </c>
      <c r="AR712">
        <f>AC15</f>
        <v>18.83077760390853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26.505405237885032</v>
      </c>
      <c r="AR713">
        <f t="shared" ref="AR713:AR776" si="41">AR712+(AR$812-AR$712)/100</f>
        <v>18.683719827869446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26.45369440240118</v>
      </c>
      <c r="AR714">
        <f t="shared" si="41"/>
        <v>18.536662051830362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26.401983566917327</v>
      </c>
      <c r="AR715">
        <f t="shared" si="41"/>
        <v>18.389604275791278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26.350272731433474</v>
      </c>
      <c r="AR716">
        <f t="shared" si="41"/>
        <v>18.242546499752194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26.298561895949621</v>
      </c>
      <c r="AR717">
        <f t="shared" si="41"/>
        <v>18.09548872371311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26.246851060465769</v>
      </c>
      <c r="AR718">
        <f t="shared" si="41"/>
        <v>17.948430947674026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26.195140224981916</v>
      </c>
      <c r="AR719">
        <f t="shared" si="41"/>
        <v>17.801373171634943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26.143429389498063</v>
      </c>
      <c r="AR720">
        <f t="shared" si="41"/>
        <v>17.654315395595859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26.091718554014211</v>
      </c>
      <c r="AR721">
        <f t="shared" si="41"/>
        <v>17.507257619556775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26.040007718530358</v>
      </c>
      <c r="AR722">
        <f t="shared" si="41"/>
        <v>17.360199843517691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25.988296883046505</v>
      </c>
      <c r="AR723">
        <f t="shared" si="41"/>
        <v>17.213142067478607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25.936586047562653</v>
      </c>
      <c r="AR724">
        <f t="shared" si="41"/>
        <v>17.066084291439523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25.8848752120788</v>
      </c>
      <c r="AR725">
        <f t="shared" si="41"/>
        <v>16.919026515400439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25.833164376594947</v>
      </c>
      <c r="AR726">
        <f t="shared" si="41"/>
        <v>16.771968739361355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25.781453541111095</v>
      </c>
      <c r="AR727">
        <f t="shared" si="41"/>
        <v>16.624910963322272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25.729742705627242</v>
      </c>
      <c r="AR728">
        <f t="shared" si="41"/>
        <v>16.477853187283188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25.678031870143389</v>
      </c>
      <c r="AR729">
        <f t="shared" si="41"/>
        <v>16.330795411244104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25.626321034659536</v>
      </c>
      <c r="AR730">
        <f t="shared" si="41"/>
        <v>16.18373763520502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25.574610199175684</v>
      </c>
      <c r="AR731">
        <f t="shared" si="41"/>
        <v>16.036679859165936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25.522899363691831</v>
      </c>
      <c r="AR732">
        <f t="shared" si="41"/>
        <v>15.88962208312685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25.471188528207978</v>
      </c>
      <c r="AR733">
        <f t="shared" si="41"/>
        <v>15.742564307087765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25.419477692724126</v>
      </c>
      <c r="AR734">
        <f t="shared" si="41"/>
        <v>15.595506531048679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25.367766857240273</v>
      </c>
      <c r="AR735">
        <f t="shared" si="41"/>
        <v>15.448448755009593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25.31605602175642</v>
      </c>
      <c r="AR736">
        <f t="shared" si="41"/>
        <v>15.301390978970508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25.264345186272568</v>
      </c>
      <c r="AR737">
        <f t="shared" si="41"/>
        <v>15.154333202931422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25.212634350788715</v>
      </c>
      <c r="AR738">
        <f t="shared" si="41"/>
        <v>15.007275426892337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25.160923515304862</v>
      </c>
      <c r="AR739">
        <f t="shared" si="41"/>
        <v>14.860217650853251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25.10921267982101</v>
      </c>
      <c r="AR740">
        <f t="shared" si="41"/>
        <v>14.713159874814165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25.057501844337157</v>
      </c>
      <c r="AR741">
        <f t="shared" si="41"/>
        <v>14.56610209877508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25.005791008853304</v>
      </c>
      <c r="AR742">
        <f t="shared" si="41"/>
        <v>14.419044322735994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24.954080173369452</v>
      </c>
      <c r="AR743">
        <f t="shared" si="41"/>
        <v>14.271986546696908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24.902369337885599</v>
      </c>
      <c r="AR744">
        <f t="shared" si="41"/>
        <v>14.124928770657823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24.850658502401746</v>
      </c>
      <c r="AR745">
        <f t="shared" si="41"/>
        <v>13.977870994618737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24.798947666917893</v>
      </c>
      <c r="AR746">
        <f t="shared" si="41"/>
        <v>13.830813218579651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24.747236831434041</v>
      </c>
      <c r="AR747">
        <f t="shared" si="41"/>
        <v>13.683755442540566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24.695525995950188</v>
      </c>
      <c r="AR748">
        <f t="shared" si="41"/>
        <v>13.53669766650148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24.643815160466335</v>
      </c>
      <c r="AR749">
        <f t="shared" si="41"/>
        <v>13.389639890462394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24.592104324982483</v>
      </c>
      <c r="AR750">
        <f t="shared" si="41"/>
        <v>13.242582114423309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24.54039348949863</v>
      </c>
      <c r="AR751">
        <f t="shared" si="41"/>
        <v>13.095524338384223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24.488682654014777</v>
      </c>
      <c r="AR752">
        <f t="shared" si="41"/>
        <v>12.948466562345137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24.436971818530925</v>
      </c>
      <c r="AR753">
        <f t="shared" si="41"/>
        <v>12.801408786306052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24.385260983047072</v>
      </c>
      <c r="AR754">
        <f t="shared" si="41"/>
        <v>12.654351010266966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24.333550147563219</v>
      </c>
      <c r="AR755">
        <f t="shared" si="41"/>
        <v>12.50729323422788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24.281839312079367</v>
      </c>
      <c r="AR756">
        <f t="shared" si="41"/>
        <v>12.360235458188795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24.230128476595514</v>
      </c>
      <c r="AR757">
        <f t="shared" si="41"/>
        <v>12.213177682149709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24.178417641111661</v>
      </c>
      <c r="AR758">
        <f t="shared" si="41"/>
        <v>12.066119906110623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24.126706805627808</v>
      </c>
      <c r="AR759">
        <f t="shared" si="41"/>
        <v>11.919062130071538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24.074995970143956</v>
      </c>
      <c r="AR760">
        <f t="shared" si="41"/>
        <v>11.772004354032452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24.023285134660103</v>
      </c>
      <c r="AR761">
        <f t="shared" si="41"/>
        <v>11.624946577993367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23.97157429917625</v>
      </c>
      <c r="AR762">
        <f t="shared" si="41"/>
        <v>11.477888801954281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23.919863463692398</v>
      </c>
      <c r="AR763">
        <f t="shared" si="41"/>
        <v>11.330831025915195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23.868152628208545</v>
      </c>
      <c r="AR764">
        <f t="shared" si="41"/>
        <v>11.18377324987611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23.816441792724692</v>
      </c>
      <c r="AR765">
        <f t="shared" si="41"/>
        <v>11.036715473837024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23.76473095724084</v>
      </c>
      <c r="AR766">
        <f t="shared" si="41"/>
        <v>10.889657697797938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23.713020121756987</v>
      </c>
      <c r="AR767">
        <f t="shared" si="41"/>
        <v>10.742599921758853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23.661309286273134</v>
      </c>
      <c r="AR768">
        <f t="shared" si="41"/>
        <v>10.595542145719767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23.609598450789282</v>
      </c>
      <c r="AR769">
        <f t="shared" si="41"/>
        <v>10.448484369680681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23.557887615305429</v>
      </c>
      <c r="AR770">
        <f t="shared" si="41"/>
        <v>10.301426593641596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23.506176779821576</v>
      </c>
      <c r="AR771">
        <f t="shared" si="41"/>
        <v>10.15436881760251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23.454465944337723</v>
      </c>
      <c r="AR772">
        <f t="shared" si="41"/>
        <v>10.007311041563424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23.402755108853871</v>
      </c>
      <c r="AR773">
        <f t="shared" si="41"/>
        <v>9.8602532655243387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23.351044273370018</v>
      </c>
      <c r="AR774">
        <f t="shared" si="41"/>
        <v>9.713195489485253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23.299333437886165</v>
      </c>
      <c r="AR775">
        <f t="shared" si="41"/>
        <v>9.5661377134461674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23.247622602402313</v>
      </c>
      <c r="AR776">
        <f t="shared" si="41"/>
        <v>9.4190799374070817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23.19591176691846</v>
      </c>
      <c r="AR777">
        <f t="shared" ref="AR777:AR811" si="43">AR776+(AR$812-AR$712)/100</f>
        <v>9.2720221613679961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23.144200931434607</v>
      </c>
      <c r="AR778">
        <f t="shared" si="43"/>
        <v>9.1249643853289104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23.092490095950755</v>
      </c>
      <c r="AR779">
        <f t="shared" si="43"/>
        <v>8.9779066092898248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23.040779260466902</v>
      </c>
      <c r="AR780">
        <f t="shared" si="43"/>
        <v>8.8308488332507391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22.989068424983049</v>
      </c>
      <c r="AR781">
        <f t="shared" si="43"/>
        <v>8.6837910572116535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22.937357589499197</v>
      </c>
      <c r="AR782">
        <f t="shared" si="43"/>
        <v>8.5367332811725678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22.885646754015344</v>
      </c>
      <c r="AR783">
        <f t="shared" si="43"/>
        <v>8.3896755051334821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22.833935918531491</v>
      </c>
      <c r="AR784">
        <f t="shared" si="43"/>
        <v>8.2426177290943965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22.782225083047638</v>
      </c>
      <c r="AR785">
        <f t="shared" si="43"/>
        <v>8.0955599530553108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22.730514247563786</v>
      </c>
      <c r="AR786">
        <f t="shared" si="43"/>
        <v>7.9485021770162252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22.678803412079933</v>
      </c>
      <c r="AR787">
        <f t="shared" si="43"/>
        <v>7.8014444009771395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22.62709257659608</v>
      </c>
      <c r="AR788">
        <f t="shared" si="43"/>
        <v>7.6543866249380539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22.575381741112228</v>
      </c>
      <c r="AR789">
        <f t="shared" si="43"/>
        <v>7.5073288488989682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22.523670905628375</v>
      </c>
      <c r="AR790">
        <f t="shared" si="43"/>
        <v>7.3602710728598826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22.471960070144522</v>
      </c>
      <c r="AR791">
        <f t="shared" si="43"/>
        <v>7.2132132968207969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22.42024923466067</v>
      </c>
      <c r="AR792">
        <f t="shared" si="43"/>
        <v>7.0661555207817113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22.368538399176817</v>
      </c>
      <c r="AR793">
        <f t="shared" si="43"/>
        <v>6.9190977447426256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22.316827563692964</v>
      </c>
      <c r="AR794">
        <f t="shared" si="43"/>
        <v>6.77203996870354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22.265116728209112</v>
      </c>
      <c r="AR795">
        <f t="shared" si="43"/>
        <v>6.6249821926644543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22.213405892725259</v>
      </c>
      <c r="AR796">
        <f t="shared" si="43"/>
        <v>6.4779244166253687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22.161695057241406</v>
      </c>
      <c r="AR797">
        <f t="shared" si="43"/>
        <v>6.330866640586283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22.109984221757554</v>
      </c>
      <c r="AR798">
        <f t="shared" si="43"/>
        <v>6.1838088645471974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22.058273386273701</v>
      </c>
      <c r="AR799">
        <f t="shared" si="43"/>
        <v>6.0367510885081117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22.006562550789848</v>
      </c>
      <c r="AR800">
        <f t="shared" si="43"/>
        <v>5.8896933124690261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21.954851715305995</v>
      </c>
      <c r="AR801">
        <f t="shared" si="43"/>
        <v>5.7426355364299404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21.903140879822143</v>
      </c>
      <c r="AR802">
        <f t="shared" si="43"/>
        <v>5.5955777603908547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21.85143004433829</v>
      </c>
      <c r="AR803">
        <f t="shared" si="43"/>
        <v>5.4485199843517691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21.799719208854437</v>
      </c>
      <c r="AR804">
        <f t="shared" si="43"/>
        <v>5.3014622083126834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21.748008373370585</v>
      </c>
      <c r="AR805">
        <f t="shared" si="43"/>
        <v>5.1544044322735978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21.696297537886732</v>
      </c>
      <c r="AR806">
        <f t="shared" si="43"/>
        <v>5.0073466562345121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21.644586702402879</v>
      </c>
      <c r="AR807">
        <f t="shared" si="43"/>
        <v>4.8602888801954265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21.592875866919027</v>
      </c>
      <c r="AR808">
        <f t="shared" si="43"/>
        <v>4.7132311041563408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21.541165031435174</v>
      </c>
      <c r="AR809">
        <f t="shared" si="43"/>
        <v>4.5661733281172552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21.489454195951321</v>
      </c>
      <c r="AR810">
        <f t="shared" si="43"/>
        <v>4.4191155520781695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21.437743360467469</v>
      </c>
      <c r="AR811">
        <f t="shared" si="43"/>
        <v>4.2720577760390839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21.386032524983474</v>
      </c>
      <c r="AR812" s="177">
        <f>AC8</f>
        <v>4.125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21.386032524983474</v>
      </c>
      <c r="AS813">
        <f>AC8</f>
        <v>4.125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21.386032524983474</v>
      </c>
      <c r="AS814">
        <f t="shared" ref="AS814:AS877" si="45">AS813+(AS$913-AS$813)/100</f>
        <v>4.125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21.386032524983474</v>
      </c>
      <c r="AS815">
        <f t="shared" si="45"/>
        <v>4.125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21.386032524983474</v>
      </c>
      <c r="AS816">
        <f t="shared" si="45"/>
        <v>4.125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21.386032524983474</v>
      </c>
      <c r="AS817">
        <f t="shared" si="45"/>
        <v>4.125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21.386032524983474</v>
      </c>
      <c r="AS818">
        <f t="shared" si="45"/>
        <v>4.125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21.386032524983474</v>
      </c>
      <c r="AS819">
        <f t="shared" si="45"/>
        <v>4.125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21.386032524983474</v>
      </c>
      <c r="AS820">
        <f t="shared" si="45"/>
        <v>4.125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21.386032524983474</v>
      </c>
      <c r="AS821">
        <f t="shared" si="45"/>
        <v>4.125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21.386032524983474</v>
      </c>
      <c r="AS822">
        <f t="shared" si="45"/>
        <v>4.125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21.386032524983474</v>
      </c>
      <c r="AS823">
        <f t="shared" si="45"/>
        <v>4.125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21.386032524983474</v>
      </c>
      <c r="AS824">
        <f t="shared" si="45"/>
        <v>4.125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21.386032524983474</v>
      </c>
      <c r="AS825">
        <f t="shared" si="45"/>
        <v>4.125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21.386032524983474</v>
      </c>
      <c r="AS826">
        <f t="shared" si="45"/>
        <v>4.125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21.386032524983474</v>
      </c>
      <c r="AS827">
        <f t="shared" si="45"/>
        <v>4.125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21.386032524983474</v>
      </c>
      <c r="AS828">
        <f t="shared" si="45"/>
        <v>4.125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21.386032524983474</v>
      </c>
      <c r="AS829">
        <f t="shared" si="45"/>
        <v>4.125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21.386032524983474</v>
      </c>
      <c r="AS830">
        <f t="shared" si="45"/>
        <v>4.125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21.386032524983474</v>
      </c>
      <c r="AS831">
        <f t="shared" si="45"/>
        <v>4.125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21.386032524983474</v>
      </c>
      <c r="AS832">
        <f t="shared" si="45"/>
        <v>4.125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21.386032524983474</v>
      </c>
      <c r="AS833">
        <f t="shared" si="45"/>
        <v>4.125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21.386032524983474</v>
      </c>
      <c r="AS834">
        <f t="shared" si="45"/>
        <v>4.125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21.386032524983474</v>
      </c>
      <c r="AS835">
        <f t="shared" si="45"/>
        <v>4.125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21.386032524983474</v>
      </c>
      <c r="AS836">
        <f t="shared" si="45"/>
        <v>4.125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21.386032524983474</v>
      </c>
      <c r="AS837">
        <f t="shared" si="45"/>
        <v>4.125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21.386032524983474</v>
      </c>
      <c r="AS838">
        <f t="shared" si="45"/>
        <v>4.125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21.386032524983474</v>
      </c>
      <c r="AS839">
        <f t="shared" si="45"/>
        <v>4.125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21.386032524983474</v>
      </c>
      <c r="AS840">
        <f t="shared" si="45"/>
        <v>4.125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21.386032524983474</v>
      </c>
      <c r="AS841">
        <f t="shared" si="45"/>
        <v>4.125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21.386032524983474</v>
      </c>
      <c r="AS842">
        <f t="shared" si="45"/>
        <v>4.125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21.386032524983474</v>
      </c>
      <c r="AS843">
        <f t="shared" si="45"/>
        <v>4.125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21.386032524983474</v>
      </c>
      <c r="AS844">
        <f t="shared" si="45"/>
        <v>4.125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21.386032524983474</v>
      </c>
      <c r="AS845">
        <f t="shared" si="45"/>
        <v>4.125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21.386032524983474</v>
      </c>
      <c r="AS846">
        <f t="shared" si="45"/>
        <v>4.125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21.386032524983474</v>
      </c>
      <c r="AS847">
        <f t="shared" si="45"/>
        <v>4.125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21.386032524983474</v>
      </c>
      <c r="AS848">
        <f t="shared" si="45"/>
        <v>4.125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21.386032524983474</v>
      </c>
      <c r="AS849">
        <f t="shared" si="45"/>
        <v>4.125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21.386032524983474</v>
      </c>
      <c r="AS850">
        <f t="shared" si="45"/>
        <v>4.125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21.386032524983474</v>
      </c>
      <c r="AS851">
        <f t="shared" si="45"/>
        <v>4.125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21.386032524983474</v>
      </c>
      <c r="AS852">
        <f t="shared" si="45"/>
        <v>4.125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21.386032524983474</v>
      </c>
      <c r="AS853">
        <f t="shared" si="45"/>
        <v>4.125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21.386032524983474</v>
      </c>
      <c r="AS854">
        <f t="shared" si="45"/>
        <v>4.125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21.386032524983474</v>
      </c>
      <c r="AS855">
        <f t="shared" si="45"/>
        <v>4.125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21.386032524983474</v>
      </c>
      <c r="AS856">
        <f t="shared" si="45"/>
        <v>4.125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21.386032524983474</v>
      </c>
      <c r="AS857">
        <f t="shared" si="45"/>
        <v>4.125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21.386032524983474</v>
      </c>
      <c r="AS858">
        <f t="shared" si="45"/>
        <v>4.125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21.386032524983474</v>
      </c>
      <c r="AS859">
        <f t="shared" si="45"/>
        <v>4.125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21.386032524983474</v>
      </c>
      <c r="AS860">
        <f t="shared" si="45"/>
        <v>4.125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21.386032524983474</v>
      </c>
      <c r="AS861">
        <f t="shared" si="45"/>
        <v>4.125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21.386032524983474</v>
      </c>
      <c r="AS862">
        <f t="shared" si="45"/>
        <v>4.125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21.386032524983474</v>
      </c>
      <c r="AS863">
        <f t="shared" si="45"/>
        <v>4.125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21.386032524983474</v>
      </c>
      <c r="AS864">
        <f t="shared" si="45"/>
        <v>4.125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21.386032524983474</v>
      </c>
      <c r="AS865">
        <f t="shared" si="45"/>
        <v>4.125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21.386032524983474</v>
      </c>
      <c r="AS866">
        <f t="shared" si="45"/>
        <v>4.125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21.386032524983474</v>
      </c>
      <c r="AS867">
        <f t="shared" si="45"/>
        <v>4.125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21.386032524983474</v>
      </c>
      <c r="AS868">
        <f t="shared" si="45"/>
        <v>4.125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21.386032524983474</v>
      </c>
      <c r="AS869">
        <f t="shared" si="45"/>
        <v>4.125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21.386032524983474</v>
      </c>
      <c r="AS870">
        <f t="shared" si="45"/>
        <v>4.125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21.386032524983474</v>
      </c>
      <c r="AS871">
        <f t="shared" si="45"/>
        <v>4.125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21.386032524983474</v>
      </c>
      <c r="AS872">
        <f t="shared" si="45"/>
        <v>4.125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21.386032524983474</v>
      </c>
      <c r="AS873">
        <f t="shared" si="45"/>
        <v>4.125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21.386032524983474</v>
      </c>
      <c r="AS874">
        <f t="shared" si="45"/>
        <v>4.125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21.386032524983474</v>
      </c>
      <c r="AS875">
        <f t="shared" si="45"/>
        <v>4.125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21.386032524983474</v>
      </c>
      <c r="AS876">
        <f t="shared" si="45"/>
        <v>4.125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21.386032524983474</v>
      </c>
      <c r="AS877">
        <f t="shared" si="45"/>
        <v>4.125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21.386032524983474</v>
      </c>
      <c r="AS878">
        <f t="shared" ref="AS878:AS912" si="47">AS877+(AS$913-AS$813)/100</f>
        <v>4.125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21.386032524983474</v>
      </c>
      <c r="AS879">
        <f t="shared" si="47"/>
        <v>4.125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21.386032524983474</v>
      </c>
      <c r="AS880">
        <f t="shared" si="47"/>
        <v>4.125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21.386032524983474</v>
      </c>
      <c r="AS881">
        <f t="shared" si="47"/>
        <v>4.125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21.386032524983474</v>
      </c>
      <c r="AS882">
        <f t="shared" si="47"/>
        <v>4.125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21.386032524983474</v>
      </c>
      <c r="AS883">
        <f t="shared" si="47"/>
        <v>4.125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21.386032524983474</v>
      </c>
      <c r="AS884">
        <f t="shared" si="47"/>
        <v>4.125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21.386032524983474</v>
      </c>
      <c r="AS885">
        <f t="shared" si="47"/>
        <v>4.125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21.386032524983474</v>
      </c>
      <c r="AS886">
        <f t="shared" si="47"/>
        <v>4.125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21.386032524983474</v>
      </c>
      <c r="AS887">
        <f t="shared" si="47"/>
        <v>4.125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21.386032524983474</v>
      </c>
      <c r="AS888">
        <f t="shared" si="47"/>
        <v>4.125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21.386032524983474</v>
      </c>
      <c r="AS889">
        <f t="shared" si="47"/>
        <v>4.125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21.386032524983474</v>
      </c>
      <c r="AS890">
        <f t="shared" si="47"/>
        <v>4.125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21.386032524983474</v>
      </c>
      <c r="AS891">
        <f t="shared" si="47"/>
        <v>4.125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21.386032524983474</v>
      </c>
      <c r="AS892">
        <f t="shared" si="47"/>
        <v>4.125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21.386032524983474</v>
      </c>
      <c r="AS893">
        <f t="shared" si="47"/>
        <v>4.125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21.386032524983474</v>
      </c>
      <c r="AS894">
        <f t="shared" si="47"/>
        <v>4.125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21.386032524983474</v>
      </c>
      <c r="AS895">
        <f t="shared" si="47"/>
        <v>4.125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21.386032524983474</v>
      </c>
      <c r="AS896">
        <f t="shared" si="47"/>
        <v>4.125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21.386032524983474</v>
      </c>
      <c r="AS897">
        <f t="shared" si="47"/>
        <v>4.125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21.386032524983474</v>
      </c>
      <c r="AS898">
        <f t="shared" si="47"/>
        <v>4.125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21.386032524983474</v>
      </c>
      <c r="AS899">
        <f t="shared" si="47"/>
        <v>4.125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21.386032524983474</v>
      </c>
      <c r="AS900">
        <f t="shared" si="47"/>
        <v>4.125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21.386032524983474</v>
      </c>
      <c r="AS901">
        <f t="shared" si="47"/>
        <v>4.125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21.386032524983474</v>
      </c>
      <c r="AS902">
        <f t="shared" si="47"/>
        <v>4.125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21.386032524983474</v>
      </c>
      <c r="AS903">
        <f t="shared" si="47"/>
        <v>4.125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21.386032524983474</v>
      </c>
      <c r="AS904">
        <f t="shared" si="47"/>
        <v>4.125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21.386032524983474</v>
      </c>
      <c r="AS905">
        <f t="shared" si="47"/>
        <v>4.125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21.386032524983474</v>
      </c>
      <c r="AS906">
        <f t="shared" si="47"/>
        <v>4.125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21.386032524983474</v>
      </c>
      <c r="AS907">
        <f t="shared" si="47"/>
        <v>4.125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21.386032524983474</v>
      </c>
      <c r="AS908">
        <f t="shared" si="47"/>
        <v>4.125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21.386032524983474</v>
      </c>
      <c r="AS909">
        <f t="shared" si="47"/>
        <v>4.125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21.386032524983474</v>
      </c>
      <c r="AS910">
        <f t="shared" si="47"/>
        <v>4.125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21.386032524983474</v>
      </c>
      <c r="AS911">
        <f t="shared" si="47"/>
        <v>4.125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21.386032524983474</v>
      </c>
      <c r="AS912">
        <f t="shared" si="47"/>
        <v>4.125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21.386032524983474</v>
      </c>
      <c r="AS913" s="177">
        <f>AC9</f>
        <v>4.125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5" priority="1">
      <formula>_xlfn.ISFORMULA(B6)=FALSE</formula>
    </cfRule>
  </conditionalFormatting>
  <conditionalFormatting sqref="B42 E42">
    <cfRule type="cellIs" dxfId="4" priority="3" operator="greaterThan">
      <formula>1</formula>
    </cfRule>
  </conditionalFormatting>
  <conditionalFormatting sqref="H39:H41">
    <cfRule type="containsText" dxfId="3" priority="2" operator="containsText" text="FAILS">
      <formula>NOT(ISERROR(SEARCH(("FAILS"),(H39))))</formula>
    </cfRule>
  </conditionalFormatting>
  <dataValidations count="2">
    <dataValidation type="list" allowBlank="1" sqref="F9" xr:uid="{B60DFB08-311D-43F2-B6F8-937A669DE067}">
      <formula1>$K$32:$K$34</formula1>
    </dataValidation>
    <dataValidation type="list" allowBlank="1" sqref="B10" xr:uid="{42BAA8EF-B9C6-4EF2-BE07-7465768DC5B4}">
      <formula1>"Yes,No"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9ADA5E17-5C36-4A3E-9884-C821378D86F8}">
          <x14:formula1>
            <xm:f>Shapes!$B$2:$B$276</xm:f>
          </x14:formula1>
          <xm:sqref>F6</xm:sqref>
        </x14:dataValidation>
        <x14:dataValidation type="list" allowBlank="1" xr:uid="{140BB2DA-46C0-46F9-8BCB-A774F73A01EA}">
          <x14:formula1>
            <xm:f>Shapes!$B$277:$B$392</xm:f>
          </x14:formula1>
          <xm:sqref>F8</xm:sqref>
        </x14:dataValidation>
        <x14:dataValidation type="list" allowBlank="1" xr:uid="{0D087275-6ECB-435D-A0EE-1F0FA6CA78DA}">
          <x14:formula1>
            <xm:f>Shapes!$B$2:$B$313</xm:f>
          </x14:formula1>
          <xm:sqref>F7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6E419-B403-4EE3-A4B0-16094D29A633}">
  <sheetPr>
    <outlinePr summaryBelow="0" summaryRight="0"/>
    <pageSetUpPr fitToPage="1"/>
  </sheetPr>
  <dimension ref="A1:CG1128"/>
  <sheetViews>
    <sheetView topLeftCell="A19" zoomScaleNormal="100" workbookViewId="0">
      <selection activeCell="C9" sqref="C9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MODULEINPUT!A37&amp;" Bottom, Gusset 16"</f>
        <v>BF8 Bottom, Gusset 16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40.626480567313109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0.85790567660550443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16'!$B$8</f>
        <v>0</v>
      </c>
      <c r="M5" s="183"/>
      <c r="N5" s="187" t="s">
        <v>84</v>
      </c>
      <c r="O5" s="195">
        <f>'Gusset 16'!$B$6</f>
        <v>7.792643229166667</v>
      </c>
      <c r="P5" s="183" t="b">
        <f>IF('Gusset 16'!K10="Yes",TRUE,FALSE)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</v>
      </c>
      <c r="X5" s="187" t="s">
        <v>86</v>
      </c>
      <c r="Y5" s="197">
        <f>AF3-30</f>
        <v>10.626480567313109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0.65112506251367608</v>
      </c>
      <c r="AG5" s="198"/>
      <c r="AH5" s="198"/>
      <c r="AI5" s="130">
        <v>1</v>
      </c>
      <c r="AJ5">
        <f t="shared" ref="AJ5:AK11" si="0">AJ4+(AJ$105-AJ$4)/100</f>
        <v>0.28547467059143794</v>
      </c>
      <c r="AK5">
        <f t="shared" si="0"/>
        <v>0.24491034042748105</v>
      </c>
    </row>
    <row r="6" spans="1:45" ht="15" customHeight="1">
      <c r="A6" s="158" t="s">
        <v>2</v>
      </c>
      <c r="B6" s="159">
        <f>MODULEINPUT!D37</f>
        <v>7.792643229166667</v>
      </c>
      <c r="C6" s="139"/>
      <c r="D6" s="156"/>
      <c r="E6" s="155" t="s">
        <v>89</v>
      </c>
      <c r="F6" s="359" t="str">
        <f>MODULEINPUT!F38</f>
        <v>W8X40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16'!$B$7</f>
        <v>9.0833333333333339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4.125</v>
      </c>
      <c r="X6" s="187"/>
      <c r="Y6" s="183"/>
      <c r="Z6" s="187"/>
      <c r="AA6" s="183">
        <v>1</v>
      </c>
      <c r="AB6" s="198">
        <f>W7</f>
        <v>0</v>
      </c>
      <c r="AC6" s="201">
        <f>W6+Y24</f>
        <v>14.222198703253271</v>
      </c>
      <c r="AD6" s="183"/>
      <c r="AE6" s="187" t="s">
        <v>92</v>
      </c>
      <c r="AF6" s="183">
        <f>COS($AF$3*PI()/180)</f>
        <v>0.75897045592470946</v>
      </c>
      <c r="AG6" s="198"/>
      <c r="AH6" s="198"/>
      <c r="AI6" s="130">
        <v>2</v>
      </c>
      <c r="AJ6">
        <f t="shared" si="0"/>
        <v>0.57094934118287588</v>
      </c>
      <c r="AK6">
        <f t="shared" si="0"/>
        <v>0.48982068085496211</v>
      </c>
    </row>
    <row r="7" spans="1:45" ht="15" customHeight="1">
      <c r="A7" s="158" t="s">
        <v>93</v>
      </c>
      <c r="B7" s="160">
        <f>MODULEINPUT!C37</f>
        <v>9.0833333333333339</v>
      </c>
      <c r="C7" s="139"/>
      <c r="D7" s="156"/>
      <c r="E7" s="155" t="s">
        <v>14</v>
      </c>
      <c r="F7" s="360" t="str">
        <f>MODULEINPUT!G37</f>
        <v>BasePlate</v>
      </c>
      <c r="G7" s="361"/>
      <c r="H7" s="2"/>
      <c r="I7" s="9"/>
      <c r="J7" s="183"/>
      <c r="K7" s="187" t="s">
        <v>94</v>
      </c>
      <c r="L7" s="202">
        <f>'Gusset 16'!$F$11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0</v>
      </c>
      <c r="X7" s="187"/>
      <c r="Y7" s="183"/>
      <c r="Z7" s="187"/>
      <c r="AA7" s="183">
        <v>2</v>
      </c>
      <c r="AB7" s="201">
        <f>IF(W21&gt;W22,(AB8-W30),(AB6))</f>
        <v>7.329246936705081</v>
      </c>
      <c r="AC7" s="201">
        <f>IF(W21&gt;W22,(AC8+W29),(AC6))</f>
        <v>20.510001255496064</v>
      </c>
      <c r="AD7" s="183"/>
      <c r="AE7" s="183"/>
      <c r="AF7" s="183"/>
      <c r="AG7" s="198"/>
      <c r="AH7" s="183"/>
      <c r="AI7" s="130">
        <v>3</v>
      </c>
      <c r="AJ7">
        <f t="shared" si="0"/>
        <v>0.85642401177431382</v>
      </c>
      <c r="AK7">
        <f t="shared" si="0"/>
        <v>0.73473102128244316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MODULEINPUT!I37</f>
        <v>HSS4X4X3/8</v>
      </c>
      <c r="G8" s="361"/>
      <c r="H8" s="2"/>
      <c r="I8" s="9"/>
      <c r="J8" s="183"/>
      <c r="K8" s="187" t="s">
        <v>6</v>
      </c>
      <c r="L8" s="194">
        <f>'Gusset 16'!$B$9</f>
        <v>0.75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21.386032524983474</v>
      </c>
      <c r="AC8" s="198">
        <f>IF(W21&gt;W22,AC9,(AC7-X29))</f>
        <v>4.125</v>
      </c>
      <c r="AD8" s="183"/>
      <c r="AE8" s="187" t="s">
        <v>98</v>
      </c>
      <c r="AF8" s="183">
        <f>90-AF3</f>
        <v>49.373519432686891</v>
      </c>
      <c r="AG8" s="198"/>
      <c r="AH8" s="183"/>
      <c r="AI8" s="130">
        <v>4</v>
      </c>
      <c r="AJ8">
        <f t="shared" si="0"/>
        <v>1.1418986823657518</v>
      </c>
      <c r="AK8">
        <f t="shared" si="0"/>
        <v>0.97964136170992422</v>
      </c>
    </row>
    <row r="9" spans="1:45" ht="15" customHeight="1">
      <c r="A9" s="158" t="s">
        <v>6</v>
      </c>
      <c r="B9" s="161">
        <f>MODULEINPUT!C11</f>
        <v>0.75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7.7942286340599471</v>
      </c>
      <c r="X9" s="187"/>
      <c r="Y9" s="183"/>
      <c r="Z9" s="187"/>
      <c r="AA9" s="183">
        <v>4</v>
      </c>
      <c r="AB9" s="201">
        <f>W7+Y25</f>
        <v>21.386032524983474</v>
      </c>
      <c r="AC9" s="198">
        <f>W6</f>
        <v>4.125</v>
      </c>
      <c r="AD9" s="183"/>
      <c r="AE9" s="187" t="s">
        <v>83</v>
      </c>
      <c r="AF9" s="183">
        <f>TAN($AF$8*PI()/180)</f>
        <v>1.1656293078240527</v>
      </c>
      <c r="AG9" s="198"/>
      <c r="AH9" s="183"/>
      <c r="AI9" s="130">
        <v>5</v>
      </c>
      <c r="AJ9">
        <f t="shared" si="0"/>
        <v>1.4273733529571897</v>
      </c>
      <c r="AK9">
        <f t="shared" si="0"/>
        <v>1.2245517021374053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16'!$F$10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0.75897045592470946</v>
      </c>
      <c r="AG10" s="198"/>
      <c r="AH10" s="183"/>
      <c r="AI10" s="130">
        <v>6</v>
      </c>
      <c r="AJ10">
        <f t="shared" si="0"/>
        <v>1.7128480235486276</v>
      </c>
      <c r="AK10">
        <f t="shared" si="0"/>
        <v>1.4694620425648863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10.794228634059948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0.65112506251367619</v>
      </c>
      <c r="AG11" s="198"/>
      <c r="AH11" s="183"/>
      <c r="AI11" s="130">
        <v>7</v>
      </c>
      <c r="AJ11">
        <f t="shared" si="0"/>
        <v>1.9983226941400656</v>
      </c>
      <c r="AK11">
        <f t="shared" si="0"/>
        <v>1.7143723829923674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12</v>
      </c>
      <c r="X13" s="183"/>
      <c r="Y13" s="183"/>
      <c r="Z13" s="187"/>
      <c r="AA13" s="187" t="s">
        <v>108</v>
      </c>
      <c r="AB13" s="183">
        <f>Y31*AF6</f>
        <v>28.547467059143791</v>
      </c>
      <c r="AC13" s="183">
        <f>Y31*AF5</f>
        <v>24.491034042748105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2.2837973647315035</v>
      </c>
      <c r="AK13">
        <f t="shared" si="2"/>
        <v>1.9592827234198484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13.5</v>
      </c>
      <c r="X14" s="183"/>
      <c r="Y14" s="183"/>
      <c r="Z14" s="187"/>
      <c r="AA14" s="183">
        <v>11</v>
      </c>
      <c r="AB14" s="183">
        <f>AB13-W15*COS((AF3-30)*PI()/180)</f>
        <v>22.650365698286826</v>
      </c>
      <c r="AC14" s="183">
        <f>AC13-W15*SIN((AF3-30)*PI()/180)</f>
        <v>23.384600339456789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2.5692720353229417</v>
      </c>
      <c r="AK14">
        <f t="shared" si="3"/>
        <v>2.2041930638473293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6</v>
      </c>
      <c r="X15" s="183"/>
      <c r="Y15" s="183"/>
      <c r="Z15" s="187"/>
      <c r="AA15" s="183">
        <v>12</v>
      </c>
      <c r="AB15" s="198">
        <f>AB13-W15*SIN((AF8-30)*PI()/180)</f>
        <v>26.557116073368885</v>
      </c>
      <c r="AC15" s="183">
        <f>AC13-W15*COS((AF8-30)*PI()/180)</f>
        <v>18.83077760390853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2.8547467059143798</v>
      </c>
      <c r="AK15">
        <f t="shared" si="3"/>
        <v>2.4491034042748101</v>
      </c>
    </row>
    <row r="16" spans="1:45" ht="15" customHeight="1">
      <c r="A16" s="135"/>
      <c r="B16" s="136" t="s">
        <v>2</v>
      </c>
      <c r="C16" s="137">
        <f>R24</f>
        <v>7.792643229166667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16'!$F$6,Shapes!$B$1:$B$392,0),11)</f>
        <v>260</v>
      </c>
      <c r="M16" s="187" t="s">
        <v>114</v>
      </c>
      <c r="N16" s="212">
        <f>VLOOKUP(L16,Shapes!$A:$D,4,FALSE)</f>
        <v>8.25</v>
      </c>
      <c r="O16" s="187"/>
      <c r="P16" s="187" t="s">
        <v>115</v>
      </c>
      <c r="Q16" s="183" t="b">
        <f>IF(L16&lt;&gt;1,IF(L17&lt;&gt;1,IF(L18&lt;&gt;1,FALSE,TRUE),TRUE),TRUE)</f>
        <v>1</v>
      </c>
      <c r="R16" s="183"/>
      <c r="S16" s="183"/>
      <c r="T16" s="211"/>
      <c r="U16" s="184"/>
      <c r="V16" s="187" t="s">
        <v>116</v>
      </c>
      <c r="W16" s="183">
        <f>(W5+W8)/TAN(30*PI()/180)</f>
        <v>5.196152422706632</v>
      </c>
      <c r="X16" s="183"/>
      <c r="Y16" s="183"/>
      <c r="Z16" s="187"/>
      <c r="AA16" s="183">
        <v>21</v>
      </c>
      <c r="AB16" s="183">
        <f>W7</f>
        <v>0</v>
      </c>
      <c r="AC16" s="183">
        <f>W6</f>
        <v>4.125</v>
      </c>
      <c r="AD16" s="183"/>
      <c r="AE16" s="198">
        <v>1</v>
      </c>
      <c r="AF16" s="198">
        <f>W7</f>
        <v>0</v>
      </c>
      <c r="AG16" s="213">
        <f>L5+W6</f>
        <v>4.125</v>
      </c>
      <c r="AH16" s="183"/>
      <c r="AI16" s="130">
        <v>11</v>
      </c>
      <c r="AJ16">
        <f t="shared" si="3"/>
        <v>3.140221376505818</v>
      </c>
      <c r="AK16">
        <f t="shared" si="3"/>
        <v>2.6940137447022909</v>
      </c>
    </row>
    <row r="17" spans="1:37" ht="15" customHeight="1">
      <c r="A17" s="135"/>
      <c r="B17" s="136" t="s">
        <v>93</v>
      </c>
      <c r="C17" s="137">
        <f>O6</f>
        <v>9.0833333333333339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16'!$F$7,Shapes!$B$1:$B$392,0),11)</f>
        <v>1</v>
      </c>
      <c r="M17" s="187" t="s">
        <v>114</v>
      </c>
      <c r="N17" s="214">
        <f>VLOOKUP(L17,Shapes!$A:$D,4,FALSE)</f>
        <v>0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15.588457268119894</v>
      </c>
      <c r="X17" s="183"/>
      <c r="Y17" s="183"/>
      <c r="Z17" s="187"/>
      <c r="AA17" s="183">
        <v>22</v>
      </c>
      <c r="AB17" s="198">
        <f>AB21</f>
        <v>28.547467059143791</v>
      </c>
      <c r="AC17" s="183">
        <f>AC16</f>
        <v>4.125</v>
      </c>
      <c r="AD17" s="183"/>
      <c r="AE17" s="198">
        <v>2</v>
      </c>
      <c r="AF17" s="198">
        <f>AB21</f>
        <v>28.547467059143791</v>
      </c>
      <c r="AG17" s="213">
        <f>AG16</f>
        <v>4.125</v>
      </c>
      <c r="AH17" s="183" t="str">
        <f>IF(AG17&gt;AC8,"Gusset Plate must be released from the slab.","")</f>
        <v/>
      </c>
      <c r="AI17" s="130">
        <v>12</v>
      </c>
      <c r="AJ17">
        <f t="shared" si="3"/>
        <v>3.4256960470972562</v>
      </c>
      <c r="AK17">
        <f t="shared" si="3"/>
        <v>2.9389240851297718</v>
      </c>
    </row>
    <row r="18" spans="1:37" ht="15" customHeight="1">
      <c r="A18" s="135"/>
      <c r="B18" s="136" t="s">
        <v>118</v>
      </c>
      <c r="C18" s="137">
        <f t="shared" ref="C18:C19" si="4">R25</f>
        <v>11.967966951054033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16'!$F$8,Shapes!$B$1:$B$392,0),11)</f>
        <v>296</v>
      </c>
      <c r="M18" s="183" t="s">
        <v>114</v>
      </c>
      <c r="N18" s="183">
        <f>VLOOKUP(L18,Shapes!$A:$D,4,FALSE)</f>
        <v>4</v>
      </c>
      <c r="O18" s="187" t="s">
        <v>119</v>
      </c>
      <c r="P18" s="212">
        <f>VLOOKUP(L18,Shapes!$A:$D,3,FALSE)</f>
        <v>4.8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6</v>
      </c>
      <c r="X18" s="183"/>
      <c r="Y18" s="183"/>
      <c r="Z18" s="187"/>
      <c r="AA18" s="183">
        <v>23</v>
      </c>
      <c r="AB18" s="198">
        <f>W7</f>
        <v>0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3.7111707176886943</v>
      </c>
      <c r="AK18">
        <f t="shared" si="3"/>
        <v>3.1838344255572526</v>
      </c>
    </row>
    <row r="19" spans="1:37" ht="15" customHeight="1">
      <c r="A19" s="135"/>
      <c r="B19" s="136" t="s">
        <v>123</v>
      </c>
      <c r="C19" s="138">
        <f t="shared" si="4"/>
        <v>40.626480567313109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0.75</v>
      </c>
      <c r="M19" s="183">
        <f>L20/(0.9*R19*AD32)</f>
        <v>0.34917362046893413</v>
      </c>
      <c r="N19" s="183" t="s">
        <v>124</v>
      </c>
      <c r="O19" s="187" t="s">
        <v>119</v>
      </c>
      <c r="P19" s="183">
        <f>2*W11*L19</f>
        <v>16.191342951089922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5.4349941658456382</v>
      </c>
      <c r="X19" s="183"/>
      <c r="Y19" s="183"/>
      <c r="Z19" s="187"/>
      <c r="AA19" s="183">
        <v>24</v>
      </c>
      <c r="AB19" s="198">
        <f>AB18</f>
        <v>0</v>
      </c>
      <c r="AC19" s="183">
        <f>AC21</f>
        <v>28.547467059143791</v>
      </c>
      <c r="AD19" s="183"/>
      <c r="AE19" s="183"/>
      <c r="AF19" s="183"/>
      <c r="AG19" s="183"/>
      <c r="AH19" s="183"/>
      <c r="AI19" s="130">
        <v>14</v>
      </c>
      <c r="AJ19">
        <f t="shared" si="3"/>
        <v>3.9966453882801325</v>
      </c>
      <c r="AK19">
        <f t="shared" si="3"/>
        <v>3.4287447659847334</v>
      </c>
    </row>
    <row r="20" spans="1:37" ht="15" customHeight="1">
      <c r="A20" s="135"/>
      <c r="B20" s="136" t="s">
        <v>126</v>
      </c>
      <c r="C20" s="138">
        <f>AF8</f>
        <v>49.373519432686891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312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0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4.2821200588715707</v>
      </c>
      <c r="AK20">
        <f t="shared" si="3"/>
        <v>3.6736551064122143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18.917257738776286</v>
      </c>
      <c r="X21" s="183"/>
      <c r="Y21" s="183"/>
      <c r="Z21" s="183"/>
      <c r="AA21" s="183" t="s">
        <v>131</v>
      </c>
      <c r="AB21" s="183">
        <f>MAX(AB6:AC13)</f>
        <v>28.547467059143791</v>
      </c>
      <c r="AC21" s="183">
        <f>AB21</f>
        <v>28.547467059143791</v>
      </c>
      <c r="AD21" s="183"/>
      <c r="AE21" s="183"/>
      <c r="AF21" s="183"/>
      <c r="AG21" s="183"/>
      <c r="AH21" s="183"/>
      <c r="AI21" s="130">
        <v>16</v>
      </c>
      <c r="AJ21">
        <f t="shared" si="3"/>
        <v>4.5675947294630088</v>
      </c>
      <c r="AK21">
        <f t="shared" si="3"/>
        <v>3.9185654468396951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9.2604300197377114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4.853069400054447</v>
      </c>
      <c r="AK22">
        <f t="shared" si="3"/>
        <v>4.1634757872671759</v>
      </c>
    </row>
    <row r="23" spans="1:37" ht="15" customHeight="1">
      <c r="A23" s="135"/>
      <c r="B23" s="136" t="s">
        <v>135</v>
      </c>
      <c r="C23" s="141">
        <f>L26</f>
        <v>12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5.1385440706458851</v>
      </c>
      <c r="AK23">
        <f t="shared" si="3"/>
        <v>4.4083861276946568</v>
      </c>
    </row>
    <row r="24" spans="1:37" ht="15" customHeight="1">
      <c r="A24" s="135"/>
      <c r="B24" s="136" t="s">
        <v>139</v>
      </c>
      <c r="C24" s="141">
        <f>Y25</f>
        <v>21.386032524983474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7.792643229166667</v>
      </c>
      <c r="S24" s="183"/>
      <c r="T24" s="183"/>
      <c r="U24" s="184"/>
      <c r="V24" s="187" t="s">
        <v>141</v>
      </c>
      <c r="W24" s="201">
        <f>W27-W28</f>
        <v>10.097198703253271</v>
      </c>
      <c r="X24" s="201">
        <f>(W22/AF11)-(W20*AF10)-W6</f>
        <v>10.097198703253273</v>
      </c>
      <c r="Y24" s="220">
        <f>IF($W$21&gt;$W$22,W24,X24)</f>
        <v>10.097198703253271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5.4240187412373233</v>
      </c>
      <c r="AK24">
        <f t="shared" si="3"/>
        <v>4.6532964681221376</v>
      </c>
    </row>
    <row r="25" spans="1:37" ht="15" customHeight="1">
      <c r="A25" s="135"/>
      <c r="B25" s="136" t="s">
        <v>143</v>
      </c>
      <c r="C25" s="141">
        <f>Y24</f>
        <v>10.097198703253271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11.967966951054033</v>
      </c>
      <c r="S25" s="183"/>
      <c r="T25" s="183"/>
      <c r="U25" s="184"/>
      <c r="V25" s="187" t="s">
        <v>146</v>
      </c>
      <c r="W25" s="201">
        <f>(W21/AF6)-W7-(W19*AF5)</f>
        <v>21.386032524983474</v>
      </c>
      <c r="X25" s="201">
        <f>X27-X28</f>
        <v>21.38603252498347</v>
      </c>
      <c r="Y25" s="220">
        <f>IF($W$21&gt;$W$22,W25,X25)</f>
        <v>21.386032524983474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5.7094934118287615</v>
      </c>
      <c r="AK25">
        <f t="shared" si="3"/>
        <v>4.8982068085496184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12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40.626480567313109</v>
      </c>
      <c r="S26" s="183"/>
      <c r="T26" s="183"/>
      <c r="U26" s="184"/>
      <c r="V26" s="187" t="s">
        <v>151</v>
      </c>
      <c r="W26" s="201">
        <f>W25-(2*W11)*AF5</f>
        <v>7.329246936705081</v>
      </c>
      <c r="X26" s="201">
        <f>X24-(2*W11*AF10)</f>
        <v>-6.2878025522427912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5.9949680824201996</v>
      </c>
      <c r="AK26">
        <f t="shared" si="3"/>
        <v>5.1431171489770993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16.385001255496064</v>
      </c>
      <c r="X27" s="201">
        <f>2*W11*AF11</f>
        <v>14.056785588278395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6.2804427530116378</v>
      </c>
      <c r="AK27">
        <f t="shared" si="3"/>
        <v>5.3880274894045801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6.2878025522427929</v>
      </c>
      <c r="X28" s="201">
        <f>X26*AF9</f>
        <v>-7.3292469367050765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6.565917423603076</v>
      </c>
      <c r="AK28">
        <f t="shared" si="3"/>
        <v>5.6329378298320609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16.385001255496064</v>
      </c>
      <c r="X29" s="201">
        <f>2*W11*AF10</f>
        <v>16.385001255496064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6.8513920941945141</v>
      </c>
      <c r="AK29">
        <f t="shared" si="3"/>
        <v>5.8778481702595418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14.056785588278393</v>
      </c>
      <c r="X30" s="222">
        <f>2*W11*AF11</f>
        <v>14.056785588278395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7.1368667647859523</v>
      </c>
      <c r="AK30">
        <f t="shared" si="5"/>
        <v>6.1227585106870226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32.417257738776286</v>
      </c>
      <c r="X31" s="222">
        <f>W22+W14</f>
        <v>22.760430019737711</v>
      </c>
      <c r="Y31" s="224">
        <f>IF(W21&gt;W22,W31,X31)+W16</f>
        <v>37.613410161482918</v>
      </c>
      <c r="Z31" s="183"/>
      <c r="AA31" s="183"/>
      <c r="AB31" s="183" t="s">
        <v>163</v>
      </c>
      <c r="AC31" s="183"/>
      <c r="AD31" s="225">
        <f>((AC7-AC8)^2+(AB7-AB8)^2)^0.5</f>
        <v>21.588457268119896</v>
      </c>
      <c r="AE31" s="183"/>
      <c r="AF31" s="183"/>
      <c r="AG31" s="183"/>
      <c r="AH31" s="183"/>
      <c r="AI31" s="130">
        <v>26</v>
      </c>
      <c r="AJ31">
        <f t="shared" si="5"/>
        <v>7.4223414353773904</v>
      </c>
      <c r="AK31">
        <f t="shared" si="5"/>
        <v>6.3676688511145034</v>
      </c>
    </row>
    <row r="32" spans="1:37" ht="15" customHeight="1">
      <c r="A32" s="136" t="s">
        <v>164</v>
      </c>
      <c r="B32" s="141">
        <f t="shared" ref="B32:B36" si="6">K52</f>
        <v>0</v>
      </c>
      <c r="C32" s="135"/>
      <c r="D32" s="143"/>
      <c r="E32" s="136" t="s">
        <v>165</v>
      </c>
      <c r="F32" s="144">
        <f>L20</f>
        <v>312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19.856406460551018</v>
      </c>
      <c r="AE32" s="183"/>
      <c r="AF32" s="183"/>
      <c r="AG32" s="183"/>
      <c r="AH32" s="183"/>
      <c r="AI32" s="130">
        <v>27</v>
      </c>
      <c r="AJ32">
        <f t="shared" si="5"/>
        <v>7.7078161059688286</v>
      </c>
      <c r="AK32">
        <f t="shared" si="5"/>
        <v>6.6125791915419843</v>
      </c>
    </row>
    <row r="33" spans="1:37" ht="15" customHeight="1">
      <c r="A33" s="136" t="s">
        <v>168</v>
      </c>
      <c r="B33" s="141">
        <f t="shared" si="6"/>
        <v>4.125</v>
      </c>
      <c r="C33" s="135"/>
      <c r="D33" s="136" t="s">
        <v>169</v>
      </c>
      <c r="E33" s="145">
        <f t="shared" ref="E33:F36" si="7">N52</f>
        <v>0.27816302478138849</v>
      </c>
      <c r="F33" s="144">
        <f t="shared" si="7"/>
        <v>87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7.9932907765602668</v>
      </c>
      <c r="AK33">
        <f t="shared" si="5"/>
        <v>6.8574895319694651</v>
      </c>
    </row>
    <row r="34" spans="1:37" ht="15" customHeight="1">
      <c r="A34" s="136" t="s">
        <v>85</v>
      </c>
      <c r="B34" s="141">
        <f t="shared" si="6"/>
        <v>11.255101691354993</v>
      </c>
      <c r="C34" s="135"/>
      <c r="D34" s="136" t="s">
        <v>172</v>
      </c>
      <c r="E34" s="145">
        <f t="shared" si="7"/>
        <v>0.75897045592470946</v>
      </c>
      <c r="F34" s="144">
        <f t="shared" si="7"/>
        <v>237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7.9282032302755088</v>
      </c>
      <c r="AE34" s="183"/>
      <c r="AF34" s="183"/>
      <c r="AG34" s="183"/>
      <c r="AH34" s="183"/>
      <c r="AI34" s="130">
        <v>29</v>
      </c>
      <c r="AJ34">
        <f t="shared" si="5"/>
        <v>8.278765447151704</v>
      </c>
      <c r="AK34">
        <f t="shared" si="5"/>
        <v>7.1023998723969459</v>
      </c>
    </row>
    <row r="35" spans="1:37" ht="15" customHeight="1">
      <c r="A35" s="146" t="s">
        <v>91</v>
      </c>
      <c r="B35" s="141">
        <f t="shared" si="6"/>
        <v>5.5308156317856643</v>
      </c>
      <c r="C35" s="135"/>
      <c r="D35" s="136" t="s">
        <v>177</v>
      </c>
      <c r="E35" s="145">
        <f t="shared" si="7"/>
        <v>0.37296203773228764</v>
      </c>
      <c r="F35" s="144">
        <f t="shared" si="7"/>
        <v>117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8.5642401177431413</v>
      </c>
      <c r="AK35">
        <f t="shared" si="5"/>
        <v>7.3473102128244268</v>
      </c>
    </row>
    <row r="36" spans="1:37" ht="15" customHeight="1">
      <c r="A36" s="136" t="s">
        <v>152</v>
      </c>
      <c r="B36" s="147">
        <f t="shared" si="6"/>
        <v>14.829433219033639</v>
      </c>
      <c r="C36" s="135"/>
      <c r="D36" s="136" t="s">
        <v>180</v>
      </c>
      <c r="E36" s="145">
        <f t="shared" si="7"/>
        <v>0</v>
      </c>
      <c r="F36" s="144">
        <f t="shared" si="7"/>
        <v>0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8.8497147883345786</v>
      </c>
      <c r="AK36">
        <f t="shared" si="5"/>
        <v>7.5922205532519076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9.1351894589260159</v>
      </c>
      <c r="AK37">
        <f t="shared" si="5"/>
        <v>7.8371308936793884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9.4206641295174531</v>
      </c>
      <c r="AK38">
        <f t="shared" si="5"/>
        <v>8.0820412341068693</v>
      </c>
    </row>
    <row r="39" spans="1:37" ht="15" customHeight="1">
      <c r="A39" s="136" t="s">
        <v>186</v>
      </c>
      <c r="B39" s="148">
        <f>L60</f>
        <v>5</v>
      </c>
      <c r="C39" s="135"/>
      <c r="D39" s="136" t="s">
        <v>187</v>
      </c>
      <c r="E39" s="148">
        <f>Q60</f>
        <v>4</v>
      </c>
      <c r="F39" s="135"/>
      <c r="G39" s="136" t="s">
        <v>188</v>
      </c>
      <c r="H39" s="149" t="str">
        <f>ROUND(K73,0)&amp;"k  "&amp;L74</f>
        <v>276k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9.7061388001088904</v>
      </c>
      <c r="AK39">
        <f t="shared" si="5"/>
        <v>8.3269515745343501</v>
      </c>
    </row>
    <row r="40" spans="1:37" ht="15" customHeight="1">
      <c r="A40" s="136" t="s">
        <v>189</v>
      </c>
      <c r="B40" s="150">
        <f t="shared" ref="B40:B42" si="8">N60</f>
        <v>0.18511371204118995</v>
      </c>
      <c r="C40" s="135"/>
      <c r="D40" s="136" t="s">
        <v>190</v>
      </c>
      <c r="E40" s="150">
        <f t="shared" ref="E40:E42" si="9">S60</f>
        <v>0.94987555776686639</v>
      </c>
      <c r="F40" s="135"/>
      <c r="G40" s="136" t="s">
        <v>191</v>
      </c>
      <c r="H40" s="149" t="str">
        <f>ROUND(K77,0)&amp;"k  "&amp;L78</f>
        <v>670k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9.9916134707003277</v>
      </c>
      <c r="AK40">
        <f t="shared" si="5"/>
        <v>8.5718619149618309</v>
      </c>
    </row>
    <row r="41" spans="1:37" ht="15" customHeight="1">
      <c r="A41" s="136" t="s">
        <v>194</v>
      </c>
      <c r="B41" s="150">
        <f t="shared" si="8"/>
        <v>0.75641292678900018</v>
      </c>
      <c r="C41" s="135"/>
      <c r="D41" s="136" t="s">
        <v>195</v>
      </c>
      <c r="E41" s="150">
        <f t="shared" si="9"/>
        <v>0</v>
      </c>
      <c r="F41" s="135"/>
      <c r="G41" s="136" t="s">
        <v>196</v>
      </c>
      <c r="H41" s="149" t="str">
        <f>ROUND(MIN(K81:K82),0)&amp;"k  "&amp;L83</f>
        <v>551k  OK</v>
      </c>
      <c r="I41" s="9"/>
      <c r="J41" s="183"/>
      <c r="K41" s="187" t="s">
        <v>197</v>
      </c>
      <c r="L41" s="229">
        <f>L20</f>
        <v>312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10.277088141291765</v>
      </c>
      <c r="AK41">
        <f t="shared" si="5"/>
        <v>8.8167722553893118</v>
      </c>
    </row>
    <row r="42" spans="1:37" ht="15" customHeight="1">
      <c r="A42" s="136" t="s">
        <v>200</v>
      </c>
      <c r="B42" s="151">
        <f t="shared" si="8"/>
        <v>0.94152663883019017</v>
      </c>
      <c r="C42" s="135"/>
      <c r="D42" s="136" t="s">
        <v>200</v>
      </c>
      <c r="E42" s="151">
        <f t="shared" si="9"/>
        <v>0.94987555776686639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1.47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10.562562811883202</v>
      </c>
      <c r="AK42">
        <f t="shared" si="5"/>
        <v>9.0616825958167926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97.697689396359451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10.84803748247464</v>
      </c>
      <c r="AK43">
        <f t="shared" si="5"/>
        <v>9.3065929362442734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11.133512153066077</v>
      </c>
      <c r="AK44">
        <f t="shared" si="5"/>
        <v>9.5515032766717543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26.235854667229486</v>
      </c>
      <c r="M45" s="183"/>
      <c r="N45" s="183" t="s">
        <v>204</v>
      </c>
      <c r="O45" s="197">
        <f>PI()^2*29000/(L43)^2</f>
        <v>29.986733377431499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11.418986823657514</v>
      </c>
      <c r="AK45">
        <f t="shared" si="5"/>
        <v>9.7964136170992351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143.59418746032102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11.704461494248951</v>
      </c>
      <c r="AK46">
        <f t="shared" si="10"/>
        <v>10.041323957526716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43.078256238096309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11.989936164840389</v>
      </c>
      <c r="AK47">
        <f t="shared" si="10"/>
        <v>10.286234297954197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12.275410835431826</v>
      </c>
      <c r="AK48">
        <f t="shared" si="10"/>
        <v>10.531144638381678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12.560885506023263</v>
      </c>
      <c r="AK49">
        <f t="shared" si="10"/>
        <v>10.776054978809158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12.8463601766147</v>
      </c>
      <c r="AK50">
        <f t="shared" si="10"/>
        <v>11.020965319236639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16'!$F$12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13.131834847206138</v>
      </c>
      <c r="AK51">
        <f t="shared" si="10"/>
        <v>11.26587565966412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0</v>
      </c>
      <c r="L52" s="183"/>
      <c r="M52" s="187" t="s">
        <v>169</v>
      </c>
      <c r="N52" s="183">
        <f>K53/K56</f>
        <v>0.27816302478138849</v>
      </c>
      <c r="O52" s="198">
        <f t="shared" ref="O52:O55" si="11">ROUNDUP(N52*$L$20,0)</f>
        <v>87</v>
      </c>
      <c r="P52" s="183"/>
      <c r="Q52" s="187" t="s">
        <v>211</v>
      </c>
      <c r="R52" s="233">
        <f>(Y25-R51)/2+R51</f>
        <v>11.193016262491737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13.417309517797575</v>
      </c>
      <c r="AK52">
        <f t="shared" si="10"/>
        <v>11.510786000091601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4.125</v>
      </c>
      <c r="L53" s="183"/>
      <c r="M53" s="187" t="s">
        <v>172</v>
      </c>
      <c r="N53" s="183">
        <f>K54/K56</f>
        <v>0.75897045592470946</v>
      </c>
      <c r="O53" s="198">
        <f t="shared" si="11"/>
        <v>237</v>
      </c>
      <c r="P53" s="183"/>
      <c r="Q53" s="187" t="s">
        <v>212</v>
      </c>
      <c r="R53" s="233">
        <f>(Y24-R51)/2+R51</f>
        <v>5.5485993516266356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13.702784188389012</v>
      </c>
      <c r="AK53">
        <f t="shared" si="10"/>
        <v>11.755696340519082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11.255101691354993</v>
      </c>
      <c r="L54" s="183"/>
      <c r="M54" s="187" t="s">
        <v>177</v>
      </c>
      <c r="N54" s="183">
        <f>K55/K56</f>
        <v>0.37296203773228764</v>
      </c>
      <c r="O54" s="198">
        <f t="shared" si="11"/>
        <v>117</v>
      </c>
      <c r="P54" s="183"/>
      <c r="Q54" s="187" t="s">
        <v>214</v>
      </c>
      <c r="R54" s="233">
        <f>AF8</f>
        <v>49.373519432686891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13.98825885898045</v>
      </c>
      <c r="AK54">
        <f t="shared" si="10"/>
        <v>12.000606680946563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5.5308156317856643</v>
      </c>
      <c r="L55" s="183"/>
      <c r="M55" s="187" t="s">
        <v>180</v>
      </c>
      <c r="N55" s="183">
        <f>K52/K56</f>
        <v>0</v>
      </c>
      <c r="O55" s="198">
        <f t="shared" si="11"/>
        <v>0</v>
      </c>
      <c r="P55" s="183" t="s">
        <v>217</v>
      </c>
      <c r="Q55" s="187" t="s">
        <v>218</v>
      </c>
      <c r="R55" s="183">
        <f>K53*AF9-K52</f>
        <v>4.8082208947742178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14.273733529571887</v>
      </c>
      <c r="AK55">
        <f t="shared" si="10"/>
        <v>12.245517021374043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14.829433219033639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35.626230094628767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14.559208200163324</v>
      </c>
      <c r="AK56">
        <f t="shared" si="10"/>
        <v>12.490427361801524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5.4280650269109127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14.844682870754761</v>
      </c>
      <c r="AK57">
        <f t="shared" si="10"/>
        <v>12.735337702229005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15.130157541346199</v>
      </c>
      <c r="AK58">
        <f t="shared" si="10"/>
        <v>12.980248042656486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15.415632211937636</v>
      </c>
      <c r="AK59">
        <f t="shared" si="10"/>
        <v>13.225158383083967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5</v>
      </c>
      <c r="M60" s="187" t="s">
        <v>169</v>
      </c>
      <c r="N60" s="183">
        <f>O52/(2*0.75*63*2*K54*L60/16*0.707)</f>
        <v>0.18511371204118995</v>
      </c>
      <c r="O60" s="183"/>
      <c r="P60" s="187" t="s">
        <v>224</v>
      </c>
      <c r="Q60" s="198">
        <f>ROUNDUP((O55/(8.3*K55))+(O54/(5.5*K55)),0)</f>
        <v>4</v>
      </c>
      <c r="R60" s="187" t="s">
        <v>177</v>
      </c>
      <c r="S60" s="183">
        <f>O54/(2*0.75*42*2*K55*Q60/16*0.707)</f>
        <v>0.94987555776686639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15.701106882529073</v>
      </c>
      <c r="AK60">
        <f t="shared" si="10"/>
        <v>13.470068723511448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0.75641292678900018</v>
      </c>
      <c r="O61" s="183"/>
      <c r="P61" s="183"/>
      <c r="Q61" s="183"/>
      <c r="R61" s="187" t="s">
        <v>180</v>
      </c>
      <c r="S61" s="183">
        <f>O55/(2*0.75*63*2*K55*Q60/16*0.707)</f>
        <v>0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15.98658155312051</v>
      </c>
      <c r="AK61">
        <f t="shared" si="10"/>
        <v>13.714979063938928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0.94152663883019017</v>
      </c>
      <c r="O62" s="183"/>
      <c r="P62" s="183"/>
      <c r="Q62" s="183"/>
      <c r="R62" s="187" t="s">
        <v>225</v>
      </c>
      <c r="S62" s="183">
        <f>SUM(S60:S61)</f>
        <v>0.94987555776686639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16.272056223711949</v>
      </c>
      <c r="AK62">
        <f t="shared" si="12"/>
        <v>13.959889404366409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16.557530894303387</v>
      </c>
      <c r="AK63">
        <f t="shared" si="12"/>
        <v>14.20479974479389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16.843005564894824</v>
      </c>
      <c r="AK64">
        <f t="shared" si="12"/>
        <v>14.449710085221371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17.128480235486261</v>
      </c>
      <c r="AK65">
        <f t="shared" si="12"/>
        <v>14.694620425648852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19.856406460551018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17.413954906077699</v>
      </c>
      <c r="AK66">
        <f t="shared" si="12"/>
        <v>14.939530766076333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17.699429576669136</v>
      </c>
      <c r="AK67">
        <f t="shared" si="12"/>
        <v>15.184441106503813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17.984904247260573</v>
      </c>
      <c r="AK68">
        <f t="shared" si="12"/>
        <v>15.429351446931294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110.05537550532243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18.27037891785201</v>
      </c>
      <c r="AK69">
        <f t="shared" si="12"/>
        <v>15.674261787358775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18.555853588443448</v>
      </c>
      <c r="AK70">
        <f t="shared" si="12"/>
        <v>15.919172127786256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23.63062582177082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18.841328259034885</v>
      </c>
      <c r="AK71">
        <f t="shared" si="12"/>
        <v>16.164082468213739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20.623125724826142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19.126802929626322</v>
      </c>
      <c r="AK72">
        <f t="shared" si="12"/>
        <v>16.408992808641219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276.41328764345576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19.412277600217759</v>
      </c>
      <c r="AK73">
        <f t="shared" si="12"/>
        <v>16.6539031490687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143.59418746032102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19.697752270809197</v>
      </c>
      <c r="AK74">
        <f t="shared" si="12"/>
        <v>16.898813489496181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19.983226941400634</v>
      </c>
      <c r="AK75">
        <f t="shared" si="12"/>
        <v>17.143723829923662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20.268701611992071</v>
      </c>
      <c r="AK76">
        <f t="shared" si="12"/>
        <v>17.388634170351143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670.15371804359688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20.554176282583509</v>
      </c>
      <c r="AK77">
        <f t="shared" si="12"/>
        <v>17.633544510778624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312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20.839650953174946</v>
      </c>
      <c r="AK78">
        <f t="shared" si="13"/>
        <v>17.878454851206104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21.125125623766383</v>
      </c>
      <c r="AK79">
        <f t="shared" si="13"/>
        <v>18.123365191633585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21.41060029435782</v>
      </c>
      <c r="AK80">
        <f t="shared" si="13"/>
        <v>18.368275532061066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551.25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21.696074964949258</v>
      </c>
      <c r="AK81">
        <f t="shared" si="13"/>
        <v>18.613185872488547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638.62493060694828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21.981549635540695</v>
      </c>
      <c r="AK82">
        <f t="shared" si="13"/>
        <v>18.858096212916028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312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22.267024306132132</v>
      </c>
      <c r="AK83">
        <f t="shared" si="13"/>
        <v>19.103006553343509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22.55249897672357</v>
      </c>
      <c r="AK84">
        <f t="shared" si="13"/>
        <v>19.347916893770989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22.837973647315007</v>
      </c>
      <c r="AK85">
        <f t="shared" si="13"/>
        <v>19.59282723419847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23.123448317906444</v>
      </c>
      <c r="AK86">
        <f t="shared" si="13"/>
        <v>19.837737574625951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23.408922988497881</v>
      </c>
      <c r="AK87">
        <f t="shared" si="13"/>
        <v>20.082647915053432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23.694397659089319</v>
      </c>
      <c r="AK88">
        <f t="shared" si="13"/>
        <v>20.327558255480913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23.979872329680756</v>
      </c>
      <c r="AK89">
        <f t="shared" si="13"/>
        <v>20.572468595908393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24.265347000272193</v>
      </c>
      <c r="AK90">
        <f t="shared" si="13"/>
        <v>20.817378936335874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24.55082167086363</v>
      </c>
      <c r="AK91">
        <f t="shared" si="13"/>
        <v>21.062289276763355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24.836296341455068</v>
      </c>
      <c r="AK92">
        <f t="shared" si="13"/>
        <v>21.307199617190836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25.121771012046505</v>
      </c>
      <c r="AK93">
        <f t="shared" si="13"/>
        <v>21.552109957618317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25.407245682637942</v>
      </c>
      <c r="AK94">
        <f t="shared" si="14"/>
        <v>21.797020298045798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25.69272035322938</v>
      </c>
      <c r="AK95">
        <f t="shared" si="14"/>
        <v>22.041930638473278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25.978195023820817</v>
      </c>
      <c r="AK96">
        <f t="shared" si="14"/>
        <v>22.286840978900759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26.263669694412254</v>
      </c>
      <c r="AK97">
        <f t="shared" si="14"/>
        <v>22.53175131932824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26.549144365003691</v>
      </c>
      <c r="AK98">
        <f t="shared" si="14"/>
        <v>22.776661659755721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26.834619035595129</v>
      </c>
      <c r="AK99">
        <f t="shared" si="14"/>
        <v>23.021572000183202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27.120093706186566</v>
      </c>
      <c r="AK100">
        <f t="shared" si="14"/>
        <v>23.266482340610683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27.405568376778003</v>
      </c>
      <c r="AK101">
        <f t="shared" si="14"/>
        <v>23.511392681038163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27.69104304736944</v>
      </c>
      <c r="AK102">
        <f t="shared" si="14"/>
        <v>23.756303021465644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27.976517717960878</v>
      </c>
      <c r="AK103">
        <f t="shared" si="14"/>
        <v>24.001213361893125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28.261992388552315</v>
      </c>
      <c r="AK104">
        <f t="shared" si="14"/>
        <v>24.246123702320606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28.547467059143791</v>
      </c>
      <c r="AK105" s="177">
        <f t="shared" si="15"/>
        <v>24.491034042748105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7.329246936705081</v>
      </c>
      <c r="AL106" s="153">
        <f>AC7</f>
        <v>20.510001255496064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7.4698147925878651</v>
      </c>
      <c r="AL107" s="153">
        <f t="shared" ref="AL107:AL170" si="17">AL106+(AL$206-AL$106)/100</f>
        <v>20.346151242941104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7.6103826484706492</v>
      </c>
      <c r="AL108" s="153">
        <f t="shared" si="17"/>
        <v>20.182301230386145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7.7509505043534332</v>
      </c>
      <c r="AL109" s="153">
        <f t="shared" si="17"/>
        <v>20.018451217831185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7.8915183602362173</v>
      </c>
      <c r="AL110" s="153">
        <f t="shared" si="17"/>
        <v>19.854601205276225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8.0320862161190014</v>
      </c>
      <c r="AL111" s="153">
        <f t="shared" si="17"/>
        <v>19.690751192721265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8.1726540720017855</v>
      </c>
      <c r="AL112" s="153">
        <f t="shared" si="17"/>
        <v>19.526901180166305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8.3132219278845696</v>
      </c>
      <c r="AL113" s="153">
        <f t="shared" si="17"/>
        <v>19.363051167611346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8.4537897837673537</v>
      </c>
      <c r="AL114" s="153">
        <f t="shared" si="17"/>
        <v>19.199201155056386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8.5943576396501378</v>
      </c>
      <c r="AL115" s="153">
        <f t="shared" si="17"/>
        <v>19.035351142501426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8.7349254955329219</v>
      </c>
      <c r="AL116" s="153">
        <f t="shared" si="17"/>
        <v>18.871501129946466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8.8754933514157059</v>
      </c>
      <c r="AL117" s="153">
        <f t="shared" si="17"/>
        <v>18.707651117391507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9.01606120729849</v>
      </c>
      <c r="AL118" s="153">
        <f t="shared" si="17"/>
        <v>18.543801104836547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9.1566290631812741</v>
      </c>
      <c r="AL119" s="153">
        <f t="shared" si="17"/>
        <v>18.379951092281587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9.2971969190640582</v>
      </c>
      <c r="AL120" s="153">
        <f t="shared" si="17"/>
        <v>18.216101079726627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9.4377647749468423</v>
      </c>
      <c r="AL121" s="153">
        <f t="shared" si="17"/>
        <v>18.052251067171667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9.5783326308296264</v>
      </c>
      <c r="AL122" s="153">
        <f t="shared" si="17"/>
        <v>17.888401054616708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9.7189004867124105</v>
      </c>
      <c r="AL123" s="153">
        <f t="shared" si="17"/>
        <v>17.724551042061748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9.8594683425951946</v>
      </c>
      <c r="AL124" s="153">
        <f t="shared" si="17"/>
        <v>17.560701029506788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10.000036198477979</v>
      </c>
      <c r="AL125" s="153">
        <f t="shared" si="17"/>
        <v>17.396851016951828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10.140604054360763</v>
      </c>
      <c r="AL126" s="153">
        <f t="shared" si="17"/>
        <v>17.233001004396868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10.281171910243547</v>
      </c>
      <c r="AL127" s="153">
        <f t="shared" si="17"/>
        <v>17.069150991841909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10.421739766126331</v>
      </c>
      <c r="AL128" s="153">
        <f t="shared" si="17"/>
        <v>16.905300979286949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10.562307622009115</v>
      </c>
      <c r="AL129" s="153">
        <f t="shared" si="17"/>
        <v>16.741450966731989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10.702875477891899</v>
      </c>
      <c r="AL130" s="153">
        <f t="shared" si="17"/>
        <v>16.577600954177029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10.843443333774683</v>
      </c>
      <c r="AL131" s="153">
        <f t="shared" si="17"/>
        <v>16.413750941622069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10.984011189657467</v>
      </c>
      <c r="AL132" s="153">
        <f t="shared" si="17"/>
        <v>16.24990092906711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11.124579045540251</v>
      </c>
      <c r="AL133" s="153">
        <f t="shared" si="17"/>
        <v>16.08605091651215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11.265146901423035</v>
      </c>
      <c r="AL134" s="153">
        <f t="shared" si="17"/>
        <v>15.92220090395719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11.40571475730582</v>
      </c>
      <c r="AL135" s="153">
        <f t="shared" si="17"/>
        <v>15.75835089140223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11.546282613188604</v>
      </c>
      <c r="AL136" s="153">
        <f t="shared" si="17"/>
        <v>15.594500878847271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11.686850469071388</v>
      </c>
      <c r="AL137" s="153">
        <f t="shared" si="17"/>
        <v>15.430650866292311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11.827418324954172</v>
      </c>
      <c r="AL138" s="153">
        <f t="shared" si="17"/>
        <v>15.266800853737351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11.967986180836956</v>
      </c>
      <c r="AL139" s="153">
        <f t="shared" si="17"/>
        <v>15.102950841182391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12.10855403671974</v>
      </c>
      <c r="AL140" s="153">
        <f t="shared" si="17"/>
        <v>14.939100828627431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12.249121892602524</v>
      </c>
      <c r="AL141" s="153">
        <f t="shared" si="17"/>
        <v>14.775250816072472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12.389689748485308</v>
      </c>
      <c r="AL142" s="153">
        <f t="shared" si="17"/>
        <v>14.611400803517512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12.530257604368092</v>
      </c>
      <c r="AL143" s="153">
        <f t="shared" si="17"/>
        <v>14.447550790962552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12.670825460250876</v>
      </c>
      <c r="AL144" s="153">
        <f t="shared" si="17"/>
        <v>14.283700778407592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12.81139331613366</v>
      </c>
      <c r="AL145" s="153">
        <f t="shared" si="17"/>
        <v>14.119850765852632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12.951961172016444</v>
      </c>
      <c r="AL146" s="153">
        <f t="shared" si="17"/>
        <v>13.956000753297673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13.092529027899229</v>
      </c>
      <c r="AL147" s="153">
        <f t="shared" si="17"/>
        <v>13.792150740742713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13.233096883782013</v>
      </c>
      <c r="AL148" s="153">
        <f t="shared" si="17"/>
        <v>13.628300728187753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13.373664739664797</v>
      </c>
      <c r="AL149" s="153">
        <f t="shared" si="17"/>
        <v>13.464450715632793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13.514232595547581</v>
      </c>
      <c r="AL150" s="153">
        <f t="shared" si="17"/>
        <v>13.300600703077833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13.654800451430365</v>
      </c>
      <c r="AL151" s="153">
        <f t="shared" si="17"/>
        <v>13.136750690522874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13.795368307313149</v>
      </c>
      <c r="AL152" s="153">
        <f t="shared" si="17"/>
        <v>12.972900677967914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13.935936163195933</v>
      </c>
      <c r="AL153" s="153">
        <f t="shared" si="17"/>
        <v>12.809050665412954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14.076504019078717</v>
      </c>
      <c r="AL154" s="153">
        <f t="shared" si="17"/>
        <v>12.645200652857994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14.217071874961501</v>
      </c>
      <c r="AL155" s="153">
        <f t="shared" si="17"/>
        <v>12.481350640303035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14.357639730844285</v>
      </c>
      <c r="AL156" s="153">
        <f t="shared" si="17"/>
        <v>12.317500627748075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14.498207586727069</v>
      </c>
      <c r="AL157" s="153">
        <f t="shared" si="17"/>
        <v>12.153650615193115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14.638775442609854</v>
      </c>
      <c r="AL158" s="153">
        <f t="shared" si="17"/>
        <v>11.989800602638155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14.779343298492638</v>
      </c>
      <c r="AL159" s="153">
        <f t="shared" si="17"/>
        <v>11.825950590083195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14.919911154375422</v>
      </c>
      <c r="AL160" s="153">
        <f t="shared" si="17"/>
        <v>11.662100577528236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15.060479010258206</v>
      </c>
      <c r="AL161" s="153">
        <f t="shared" si="17"/>
        <v>11.498250564973276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15.20104686614099</v>
      </c>
      <c r="AL162" s="153">
        <f t="shared" si="17"/>
        <v>11.334400552418316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15.341614722023774</v>
      </c>
      <c r="AL163" s="153">
        <f t="shared" si="17"/>
        <v>11.170550539863356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15.482182577906558</v>
      </c>
      <c r="AL164" s="153">
        <f t="shared" si="17"/>
        <v>11.006700527308396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15.622750433789342</v>
      </c>
      <c r="AL165" s="153">
        <f t="shared" si="17"/>
        <v>10.842850514753437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15.763318289672126</v>
      </c>
      <c r="AL166" s="153">
        <f t="shared" si="17"/>
        <v>10.679000502198477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15.90388614555491</v>
      </c>
      <c r="AL167" s="153">
        <f t="shared" si="17"/>
        <v>10.515150489643517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16.044454001437693</v>
      </c>
      <c r="AL168" s="153">
        <f t="shared" si="17"/>
        <v>10.351300477088557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16.185021857320475</v>
      </c>
      <c r="AL169" s="153">
        <f t="shared" si="17"/>
        <v>10.187450464533597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16.325589713203257</v>
      </c>
      <c r="AL170" s="153">
        <f t="shared" si="17"/>
        <v>10.023600451978638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16.46615756908604</v>
      </c>
      <c r="AL171" s="153">
        <f t="shared" ref="AL171:AL205" si="19">AL170+(AL$206-AL$106)/100</f>
        <v>9.8597504394236779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16.606725424968822</v>
      </c>
      <c r="AL172" s="153">
        <f t="shared" si="19"/>
        <v>9.6959004268687181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16.747293280851604</v>
      </c>
      <c r="AL173" s="153">
        <f t="shared" si="19"/>
        <v>9.5320504143137583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16.887861136734386</v>
      </c>
      <c r="AL174" s="153">
        <f t="shared" si="19"/>
        <v>9.3682004017587985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17.028428992617169</v>
      </c>
      <c r="AL175" s="153">
        <f t="shared" si="19"/>
        <v>9.2043503892038387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17.168996848499951</v>
      </c>
      <c r="AL176" s="153">
        <f t="shared" si="19"/>
        <v>9.040500376648879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17.309564704382733</v>
      </c>
      <c r="AL177" s="153">
        <f t="shared" si="19"/>
        <v>8.8766503640939192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17.450132560265516</v>
      </c>
      <c r="AL178" s="153">
        <f t="shared" si="19"/>
        <v>8.7128003515389594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17.590700416148298</v>
      </c>
      <c r="AL179" s="153">
        <f t="shared" si="19"/>
        <v>8.5489503389839996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17.73126827203108</v>
      </c>
      <c r="AL180" s="153">
        <f t="shared" si="19"/>
        <v>8.3851003264290398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17.871836127913863</v>
      </c>
      <c r="AL181" s="153">
        <f t="shared" si="19"/>
        <v>8.22125031387408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18.012403983796645</v>
      </c>
      <c r="AL182" s="153">
        <f t="shared" si="19"/>
        <v>8.0574003013191202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18.152971839679427</v>
      </c>
      <c r="AL183" s="153">
        <f t="shared" si="19"/>
        <v>7.8935502887641595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18.29353969556221</v>
      </c>
      <c r="AL184" s="153">
        <f t="shared" si="19"/>
        <v>7.7297002762091989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18.434107551444992</v>
      </c>
      <c r="AL185" s="153">
        <f t="shared" si="19"/>
        <v>7.5658502636542382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18.574675407327774</v>
      </c>
      <c r="AL186" s="153">
        <f t="shared" si="19"/>
        <v>7.4020002510992775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18.715243263210557</v>
      </c>
      <c r="AL187" s="153">
        <f t="shared" si="19"/>
        <v>7.2381502385443168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18.855811119093339</v>
      </c>
      <c r="AL188" s="153">
        <f t="shared" si="19"/>
        <v>7.0743002259893562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18.996378974976121</v>
      </c>
      <c r="AL189" s="153">
        <f t="shared" si="19"/>
        <v>6.9104502134343955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19.136946830858903</v>
      </c>
      <c r="AL190" s="153">
        <f t="shared" si="19"/>
        <v>6.7466002008794348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19.277514686741686</v>
      </c>
      <c r="AL191" s="153">
        <f t="shared" si="19"/>
        <v>6.5827501883244741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19.418082542624468</v>
      </c>
      <c r="AL192" s="153">
        <f t="shared" si="19"/>
        <v>6.4189001757695134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19.55865039850725</v>
      </c>
      <c r="AL193" s="153">
        <f t="shared" si="19"/>
        <v>6.2550501632145528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19.699218254390033</v>
      </c>
      <c r="AL194" s="153">
        <f t="shared" si="19"/>
        <v>6.0912001506595921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19.839786110272815</v>
      </c>
      <c r="AL195" s="153">
        <f t="shared" si="19"/>
        <v>5.9273501381046314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19.980353966155597</v>
      </c>
      <c r="AL196" s="153">
        <f t="shared" si="19"/>
        <v>5.7635001255496707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20.12092182203838</v>
      </c>
      <c r="AL197" s="153">
        <f t="shared" si="19"/>
        <v>5.59965011299471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20.261489677921162</v>
      </c>
      <c r="AL198" s="153">
        <f t="shared" si="19"/>
        <v>5.4358001004397494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20.402057533803944</v>
      </c>
      <c r="AL199" s="153">
        <f t="shared" si="19"/>
        <v>5.2719500878847887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20.542625389686727</v>
      </c>
      <c r="AL200" s="153">
        <f t="shared" si="19"/>
        <v>5.108100075329828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20.683193245569509</v>
      </c>
      <c r="AL201" s="153">
        <f t="shared" si="19"/>
        <v>4.9442500627748673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20.823761101452291</v>
      </c>
      <c r="AL202" s="153">
        <f t="shared" si="19"/>
        <v>4.7804000502199067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20.964328957335074</v>
      </c>
      <c r="AL203" s="153">
        <f t="shared" si="19"/>
        <v>4.616550037664946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21.104896813217856</v>
      </c>
      <c r="AL204" s="153">
        <f t="shared" si="19"/>
        <v>4.4527000251099853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21.245464669100638</v>
      </c>
      <c r="AL205" s="153">
        <f t="shared" si="19"/>
        <v>4.2888500125550246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21.386032524983474</v>
      </c>
      <c r="AK206" s="177"/>
      <c r="AL206" s="177">
        <f>AC8</f>
        <v>4.125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0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0</v>
      </c>
      <c r="AM208">
        <f t="shared" ref="AM208:AM271" si="21">AM207+(AM$307-AM$207)/100</f>
        <v>0.28547467059143794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0</v>
      </c>
      <c r="AM209">
        <f t="shared" si="21"/>
        <v>0.57094934118287588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0</v>
      </c>
      <c r="AM210">
        <f t="shared" si="21"/>
        <v>0.85642401177431382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0</v>
      </c>
      <c r="AM211">
        <f t="shared" si="21"/>
        <v>1.1418986823657518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0</v>
      </c>
      <c r="AM212">
        <f t="shared" si="21"/>
        <v>1.4273733529571897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0</v>
      </c>
      <c r="AM213">
        <f t="shared" si="21"/>
        <v>1.7128480235486276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0</v>
      </c>
      <c r="AM214">
        <f t="shared" si="21"/>
        <v>1.9983226941400656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0</v>
      </c>
      <c r="AM215">
        <f t="shared" si="21"/>
        <v>2.2837973647315035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0</v>
      </c>
      <c r="AM216">
        <f t="shared" si="21"/>
        <v>2.5692720353229417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0</v>
      </c>
      <c r="AM217">
        <f t="shared" si="21"/>
        <v>2.8547467059143798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0</v>
      </c>
      <c r="AM218">
        <f t="shared" si="21"/>
        <v>3.140221376505818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0</v>
      </c>
      <c r="AM219">
        <f t="shared" si="21"/>
        <v>3.4256960470972562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0</v>
      </c>
      <c r="AM220">
        <f t="shared" si="21"/>
        <v>3.7111707176886943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0</v>
      </c>
      <c r="AM221">
        <f t="shared" si="21"/>
        <v>3.9966453882801325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0</v>
      </c>
      <c r="AM222">
        <f t="shared" si="21"/>
        <v>4.2821200588715707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0</v>
      </c>
      <c r="AM223">
        <f t="shared" si="21"/>
        <v>4.5675947294630088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0</v>
      </c>
      <c r="AM224">
        <f t="shared" si="21"/>
        <v>4.853069400054447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0</v>
      </c>
      <c r="AM225">
        <f t="shared" si="21"/>
        <v>5.1385440706458851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0</v>
      </c>
      <c r="AM226">
        <f t="shared" si="21"/>
        <v>5.4240187412373233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0</v>
      </c>
      <c r="AM227">
        <f t="shared" si="21"/>
        <v>5.7094934118287615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0</v>
      </c>
      <c r="AM228">
        <f t="shared" si="21"/>
        <v>5.9949680824201996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0</v>
      </c>
      <c r="AM229">
        <f t="shared" si="21"/>
        <v>6.2804427530116378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0</v>
      </c>
      <c r="AM230">
        <f t="shared" si="21"/>
        <v>6.565917423603076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0</v>
      </c>
      <c r="AM231">
        <f t="shared" si="21"/>
        <v>6.8513920941945141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0</v>
      </c>
      <c r="AM232">
        <f t="shared" si="21"/>
        <v>7.1368667647859523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0</v>
      </c>
      <c r="AM233">
        <f t="shared" si="21"/>
        <v>7.4223414353773904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0</v>
      </c>
      <c r="AM234">
        <f t="shared" si="21"/>
        <v>7.7078161059688286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0</v>
      </c>
      <c r="AM235">
        <f t="shared" si="21"/>
        <v>7.9932907765602668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0</v>
      </c>
      <c r="AM236">
        <f t="shared" si="21"/>
        <v>8.278765447151704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0</v>
      </c>
      <c r="AM237">
        <f t="shared" si="21"/>
        <v>8.5642401177431413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0</v>
      </c>
      <c r="AM238">
        <f t="shared" si="21"/>
        <v>8.8497147883345786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0</v>
      </c>
      <c r="AM239">
        <f t="shared" si="21"/>
        <v>9.1351894589260159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0</v>
      </c>
      <c r="AM240">
        <f t="shared" si="21"/>
        <v>9.4206641295174531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0</v>
      </c>
      <c r="AM241">
        <f t="shared" si="21"/>
        <v>9.7061388001088904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0</v>
      </c>
      <c r="AM242">
        <f t="shared" si="21"/>
        <v>9.9916134707003277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0</v>
      </c>
      <c r="AM243">
        <f t="shared" si="21"/>
        <v>10.277088141291765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0</v>
      </c>
      <c r="AM244">
        <f t="shared" si="21"/>
        <v>10.562562811883202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0</v>
      </c>
      <c r="AM245">
        <f t="shared" si="21"/>
        <v>10.84803748247464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0</v>
      </c>
      <c r="AM246">
        <f t="shared" si="21"/>
        <v>11.133512153066077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0</v>
      </c>
      <c r="AM247">
        <f t="shared" si="21"/>
        <v>11.418986823657514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0</v>
      </c>
      <c r="AM248">
        <f t="shared" si="21"/>
        <v>11.704461494248951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0</v>
      </c>
      <c r="AM249">
        <f t="shared" si="21"/>
        <v>11.989936164840389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0</v>
      </c>
      <c r="AM250">
        <f t="shared" si="21"/>
        <v>12.275410835431826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0</v>
      </c>
      <c r="AM251">
        <f t="shared" si="21"/>
        <v>12.560885506023263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0</v>
      </c>
      <c r="AM252">
        <f t="shared" si="21"/>
        <v>12.8463601766147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0</v>
      </c>
      <c r="AM253">
        <f t="shared" si="21"/>
        <v>13.131834847206138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0</v>
      </c>
      <c r="AM254">
        <f t="shared" si="21"/>
        <v>13.417309517797575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0</v>
      </c>
      <c r="AM255">
        <f t="shared" si="21"/>
        <v>13.702784188389012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0</v>
      </c>
      <c r="AM256">
        <f t="shared" si="21"/>
        <v>13.98825885898045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0</v>
      </c>
      <c r="AM257">
        <f t="shared" si="21"/>
        <v>14.273733529571887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0</v>
      </c>
      <c r="AM258">
        <f t="shared" si="21"/>
        <v>14.559208200163324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0</v>
      </c>
      <c r="AM259">
        <f t="shared" si="21"/>
        <v>14.844682870754761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0</v>
      </c>
      <c r="AM260">
        <f t="shared" si="21"/>
        <v>15.130157541346199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0</v>
      </c>
      <c r="AM261">
        <f t="shared" si="21"/>
        <v>15.415632211937636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0</v>
      </c>
      <c r="AM262">
        <f t="shared" si="21"/>
        <v>15.701106882529073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0</v>
      </c>
      <c r="AM263">
        <f t="shared" si="21"/>
        <v>15.98658155312051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0</v>
      </c>
      <c r="AM264">
        <f t="shared" si="21"/>
        <v>16.272056223711949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0</v>
      </c>
      <c r="AM265">
        <f t="shared" si="21"/>
        <v>16.557530894303387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0</v>
      </c>
      <c r="AM266">
        <f t="shared" si="21"/>
        <v>16.843005564894824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0</v>
      </c>
      <c r="AM267">
        <f t="shared" si="21"/>
        <v>17.128480235486261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0</v>
      </c>
      <c r="AM268">
        <f t="shared" si="21"/>
        <v>17.413954906077699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0</v>
      </c>
      <c r="AM269">
        <f t="shared" si="21"/>
        <v>17.699429576669136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0</v>
      </c>
      <c r="AM270">
        <f t="shared" si="21"/>
        <v>17.984904247260573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0</v>
      </c>
      <c r="AM271">
        <f t="shared" si="21"/>
        <v>18.27037891785201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0</v>
      </c>
      <c r="AM272">
        <f t="shared" ref="AM272:AM306" si="23">AM271+(AM$307-AM$207)/100</f>
        <v>18.555853588443448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0</v>
      </c>
      <c r="AM273">
        <f t="shared" si="23"/>
        <v>18.841328259034885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0</v>
      </c>
      <c r="AM274">
        <f t="shared" si="23"/>
        <v>19.126802929626322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0</v>
      </c>
      <c r="AM275">
        <f t="shared" si="23"/>
        <v>19.412277600217759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0</v>
      </c>
      <c r="AM276">
        <f t="shared" si="23"/>
        <v>19.697752270809197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0</v>
      </c>
      <c r="AM277">
        <f t="shared" si="23"/>
        <v>19.983226941400634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0</v>
      </c>
      <c r="AM278">
        <f t="shared" si="23"/>
        <v>20.268701611992071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0</v>
      </c>
      <c r="AM279">
        <f t="shared" si="23"/>
        <v>20.554176282583509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0</v>
      </c>
      <c r="AM280">
        <f t="shared" si="23"/>
        <v>20.839650953174946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0</v>
      </c>
      <c r="AM281">
        <f t="shared" si="23"/>
        <v>21.125125623766383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0</v>
      </c>
      <c r="AM282">
        <f t="shared" si="23"/>
        <v>21.41060029435782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0</v>
      </c>
      <c r="AM283">
        <f t="shared" si="23"/>
        <v>21.696074964949258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0</v>
      </c>
      <c r="AM284">
        <f t="shared" si="23"/>
        <v>21.981549635540695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0</v>
      </c>
      <c r="AM285">
        <f t="shared" si="23"/>
        <v>22.267024306132132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0</v>
      </c>
      <c r="AM286">
        <f t="shared" si="23"/>
        <v>22.55249897672357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0</v>
      </c>
      <c r="AM287">
        <f t="shared" si="23"/>
        <v>22.837973647315007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0</v>
      </c>
      <c r="AM288">
        <f t="shared" si="23"/>
        <v>23.123448317906444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0</v>
      </c>
      <c r="AM289">
        <f t="shared" si="23"/>
        <v>23.408922988497881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0</v>
      </c>
      <c r="AM290">
        <f t="shared" si="23"/>
        <v>23.694397659089319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0</v>
      </c>
      <c r="AM291">
        <f t="shared" si="23"/>
        <v>23.979872329680756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0</v>
      </c>
      <c r="AM292">
        <f t="shared" si="23"/>
        <v>24.265347000272193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0</v>
      </c>
      <c r="AM293">
        <f t="shared" si="23"/>
        <v>24.55082167086363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0</v>
      </c>
      <c r="AM294">
        <f t="shared" si="23"/>
        <v>24.836296341455068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0</v>
      </c>
      <c r="AM295">
        <f t="shared" si="23"/>
        <v>25.121771012046505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0</v>
      </c>
      <c r="AM296">
        <f t="shared" si="23"/>
        <v>25.407245682637942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0</v>
      </c>
      <c r="AM297">
        <f t="shared" si="23"/>
        <v>25.69272035322938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0</v>
      </c>
      <c r="AM298">
        <f t="shared" si="23"/>
        <v>25.978195023820817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0</v>
      </c>
      <c r="AM299">
        <f t="shared" si="23"/>
        <v>26.263669694412254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0</v>
      </c>
      <c r="AM300">
        <f t="shared" si="23"/>
        <v>26.549144365003691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0</v>
      </c>
      <c r="AM301">
        <f t="shared" si="23"/>
        <v>26.834619035595129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0</v>
      </c>
      <c r="AM302">
        <f t="shared" si="23"/>
        <v>27.120093706186566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0</v>
      </c>
      <c r="AM303">
        <f t="shared" si="23"/>
        <v>27.405568376778003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0</v>
      </c>
      <c r="AM304">
        <f t="shared" si="23"/>
        <v>27.69104304736944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0</v>
      </c>
      <c r="AM305">
        <f t="shared" si="23"/>
        <v>27.976517717960878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0</v>
      </c>
      <c r="AM306">
        <f t="shared" si="23"/>
        <v>28.261992388552315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0</v>
      </c>
      <c r="AK307" s="177"/>
      <c r="AL307" s="177"/>
      <c r="AM307" s="177">
        <f>AC19</f>
        <v>28.547467059143791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0</v>
      </c>
      <c r="AN308">
        <f>AC16</f>
        <v>4.125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0.28547467059143794</v>
      </c>
      <c r="AN309">
        <f t="shared" ref="AN309:AN372" si="25">AN308+(AN$408-AN$308)/100</f>
        <v>4.125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0.57094934118287588</v>
      </c>
      <c r="AN310">
        <f t="shared" si="25"/>
        <v>4.125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0.85642401177431382</v>
      </c>
      <c r="AN311">
        <f t="shared" si="25"/>
        <v>4.125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1.1418986823657518</v>
      </c>
      <c r="AN312">
        <f t="shared" si="25"/>
        <v>4.125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1.4273733529571897</v>
      </c>
      <c r="AN313">
        <f t="shared" si="25"/>
        <v>4.125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1.7128480235486276</v>
      </c>
      <c r="AN314">
        <f t="shared" si="25"/>
        <v>4.125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1.9983226941400656</v>
      </c>
      <c r="AN315">
        <f t="shared" si="25"/>
        <v>4.125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2.2837973647315035</v>
      </c>
      <c r="AN316">
        <f t="shared" si="25"/>
        <v>4.125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2.5692720353229417</v>
      </c>
      <c r="AN317">
        <f t="shared" si="25"/>
        <v>4.125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2.8547467059143798</v>
      </c>
      <c r="AN318">
        <f t="shared" si="25"/>
        <v>4.125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3.140221376505818</v>
      </c>
      <c r="AN319">
        <f t="shared" si="25"/>
        <v>4.125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3.4256960470972562</v>
      </c>
      <c r="AN320">
        <f t="shared" si="25"/>
        <v>4.125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3.7111707176886943</v>
      </c>
      <c r="AN321">
        <f t="shared" si="25"/>
        <v>4.125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3.9966453882801325</v>
      </c>
      <c r="AN322">
        <f t="shared" si="25"/>
        <v>4.125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4.2821200588715707</v>
      </c>
      <c r="AN323">
        <f t="shared" si="25"/>
        <v>4.125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4.5675947294630088</v>
      </c>
      <c r="AN324">
        <f t="shared" si="25"/>
        <v>4.125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4.853069400054447</v>
      </c>
      <c r="AN325">
        <f t="shared" si="25"/>
        <v>4.125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5.1385440706458851</v>
      </c>
      <c r="AN326">
        <f t="shared" si="25"/>
        <v>4.125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5.4240187412373233</v>
      </c>
      <c r="AN327">
        <f t="shared" si="25"/>
        <v>4.125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5.7094934118287615</v>
      </c>
      <c r="AN328">
        <f t="shared" si="25"/>
        <v>4.125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5.9949680824201996</v>
      </c>
      <c r="AN329">
        <f t="shared" si="25"/>
        <v>4.125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6.2804427530116378</v>
      </c>
      <c r="AN330">
        <f t="shared" si="25"/>
        <v>4.125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6.565917423603076</v>
      </c>
      <c r="AN331">
        <f t="shared" si="25"/>
        <v>4.125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6.8513920941945141</v>
      </c>
      <c r="AN332">
        <f t="shared" si="25"/>
        <v>4.125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7.1368667647859523</v>
      </c>
      <c r="AN333">
        <f t="shared" si="25"/>
        <v>4.125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7.4223414353773904</v>
      </c>
      <c r="AN334">
        <f t="shared" si="25"/>
        <v>4.125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7.7078161059688286</v>
      </c>
      <c r="AN335">
        <f t="shared" si="25"/>
        <v>4.125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7.9932907765602668</v>
      </c>
      <c r="AN336">
        <f t="shared" si="25"/>
        <v>4.125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8.278765447151704</v>
      </c>
      <c r="AN337">
        <f t="shared" si="25"/>
        <v>4.125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8.5642401177431413</v>
      </c>
      <c r="AN338">
        <f t="shared" si="25"/>
        <v>4.125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8.8497147883345786</v>
      </c>
      <c r="AN339">
        <f t="shared" si="25"/>
        <v>4.125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9.1351894589260159</v>
      </c>
      <c r="AN340">
        <f t="shared" si="25"/>
        <v>4.125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9.4206641295174531</v>
      </c>
      <c r="AN341">
        <f t="shared" si="25"/>
        <v>4.125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9.7061388001088904</v>
      </c>
      <c r="AN342">
        <f t="shared" si="25"/>
        <v>4.125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9.9916134707003277</v>
      </c>
      <c r="AN343">
        <f t="shared" si="25"/>
        <v>4.125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10.277088141291765</v>
      </c>
      <c r="AN344">
        <f t="shared" si="25"/>
        <v>4.125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10.562562811883202</v>
      </c>
      <c r="AN345">
        <f t="shared" si="25"/>
        <v>4.125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10.84803748247464</v>
      </c>
      <c r="AN346">
        <f t="shared" si="25"/>
        <v>4.125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11.133512153066077</v>
      </c>
      <c r="AN347">
        <f t="shared" si="25"/>
        <v>4.125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11.418986823657514</v>
      </c>
      <c r="AN348">
        <f t="shared" si="25"/>
        <v>4.125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11.704461494248951</v>
      </c>
      <c r="AN349">
        <f t="shared" si="25"/>
        <v>4.125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11.989936164840389</v>
      </c>
      <c r="AN350">
        <f t="shared" si="25"/>
        <v>4.125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12.275410835431826</v>
      </c>
      <c r="AN351">
        <f t="shared" si="25"/>
        <v>4.125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12.560885506023263</v>
      </c>
      <c r="AN352">
        <f t="shared" si="25"/>
        <v>4.125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12.8463601766147</v>
      </c>
      <c r="AN353">
        <f t="shared" si="25"/>
        <v>4.125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13.131834847206138</v>
      </c>
      <c r="AN354">
        <f t="shared" si="25"/>
        <v>4.125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13.417309517797575</v>
      </c>
      <c r="AN355">
        <f t="shared" si="25"/>
        <v>4.125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13.702784188389012</v>
      </c>
      <c r="AN356">
        <f t="shared" si="25"/>
        <v>4.125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13.98825885898045</v>
      </c>
      <c r="AN357">
        <f t="shared" si="25"/>
        <v>4.125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14.273733529571887</v>
      </c>
      <c r="AN358">
        <f t="shared" si="25"/>
        <v>4.125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14.559208200163324</v>
      </c>
      <c r="AN359">
        <f t="shared" si="25"/>
        <v>4.125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14.844682870754761</v>
      </c>
      <c r="AN360">
        <f t="shared" si="25"/>
        <v>4.125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15.130157541346199</v>
      </c>
      <c r="AN361">
        <f t="shared" si="25"/>
        <v>4.125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15.415632211937636</v>
      </c>
      <c r="AN362">
        <f t="shared" si="25"/>
        <v>4.125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15.701106882529073</v>
      </c>
      <c r="AN363">
        <f t="shared" si="25"/>
        <v>4.125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15.98658155312051</v>
      </c>
      <c r="AN364">
        <f t="shared" si="25"/>
        <v>4.125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16.272056223711949</v>
      </c>
      <c r="AN365">
        <f t="shared" si="25"/>
        <v>4.125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16.557530894303387</v>
      </c>
      <c r="AN366">
        <f t="shared" si="25"/>
        <v>4.125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16.843005564894824</v>
      </c>
      <c r="AN367">
        <f t="shared" si="25"/>
        <v>4.125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17.128480235486261</v>
      </c>
      <c r="AN368">
        <f t="shared" si="25"/>
        <v>4.125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17.413954906077699</v>
      </c>
      <c r="AN369">
        <f t="shared" si="25"/>
        <v>4.125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17.699429576669136</v>
      </c>
      <c r="AN370">
        <f t="shared" si="25"/>
        <v>4.125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17.984904247260573</v>
      </c>
      <c r="AN371">
        <f t="shared" si="25"/>
        <v>4.125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18.27037891785201</v>
      </c>
      <c r="AN372">
        <f t="shared" si="25"/>
        <v>4.125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18.555853588443448</v>
      </c>
      <c r="AN373">
        <f t="shared" ref="AN373:AN407" si="27">AN372+(AN$408-AN$308)/100</f>
        <v>4.125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18.841328259034885</v>
      </c>
      <c r="AN374">
        <f t="shared" si="27"/>
        <v>4.125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19.126802929626322</v>
      </c>
      <c r="AN375">
        <f t="shared" si="27"/>
        <v>4.125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19.412277600217759</v>
      </c>
      <c r="AN376">
        <f t="shared" si="27"/>
        <v>4.125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19.697752270809197</v>
      </c>
      <c r="AN377">
        <f t="shared" si="27"/>
        <v>4.125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19.983226941400634</v>
      </c>
      <c r="AN378">
        <f t="shared" si="27"/>
        <v>4.125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20.268701611992071</v>
      </c>
      <c r="AN379">
        <f t="shared" si="27"/>
        <v>4.125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20.554176282583509</v>
      </c>
      <c r="AN380">
        <f t="shared" si="27"/>
        <v>4.125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20.839650953174946</v>
      </c>
      <c r="AN381">
        <f t="shared" si="27"/>
        <v>4.125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21.125125623766383</v>
      </c>
      <c r="AN382">
        <f t="shared" si="27"/>
        <v>4.125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21.41060029435782</v>
      </c>
      <c r="AN383">
        <f t="shared" si="27"/>
        <v>4.125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21.696074964949258</v>
      </c>
      <c r="AN384">
        <f t="shared" si="27"/>
        <v>4.125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21.981549635540695</v>
      </c>
      <c r="AN385">
        <f t="shared" si="27"/>
        <v>4.125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22.267024306132132</v>
      </c>
      <c r="AN386">
        <f t="shared" si="27"/>
        <v>4.125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22.55249897672357</v>
      </c>
      <c r="AN387">
        <f t="shared" si="27"/>
        <v>4.125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22.837973647315007</v>
      </c>
      <c r="AN388">
        <f t="shared" si="27"/>
        <v>4.125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23.123448317906444</v>
      </c>
      <c r="AN389">
        <f t="shared" si="27"/>
        <v>4.125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23.408922988497881</v>
      </c>
      <c r="AN390">
        <f t="shared" si="27"/>
        <v>4.125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23.694397659089319</v>
      </c>
      <c r="AN391">
        <f t="shared" si="27"/>
        <v>4.125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23.979872329680756</v>
      </c>
      <c r="AN392">
        <f t="shared" si="27"/>
        <v>4.125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24.265347000272193</v>
      </c>
      <c r="AN393">
        <f t="shared" si="27"/>
        <v>4.125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24.55082167086363</v>
      </c>
      <c r="AN394">
        <f t="shared" si="27"/>
        <v>4.125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24.836296341455068</v>
      </c>
      <c r="AN395">
        <f t="shared" si="27"/>
        <v>4.125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25.121771012046505</v>
      </c>
      <c r="AN396">
        <f t="shared" si="27"/>
        <v>4.125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25.407245682637942</v>
      </c>
      <c r="AN397">
        <f t="shared" si="27"/>
        <v>4.125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25.69272035322938</v>
      </c>
      <c r="AN398">
        <f t="shared" si="27"/>
        <v>4.125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25.978195023820817</v>
      </c>
      <c r="AN399">
        <f t="shared" si="27"/>
        <v>4.125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26.263669694412254</v>
      </c>
      <c r="AN400">
        <f t="shared" si="27"/>
        <v>4.125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26.549144365003691</v>
      </c>
      <c r="AN401">
        <f t="shared" si="27"/>
        <v>4.125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26.834619035595129</v>
      </c>
      <c r="AN402">
        <f t="shared" si="27"/>
        <v>4.125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27.120093706186566</v>
      </c>
      <c r="AN403">
        <f t="shared" si="27"/>
        <v>4.125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27.405568376778003</v>
      </c>
      <c r="AN404">
        <f t="shared" si="27"/>
        <v>4.125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27.69104304736944</v>
      </c>
      <c r="AN405">
        <f t="shared" si="27"/>
        <v>4.125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27.976517717960878</v>
      </c>
      <c r="AN406">
        <f t="shared" si="27"/>
        <v>4.125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28.261992388552315</v>
      </c>
      <c r="AN407">
        <f t="shared" si="27"/>
        <v>4.125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28.547467059143791</v>
      </c>
      <c r="AK408" s="177"/>
      <c r="AL408" s="177"/>
      <c r="AM408" s="177"/>
      <c r="AN408" s="177">
        <f>AC17</f>
        <v>4.125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0</v>
      </c>
      <c r="AO409" s="153">
        <f>AC6</f>
        <v>14.222198703253271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7.3292469367050805E-2</v>
      </c>
      <c r="AO410" s="153">
        <f t="shared" ref="AO410:AO473" si="29">AO409+(AO$509-AO$409)/100</f>
        <v>14.285076728775699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0.14658493873410161</v>
      </c>
      <c r="AO411" s="153">
        <f t="shared" si="29"/>
        <v>14.347954754298128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0.21987740810115242</v>
      </c>
      <c r="AO412" s="153">
        <f t="shared" si="29"/>
        <v>14.410832779820556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0.29316987746820322</v>
      </c>
      <c r="AO413" s="153">
        <f t="shared" si="29"/>
        <v>14.473710805342984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0.36646234683525403</v>
      </c>
      <c r="AO414" s="153">
        <f t="shared" si="29"/>
        <v>14.536588830865412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0.43975481620230483</v>
      </c>
      <c r="AO415" s="153">
        <f t="shared" si="29"/>
        <v>14.59946685638784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0.51304728556935564</v>
      </c>
      <c r="AO416" s="153">
        <f t="shared" si="29"/>
        <v>14.662344881910268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0.58633975493640644</v>
      </c>
      <c r="AO417" s="153">
        <f t="shared" si="29"/>
        <v>14.725222907432697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0.65963222430345725</v>
      </c>
      <c r="AO418" s="153">
        <f t="shared" si="29"/>
        <v>14.788100932955125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0.73292469367050805</v>
      </c>
      <c r="AO419" s="153">
        <f t="shared" si="29"/>
        <v>14.850978958477553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0.80621716303755886</v>
      </c>
      <c r="AO420" s="153">
        <f t="shared" si="29"/>
        <v>14.913856983999981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0.87950963240460966</v>
      </c>
      <c r="AO421" s="153">
        <f t="shared" si="29"/>
        <v>14.976735009522409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0.95280210177166047</v>
      </c>
      <c r="AO422" s="153">
        <f t="shared" si="29"/>
        <v>15.039613035044837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1.0260945711387113</v>
      </c>
      <c r="AO423" s="153">
        <f t="shared" si="29"/>
        <v>15.102491060567266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1.099387040505762</v>
      </c>
      <c r="AO424" s="153">
        <f t="shared" si="29"/>
        <v>15.165369086089694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1.1726795098728129</v>
      </c>
      <c r="AO425" s="153">
        <f t="shared" si="29"/>
        <v>15.228247111612122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1.2459719792398638</v>
      </c>
      <c r="AO426" s="153">
        <f t="shared" si="29"/>
        <v>15.29112513713455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1.3192644486069147</v>
      </c>
      <c r="AO427" s="153">
        <f t="shared" si="29"/>
        <v>15.354003162656978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1.3925569179739656</v>
      </c>
      <c r="AO428" s="153">
        <f t="shared" si="29"/>
        <v>15.416881188179406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1.4658493873410166</v>
      </c>
      <c r="AO429" s="153">
        <f t="shared" si="29"/>
        <v>15.479759213701834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1.5391418567080675</v>
      </c>
      <c r="AO430" s="153">
        <f t="shared" si="29"/>
        <v>15.542637239224263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1.6124343260751184</v>
      </c>
      <c r="AO431" s="153">
        <f t="shared" si="29"/>
        <v>15.605515264746691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1.6857267954421693</v>
      </c>
      <c r="AO432" s="153">
        <f t="shared" si="29"/>
        <v>15.668393290269119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1.7590192648092202</v>
      </c>
      <c r="AO433" s="153">
        <f t="shared" si="29"/>
        <v>15.731271315791547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1.8323117341762711</v>
      </c>
      <c r="AO434" s="153">
        <f t="shared" si="29"/>
        <v>15.794149341313975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1.9056042035433221</v>
      </c>
      <c r="AO435" s="153">
        <f t="shared" si="29"/>
        <v>15.857027366836403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1.978896672910373</v>
      </c>
      <c r="AO436" s="153">
        <f t="shared" si="29"/>
        <v>15.919905392358832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2.0521891422774239</v>
      </c>
      <c r="AO437" s="153">
        <f t="shared" si="29"/>
        <v>15.98278341788126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2.1254816116444748</v>
      </c>
      <c r="AO438" s="153">
        <f t="shared" si="29"/>
        <v>16.045661443403688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2.1987740810115257</v>
      </c>
      <c r="AO439" s="153">
        <f t="shared" si="29"/>
        <v>16.108539468926114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2.2720665503785766</v>
      </c>
      <c r="AO440" s="153">
        <f t="shared" si="29"/>
        <v>16.171417494448541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2.3453590197456275</v>
      </c>
      <c r="AO441" s="153">
        <f t="shared" si="29"/>
        <v>16.234295519970967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2.4186514891126785</v>
      </c>
      <c r="AO442" s="153">
        <f t="shared" si="29"/>
        <v>16.297173545493393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2.4919439584797294</v>
      </c>
      <c r="AO443" s="153">
        <f t="shared" si="29"/>
        <v>16.36005157101582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2.5652364278467803</v>
      </c>
      <c r="AO444" s="153">
        <f t="shared" si="29"/>
        <v>16.422929596538246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2.6385288972138312</v>
      </c>
      <c r="AO445" s="153">
        <f t="shared" si="29"/>
        <v>16.485807622060673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2.7118213665808821</v>
      </c>
      <c r="AO446" s="153">
        <f t="shared" si="29"/>
        <v>16.548685647583099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2.785113835947933</v>
      </c>
      <c r="AO447" s="153">
        <f t="shared" si="29"/>
        <v>16.611563673105525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2.858406305314984</v>
      </c>
      <c r="AO448" s="153">
        <f t="shared" si="29"/>
        <v>16.674441698627952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2.9316987746820349</v>
      </c>
      <c r="AO449" s="153">
        <f t="shared" si="29"/>
        <v>16.737319724150378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3.0049912440490858</v>
      </c>
      <c r="AO450" s="153">
        <f t="shared" si="29"/>
        <v>16.800197749672805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3.0782837134161367</v>
      </c>
      <c r="AO451" s="153">
        <f t="shared" si="29"/>
        <v>16.863075775195231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3.1515761827831876</v>
      </c>
      <c r="AO452" s="153">
        <f t="shared" si="29"/>
        <v>16.925953800717657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3.2248686521502385</v>
      </c>
      <c r="AO453" s="153">
        <f t="shared" si="29"/>
        <v>16.988831826240084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3.2981611215172895</v>
      </c>
      <c r="AO454" s="153">
        <f t="shared" si="29"/>
        <v>17.05170985176251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3.3714535908843404</v>
      </c>
      <c r="AO455" s="153">
        <f t="shared" si="29"/>
        <v>17.114587877284936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3.4447460602513913</v>
      </c>
      <c r="AO456" s="153">
        <f t="shared" si="29"/>
        <v>17.177465902807363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3.5180385296184422</v>
      </c>
      <c r="AO457" s="153">
        <f t="shared" si="29"/>
        <v>17.240343928329789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3.5913309989854931</v>
      </c>
      <c r="AO458" s="153">
        <f t="shared" si="29"/>
        <v>17.303221953852216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3.664623468352544</v>
      </c>
      <c r="AO459" s="153">
        <f t="shared" si="29"/>
        <v>17.366099979374642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3.737915937719595</v>
      </c>
      <c r="AO460" s="153">
        <f t="shared" si="29"/>
        <v>17.428978004897068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3.8112084070866459</v>
      </c>
      <c r="AO461" s="153">
        <f t="shared" si="29"/>
        <v>17.491856030419495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3.8845008764536968</v>
      </c>
      <c r="AO462" s="153">
        <f t="shared" si="29"/>
        <v>17.554734055941921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3.9577933458207477</v>
      </c>
      <c r="AO463" s="153">
        <f t="shared" si="29"/>
        <v>17.617612081464348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4.0310858151877982</v>
      </c>
      <c r="AO464" s="153">
        <f t="shared" si="29"/>
        <v>17.680490106986774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4.1043782845548487</v>
      </c>
      <c r="AO465" s="153">
        <f t="shared" si="29"/>
        <v>17.7433681325092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4.1776707539218991</v>
      </c>
      <c r="AO466" s="153">
        <f t="shared" si="29"/>
        <v>17.806246158031627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4.2509632232889496</v>
      </c>
      <c r="AO467" s="153">
        <f t="shared" si="29"/>
        <v>17.869124183554053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4.3242556926560001</v>
      </c>
      <c r="AO468" s="153">
        <f t="shared" si="29"/>
        <v>17.932002209076479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4.3975481620230505</v>
      </c>
      <c r="AO469" s="153">
        <f t="shared" si="29"/>
        <v>17.994880234598906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4.470840631390101</v>
      </c>
      <c r="AO470" s="153">
        <f t="shared" si="29"/>
        <v>18.057758260121332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4.5441331007571515</v>
      </c>
      <c r="AO471" s="153">
        <f t="shared" si="29"/>
        <v>18.120636285643759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4.617425570124202</v>
      </c>
      <c r="AO472" s="153">
        <f t="shared" si="29"/>
        <v>18.183514311166185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4.6907180394912524</v>
      </c>
      <c r="AO473" s="153">
        <f t="shared" si="29"/>
        <v>18.246392336688611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4.7640105088583029</v>
      </c>
      <c r="AO474" s="153">
        <f t="shared" ref="AO474:AO508" si="31">AO473+(AO$509-AO$409)/100</f>
        <v>18.309270362211038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4.8373029782253534</v>
      </c>
      <c r="AO475" s="153">
        <f t="shared" si="31"/>
        <v>18.372148387733464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4.9105954475924039</v>
      </c>
      <c r="AO476" s="153">
        <f t="shared" si="31"/>
        <v>18.435026413255891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4.9838879169594543</v>
      </c>
      <c r="AO477" s="153">
        <f t="shared" si="31"/>
        <v>18.497904438778317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5.0571803863265048</v>
      </c>
      <c r="AO478" s="153">
        <f t="shared" si="31"/>
        <v>18.560782464300743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5.1304728556935553</v>
      </c>
      <c r="AO479" s="153">
        <f t="shared" si="31"/>
        <v>18.62366048982317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5.2037653250606057</v>
      </c>
      <c r="AO480" s="153">
        <f t="shared" si="31"/>
        <v>18.686538515345596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5.2770577944276562</v>
      </c>
      <c r="AO481" s="153">
        <f t="shared" si="31"/>
        <v>18.749416540868022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5.3503502637947067</v>
      </c>
      <c r="AO482" s="153">
        <f t="shared" si="31"/>
        <v>18.812294566390449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5.4236427331617572</v>
      </c>
      <c r="AO483" s="153">
        <f t="shared" si="31"/>
        <v>18.875172591912875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5.4969352025288076</v>
      </c>
      <c r="AO484" s="153">
        <f t="shared" si="31"/>
        <v>18.938050617435302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5.5702276718958581</v>
      </c>
      <c r="AO485" s="153">
        <f t="shared" si="31"/>
        <v>19.000928642957728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5.6435201412629086</v>
      </c>
      <c r="AO486" s="153">
        <f t="shared" si="31"/>
        <v>19.063806668480154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5.716812610629959</v>
      </c>
      <c r="AO487" s="153">
        <f t="shared" si="31"/>
        <v>19.126684694002581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5.7901050799970095</v>
      </c>
      <c r="AO488" s="153">
        <f t="shared" si="31"/>
        <v>19.189562719525007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5.86339754936406</v>
      </c>
      <c r="AO489" s="153">
        <f t="shared" si="31"/>
        <v>19.252440745047434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5.9366900187311105</v>
      </c>
      <c r="AO490" s="153">
        <f t="shared" si="31"/>
        <v>19.31531877056986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6.0099824880981609</v>
      </c>
      <c r="AO491" s="153">
        <f t="shared" si="31"/>
        <v>19.378196796092286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6.0832749574652114</v>
      </c>
      <c r="AO492" s="153">
        <f t="shared" si="31"/>
        <v>19.441074821614713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6.1565674268322619</v>
      </c>
      <c r="AO493" s="153">
        <f t="shared" si="31"/>
        <v>19.503952847137139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6.2298598961993124</v>
      </c>
      <c r="AO494" s="153">
        <f t="shared" si="31"/>
        <v>19.566830872659565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6.3031523655663628</v>
      </c>
      <c r="AO495" s="153">
        <f t="shared" si="31"/>
        <v>19.629708898181992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6.3764448349334133</v>
      </c>
      <c r="AO496" s="153">
        <f t="shared" si="31"/>
        <v>19.692586923704418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6.4497373043004638</v>
      </c>
      <c r="AO497" s="153">
        <f t="shared" si="31"/>
        <v>19.755464949226845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6.5230297736675142</v>
      </c>
      <c r="AO498" s="153">
        <f t="shared" si="31"/>
        <v>19.818342974749271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6.5963222430345647</v>
      </c>
      <c r="AO499" s="153">
        <f t="shared" si="31"/>
        <v>19.881221000271697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6.6696147124016152</v>
      </c>
      <c r="AO500" s="153">
        <f t="shared" si="31"/>
        <v>19.944099025794124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6.7429071817686657</v>
      </c>
      <c r="AO501" s="153">
        <f t="shared" si="31"/>
        <v>20.00697705131655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6.8161996511357161</v>
      </c>
      <c r="AO502" s="153">
        <f t="shared" si="31"/>
        <v>20.069855076838977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6.8894921205027666</v>
      </c>
      <c r="AO503" s="153">
        <f t="shared" si="31"/>
        <v>20.132733102361403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6.9627845898698171</v>
      </c>
      <c r="AO504" s="153">
        <f t="shared" si="31"/>
        <v>20.195611127883829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7.0360770592368675</v>
      </c>
      <c r="AO505" s="153">
        <f t="shared" si="31"/>
        <v>20.258489153406256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7.109369528603918</v>
      </c>
      <c r="AO506" s="153">
        <f t="shared" si="31"/>
        <v>20.321367178928682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7.1826619979709685</v>
      </c>
      <c r="AO507" s="153">
        <f t="shared" si="31"/>
        <v>20.384245204451108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7.255954467338019</v>
      </c>
      <c r="AO508" s="153">
        <f t="shared" si="31"/>
        <v>20.447123229973535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7.329246936705081</v>
      </c>
      <c r="AO509" s="239">
        <f>AC7</f>
        <v>20.510001255496064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7.329246936705081</v>
      </c>
      <c r="AP510" s="153">
        <f>AC7</f>
        <v>20.510001255496064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7.4824581243208987</v>
      </c>
      <c r="AK511" s="130"/>
      <c r="AP511" s="153">
        <f t="shared" ref="AP511:AP574" si="33">AP510+(AP$610-AP$510)/100</f>
        <v>20.538747246335671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7.6356693119367165</v>
      </c>
      <c r="AP512" s="153">
        <f t="shared" si="33"/>
        <v>20.567493237175277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7.7888804995525343</v>
      </c>
      <c r="AP513" s="153">
        <f t="shared" si="33"/>
        <v>20.596239228014884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7.942091687168352</v>
      </c>
      <c r="AP514" s="153">
        <f t="shared" si="33"/>
        <v>20.624985218854491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8.0953028747841689</v>
      </c>
      <c r="AP515" s="153">
        <f t="shared" si="33"/>
        <v>20.653731209694097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8.2485140623999857</v>
      </c>
      <c r="AP516" s="153">
        <f t="shared" si="33"/>
        <v>20.682477200533704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8.4017252500158026</v>
      </c>
      <c r="AP517" s="153">
        <f t="shared" si="33"/>
        <v>20.71122319137331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8.5549364376316195</v>
      </c>
      <c r="AP518" s="153">
        <f t="shared" si="33"/>
        <v>20.739969182212917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8.7081476252474364</v>
      </c>
      <c r="AP519" s="153">
        <f t="shared" si="33"/>
        <v>20.768715173052524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8.8613588128632532</v>
      </c>
      <c r="AP520" s="153">
        <f t="shared" si="33"/>
        <v>20.79746116389213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9.0145700004790701</v>
      </c>
      <c r="AP521" s="153">
        <f t="shared" si="33"/>
        <v>20.826207154731737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9.167781188094887</v>
      </c>
      <c r="AP522" s="153">
        <f t="shared" si="33"/>
        <v>20.854953145571343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9.3209923757107038</v>
      </c>
      <c r="AP523" s="153">
        <f t="shared" si="33"/>
        <v>20.88369913641095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9.4742035633265207</v>
      </c>
      <c r="AP524" s="153">
        <f t="shared" si="33"/>
        <v>20.912445127250557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9.6274147509423376</v>
      </c>
      <c r="AP525" s="153">
        <f t="shared" si="33"/>
        <v>20.941191118090163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9.7806259385581544</v>
      </c>
      <c r="AP526" s="153">
        <f t="shared" si="33"/>
        <v>20.96993710892977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9.9338371261739713</v>
      </c>
      <c r="AP527" s="153">
        <f t="shared" si="33"/>
        <v>20.998683099769377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10.087048313789788</v>
      </c>
      <c r="AP528" s="153">
        <f t="shared" si="33"/>
        <v>21.027429090608983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10.240259501405605</v>
      </c>
      <c r="AP529" s="153">
        <f t="shared" si="33"/>
        <v>21.05617508144859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10.393470689021422</v>
      </c>
      <c r="AP530" s="153">
        <f t="shared" si="33"/>
        <v>21.084921072288196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10.546681876637239</v>
      </c>
      <c r="AP531" s="153">
        <f t="shared" si="33"/>
        <v>21.113667063127803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10.699893064253056</v>
      </c>
      <c r="AP532" s="153">
        <f t="shared" si="33"/>
        <v>21.14241305396741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10.853104251868873</v>
      </c>
      <c r="AP533" s="153">
        <f t="shared" si="33"/>
        <v>21.171159044807016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11.006315439484689</v>
      </c>
      <c r="AP534" s="153">
        <f t="shared" si="33"/>
        <v>21.199905035646623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11.159526627100506</v>
      </c>
      <c r="AP535" s="153">
        <f t="shared" si="33"/>
        <v>21.228651026486229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11.312737814716323</v>
      </c>
      <c r="AP536" s="153">
        <f t="shared" si="33"/>
        <v>21.257397017325836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11.46594900233214</v>
      </c>
      <c r="AP537" s="153">
        <f t="shared" si="33"/>
        <v>21.286143008165443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11.619160189947957</v>
      </c>
      <c r="AP538" s="153">
        <f t="shared" si="33"/>
        <v>21.314888999005049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11.772371377563774</v>
      </c>
      <c r="AP539" s="153">
        <f t="shared" si="33"/>
        <v>21.343634989844656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11.925582565179591</v>
      </c>
      <c r="AP540" s="153">
        <f t="shared" si="33"/>
        <v>21.372380980684262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12.078793752795407</v>
      </c>
      <c r="AP541" s="153">
        <f t="shared" si="33"/>
        <v>21.401126971523869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12.232004940411224</v>
      </c>
      <c r="AP542" s="153">
        <f t="shared" si="33"/>
        <v>21.429872962363476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12.385216128027041</v>
      </c>
      <c r="AP543" s="153">
        <f t="shared" si="33"/>
        <v>21.458618953203082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12.538427315642858</v>
      </c>
      <c r="AP544" s="153">
        <f t="shared" si="33"/>
        <v>21.487364944042689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12.691638503258675</v>
      </c>
      <c r="AP545" s="153">
        <f t="shared" si="33"/>
        <v>21.516110934882295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12.844849690874492</v>
      </c>
      <c r="AP546" s="153">
        <f t="shared" si="33"/>
        <v>21.544856925721902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12.998060878490309</v>
      </c>
      <c r="AP547" s="153">
        <f t="shared" si="33"/>
        <v>21.573602916561509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13.151272066106126</v>
      </c>
      <c r="AP548" s="153">
        <f t="shared" si="33"/>
        <v>21.602348907401115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13.304483253721942</v>
      </c>
      <c r="AP549" s="153">
        <f t="shared" si="33"/>
        <v>21.631094898240722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13.457694441337759</v>
      </c>
      <c r="AP550" s="153">
        <f t="shared" si="33"/>
        <v>21.659840889080328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13.610905628953576</v>
      </c>
      <c r="AP551" s="153">
        <f t="shared" si="33"/>
        <v>21.688586879919935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13.764116816569393</v>
      </c>
      <c r="AP552" s="153">
        <f t="shared" si="33"/>
        <v>21.717332870759542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13.91732800418521</v>
      </c>
      <c r="AP553" s="153">
        <f t="shared" si="33"/>
        <v>21.746078861599148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14.070539191801027</v>
      </c>
      <c r="AP554" s="153">
        <f t="shared" si="33"/>
        <v>21.774824852438755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14.223750379416844</v>
      </c>
      <c r="AP555" s="153">
        <f t="shared" si="33"/>
        <v>21.803570843278361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14.37696156703266</v>
      </c>
      <c r="AP556" s="153">
        <f t="shared" si="33"/>
        <v>21.832316834117968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14.530172754648477</v>
      </c>
      <c r="AP557" s="153">
        <f t="shared" si="33"/>
        <v>21.861062824957575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14.683383942264294</v>
      </c>
      <c r="AP558" s="153">
        <f t="shared" si="33"/>
        <v>21.889808815797181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14.836595129880111</v>
      </c>
      <c r="AP559" s="153">
        <f t="shared" si="33"/>
        <v>21.918554806636788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14.989806317495928</v>
      </c>
      <c r="AP560" s="153">
        <f t="shared" si="33"/>
        <v>21.947300797476395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15.143017505111745</v>
      </c>
      <c r="AP561" s="153">
        <f t="shared" si="33"/>
        <v>21.976046788316001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15.296228692727562</v>
      </c>
      <c r="AP562" s="153">
        <f t="shared" si="33"/>
        <v>22.004792779155608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15.449439880343379</v>
      </c>
      <c r="AP563" s="153">
        <f t="shared" si="33"/>
        <v>22.033538769995214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15.602651067959195</v>
      </c>
      <c r="AP564" s="153">
        <f t="shared" si="33"/>
        <v>22.062284760834821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15.755862255575012</v>
      </c>
      <c r="AP565" s="153">
        <f t="shared" si="33"/>
        <v>22.091030751674428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15.909073443190829</v>
      </c>
      <c r="AP566" s="153">
        <f t="shared" si="33"/>
        <v>22.119776742514034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16.062284630806648</v>
      </c>
      <c r="AP567" s="153">
        <f t="shared" si="33"/>
        <v>22.148522733353641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16.215495818422465</v>
      </c>
      <c r="AP568" s="153">
        <f t="shared" si="33"/>
        <v>22.177268724193247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16.368707006038282</v>
      </c>
      <c r="AP569" s="153">
        <f t="shared" si="33"/>
        <v>22.206014715032854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16.521918193654098</v>
      </c>
      <c r="AP570" s="153">
        <f t="shared" si="33"/>
        <v>22.234760705872461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16.675129381269915</v>
      </c>
      <c r="AP571" s="153">
        <f t="shared" si="33"/>
        <v>22.263506696712067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16.828340568885732</v>
      </c>
      <c r="AP572" s="153">
        <f t="shared" si="33"/>
        <v>22.292252687551674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16.981551756501549</v>
      </c>
      <c r="AP573" s="153">
        <f t="shared" si="33"/>
        <v>22.32099867839128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17.134762944117366</v>
      </c>
      <c r="AP574" s="153">
        <f t="shared" si="33"/>
        <v>22.349744669230887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17.287974131733183</v>
      </c>
      <c r="AP575" s="153">
        <f t="shared" ref="AP575:AP609" si="35">AP574+(AP$610-AP$510)/100</f>
        <v>22.378490660070494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17.441185319349</v>
      </c>
      <c r="AP576" s="153">
        <f t="shared" si="35"/>
        <v>22.4072366509101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17.594396506964816</v>
      </c>
      <c r="AP577" s="153">
        <f t="shared" si="35"/>
        <v>22.435982641749707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17.747607694580633</v>
      </c>
      <c r="AP578" s="153">
        <f t="shared" si="35"/>
        <v>22.464728632589313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17.90081888219645</v>
      </c>
      <c r="AP579" s="153">
        <f t="shared" si="35"/>
        <v>22.49347462342892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18.054030069812267</v>
      </c>
      <c r="AP580" s="153">
        <f t="shared" si="35"/>
        <v>22.522220614268527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18.207241257428084</v>
      </c>
      <c r="AP581" s="153">
        <f t="shared" si="35"/>
        <v>22.550966605108133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18.360452445043901</v>
      </c>
      <c r="AP582" s="153">
        <f t="shared" si="35"/>
        <v>22.57971259594774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18.513663632659718</v>
      </c>
      <c r="AP583" s="153">
        <f t="shared" si="35"/>
        <v>22.608458586787346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18.666874820275535</v>
      </c>
      <c r="AP584" s="153">
        <f t="shared" si="35"/>
        <v>22.637204577626953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18.820086007891351</v>
      </c>
      <c r="AP585" s="153">
        <f t="shared" si="35"/>
        <v>22.66595056846656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18.973297195507168</v>
      </c>
      <c r="AP586" s="153">
        <f t="shared" si="35"/>
        <v>22.694696559306166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19.126508383122985</v>
      </c>
      <c r="AP587" s="153">
        <f t="shared" si="35"/>
        <v>22.723442550145773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19.279719570738802</v>
      </c>
      <c r="AP588" s="153">
        <f t="shared" si="35"/>
        <v>22.752188540985379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19.432930758354619</v>
      </c>
      <c r="AP589" s="153">
        <f t="shared" si="35"/>
        <v>22.780934531824986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19.586141945970436</v>
      </c>
      <c r="AP590" s="153">
        <f t="shared" si="35"/>
        <v>22.809680522664593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19.739353133586253</v>
      </c>
      <c r="AP591" s="153">
        <f t="shared" si="35"/>
        <v>22.838426513504199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19.89256432120207</v>
      </c>
      <c r="AP592" s="153">
        <f t="shared" si="35"/>
        <v>22.867172504343806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20.045775508817886</v>
      </c>
      <c r="AP593" s="153">
        <f t="shared" si="35"/>
        <v>22.895918495183412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20.198986696433703</v>
      </c>
      <c r="AP594" s="153">
        <f t="shared" si="35"/>
        <v>22.924664486023019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20.35219788404952</v>
      </c>
      <c r="AP595" s="153">
        <f t="shared" si="35"/>
        <v>22.953410476862626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20.505409071665337</v>
      </c>
      <c r="AP596" s="153">
        <f t="shared" si="35"/>
        <v>22.982156467702232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20.658620259281154</v>
      </c>
      <c r="AP597" s="153">
        <f t="shared" si="35"/>
        <v>23.010902458541839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20.811831446896971</v>
      </c>
      <c r="AP598" s="153">
        <f t="shared" si="35"/>
        <v>23.039648449381446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20.965042634512788</v>
      </c>
      <c r="AP599" s="153">
        <f t="shared" si="35"/>
        <v>23.068394440221052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21.118253822128604</v>
      </c>
      <c r="AP600" s="153">
        <f t="shared" si="35"/>
        <v>23.097140431060659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21.271465009744421</v>
      </c>
      <c r="AP601" s="153">
        <f t="shared" si="35"/>
        <v>23.125886421900265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21.424676197360238</v>
      </c>
      <c r="AP602" s="153">
        <f t="shared" si="35"/>
        <v>23.154632412739872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21.577887384976055</v>
      </c>
      <c r="AP603" s="153">
        <f t="shared" si="35"/>
        <v>23.183378403579479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21.731098572591872</v>
      </c>
      <c r="AP604" s="153">
        <f t="shared" si="35"/>
        <v>23.212124394419085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21.884309760207689</v>
      </c>
      <c r="AP605" s="153">
        <f t="shared" si="35"/>
        <v>23.240870385258692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22.037520947823506</v>
      </c>
      <c r="AP606" s="153">
        <f t="shared" si="35"/>
        <v>23.269616376098298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22.190732135439323</v>
      </c>
      <c r="AP607" s="153">
        <f t="shared" si="35"/>
        <v>23.298362366937905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22.343943323055139</v>
      </c>
      <c r="AP608" s="153">
        <f t="shared" si="35"/>
        <v>23.327108357777512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22.497154510670956</v>
      </c>
      <c r="AP609" s="153">
        <f t="shared" si="35"/>
        <v>23.355854348617118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22.650365698286826</v>
      </c>
      <c r="AP610" s="177">
        <f>AC14</f>
        <v>23.384600339456789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22.650365698286826</v>
      </c>
      <c r="AQ611">
        <f>AC14</f>
        <v>23.384600339456789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22.689433202037648</v>
      </c>
      <c r="AQ612">
        <f t="shared" ref="AQ612:AQ675" si="37">AQ611+(AQ$711-AQ$611)/100</f>
        <v>23.339062112101306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22.72850070578847</v>
      </c>
      <c r="AQ613">
        <f t="shared" si="37"/>
        <v>23.293523884745824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22.767568209539292</v>
      </c>
      <c r="AQ614">
        <f t="shared" si="37"/>
        <v>23.247985657390341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22.806635713290113</v>
      </c>
      <c r="AQ615">
        <f t="shared" si="37"/>
        <v>23.202447430034859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22.845703217040935</v>
      </c>
      <c r="AQ616">
        <f t="shared" si="37"/>
        <v>23.156909202679376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22.884770720791757</v>
      </c>
      <c r="AQ617">
        <f t="shared" si="37"/>
        <v>23.111370975323894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22.923838224542578</v>
      </c>
      <c r="AQ618">
        <f t="shared" si="37"/>
        <v>23.065832747968411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22.9629057282934</v>
      </c>
      <c r="AQ619">
        <f t="shared" si="37"/>
        <v>23.020294520612929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23.001973232044222</v>
      </c>
      <c r="AQ620">
        <f t="shared" si="37"/>
        <v>22.974756293257446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23.041040735795043</v>
      </c>
      <c r="AQ621">
        <f t="shared" si="37"/>
        <v>22.929218065901964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23.080108239545865</v>
      </c>
      <c r="AQ622">
        <f t="shared" si="37"/>
        <v>22.883679838546481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23.119175743296687</v>
      </c>
      <c r="AQ623">
        <f t="shared" si="37"/>
        <v>22.838141611190999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23.158243247047508</v>
      </c>
      <c r="AQ624">
        <f t="shared" si="37"/>
        <v>22.792603383835516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23.19731075079833</v>
      </c>
      <c r="AQ625">
        <f t="shared" si="37"/>
        <v>22.747065156480033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23.236378254549152</v>
      </c>
      <c r="AQ626">
        <f t="shared" si="37"/>
        <v>22.701526929124551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23.275445758299973</v>
      </c>
      <c r="AQ627">
        <f t="shared" si="37"/>
        <v>22.655988701769068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23.314513262050795</v>
      </c>
      <c r="AQ628">
        <f t="shared" si="37"/>
        <v>22.610450474413586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23.353580765801617</v>
      </c>
      <c r="AQ629">
        <f t="shared" si="37"/>
        <v>22.564912247058103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23.392648269552438</v>
      </c>
      <c r="AQ630">
        <f t="shared" si="37"/>
        <v>22.519374019702621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23.43171577330326</v>
      </c>
      <c r="AQ631">
        <f t="shared" si="37"/>
        <v>22.473835792347138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23.470783277054082</v>
      </c>
      <c r="AQ632">
        <f t="shared" si="37"/>
        <v>22.428297564991656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23.509850780804904</v>
      </c>
      <c r="AQ633">
        <f t="shared" si="37"/>
        <v>22.382759337636173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23.548918284555725</v>
      </c>
      <c r="AQ634">
        <f t="shared" si="37"/>
        <v>22.337221110280691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23.587985788306547</v>
      </c>
      <c r="AQ635">
        <f t="shared" si="37"/>
        <v>22.291682882925208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23.627053292057369</v>
      </c>
      <c r="AQ636">
        <f t="shared" si="37"/>
        <v>22.246144655569726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23.66612079580819</v>
      </c>
      <c r="AQ637">
        <f t="shared" si="37"/>
        <v>22.200606428214243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23.705188299559012</v>
      </c>
      <c r="AQ638">
        <f t="shared" si="37"/>
        <v>22.155068200858761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23.744255803309834</v>
      </c>
      <c r="AQ639">
        <f t="shared" si="37"/>
        <v>22.109529973503278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23.783323307060655</v>
      </c>
      <c r="AQ640">
        <f t="shared" si="37"/>
        <v>22.063991746147796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23.822390810811477</v>
      </c>
      <c r="AQ641">
        <f t="shared" si="37"/>
        <v>22.018453518792313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23.861458314562299</v>
      </c>
      <c r="AQ642">
        <f t="shared" si="37"/>
        <v>21.972915291436831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23.90052581831312</v>
      </c>
      <c r="AQ643">
        <f t="shared" si="37"/>
        <v>21.927377064081348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23.939593322063942</v>
      </c>
      <c r="AQ644">
        <f t="shared" si="37"/>
        <v>21.881838836725866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23.978660825814764</v>
      </c>
      <c r="AQ645">
        <f t="shared" si="37"/>
        <v>21.836300609370383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24.017728329565585</v>
      </c>
      <c r="AQ646">
        <f t="shared" si="37"/>
        <v>21.790762382014901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24.056795833316407</v>
      </c>
      <c r="AQ647">
        <f t="shared" si="37"/>
        <v>21.745224154659418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24.095863337067229</v>
      </c>
      <c r="AQ648">
        <f t="shared" si="37"/>
        <v>21.699685927303936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24.134930840818051</v>
      </c>
      <c r="AQ649">
        <f t="shared" si="37"/>
        <v>21.654147699948453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24.173998344568872</v>
      </c>
      <c r="AQ650">
        <f t="shared" si="37"/>
        <v>21.60860947259297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24.213065848319694</v>
      </c>
      <c r="AQ651">
        <f t="shared" si="37"/>
        <v>21.563071245237488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24.252133352070516</v>
      </c>
      <c r="AQ652">
        <f t="shared" si="37"/>
        <v>21.517533017882005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24.291200855821337</v>
      </c>
      <c r="AQ653">
        <f t="shared" si="37"/>
        <v>21.471994790526523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24.330268359572159</v>
      </c>
      <c r="AQ654">
        <f t="shared" si="37"/>
        <v>21.42645656317104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24.369335863322981</v>
      </c>
      <c r="AQ655">
        <f t="shared" si="37"/>
        <v>21.380918335815558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24.408403367073802</v>
      </c>
      <c r="AQ656">
        <f t="shared" si="37"/>
        <v>21.335380108460075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24.447470870824624</v>
      </c>
      <c r="AQ657">
        <f t="shared" si="37"/>
        <v>21.289841881104593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24.486538374575446</v>
      </c>
      <c r="AQ658">
        <f t="shared" si="37"/>
        <v>21.24430365374911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24.525605878326267</v>
      </c>
      <c r="AQ659">
        <f t="shared" si="37"/>
        <v>21.198765426393628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24.564673382077089</v>
      </c>
      <c r="AQ660">
        <f t="shared" si="37"/>
        <v>21.153227199038145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24.603740885827911</v>
      </c>
      <c r="AQ661">
        <f t="shared" si="37"/>
        <v>21.107688971682663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24.642808389578732</v>
      </c>
      <c r="AQ662">
        <f t="shared" si="37"/>
        <v>21.06215074432718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24.681875893329554</v>
      </c>
      <c r="AQ663">
        <f t="shared" si="37"/>
        <v>21.016612516971698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24.720943397080376</v>
      </c>
      <c r="AQ664">
        <f t="shared" si="37"/>
        <v>20.971074289616215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24.760010900831197</v>
      </c>
      <c r="AQ665">
        <f t="shared" si="37"/>
        <v>20.925536062260733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24.799078404582019</v>
      </c>
      <c r="AQ666">
        <f t="shared" si="37"/>
        <v>20.87999783490525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24.838145908332841</v>
      </c>
      <c r="AQ667">
        <f t="shared" si="37"/>
        <v>20.834459607549768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24.877213412083663</v>
      </c>
      <c r="AQ668">
        <f t="shared" si="37"/>
        <v>20.788921380194285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24.916280915834484</v>
      </c>
      <c r="AQ669">
        <f t="shared" si="37"/>
        <v>20.743383152838803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24.955348419585306</v>
      </c>
      <c r="AQ670">
        <f t="shared" si="37"/>
        <v>20.69784492548332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24.994415923336128</v>
      </c>
      <c r="AQ671">
        <f t="shared" si="37"/>
        <v>20.652306698127838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25.033483427086949</v>
      </c>
      <c r="AQ672">
        <f t="shared" si="37"/>
        <v>20.606768470772355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25.072550930837771</v>
      </c>
      <c r="AQ673">
        <f t="shared" si="37"/>
        <v>20.561230243416873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25.111618434588593</v>
      </c>
      <c r="AQ674">
        <f t="shared" si="37"/>
        <v>20.51569201606139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25.150685938339414</v>
      </c>
      <c r="AQ675">
        <f t="shared" si="37"/>
        <v>20.470153788705908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25.189753442090236</v>
      </c>
      <c r="AQ676">
        <f t="shared" ref="AQ676:AQ710" si="39">AQ675+(AQ$711-AQ$611)/100</f>
        <v>20.424615561350425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25.228820945841058</v>
      </c>
      <c r="AQ677">
        <f t="shared" si="39"/>
        <v>20.379077333994942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25.267888449591879</v>
      </c>
      <c r="AQ678">
        <f t="shared" si="39"/>
        <v>20.33353910663946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25.306955953342701</v>
      </c>
      <c r="AQ679">
        <f t="shared" si="39"/>
        <v>20.288000879283977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25.346023457093523</v>
      </c>
      <c r="AQ680">
        <f t="shared" si="39"/>
        <v>20.242462651928495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25.385090960844344</v>
      </c>
      <c r="AQ681">
        <f t="shared" si="39"/>
        <v>20.196924424573012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25.424158464595166</v>
      </c>
      <c r="AQ682">
        <f t="shared" si="39"/>
        <v>20.15138619721753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25.463225968345988</v>
      </c>
      <c r="AQ683">
        <f t="shared" si="39"/>
        <v>20.105847969862047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25.50229347209681</v>
      </c>
      <c r="AQ684">
        <f t="shared" si="39"/>
        <v>20.060309742506565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25.541360975847631</v>
      </c>
      <c r="AQ685">
        <f t="shared" si="39"/>
        <v>20.014771515151082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25.580428479598453</v>
      </c>
      <c r="AQ686">
        <f t="shared" si="39"/>
        <v>19.9692332877956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25.619495983349275</v>
      </c>
      <c r="AQ687">
        <f t="shared" si="39"/>
        <v>19.923695060440117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25.658563487100096</v>
      </c>
      <c r="AQ688">
        <f t="shared" si="39"/>
        <v>19.878156833084635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25.697630990850918</v>
      </c>
      <c r="AQ689">
        <f t="shared" si="39"/>
        <v>19.832618605729152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25.73669849460174</v>
      </c>
      <c r="AQ690">
        <f t="shared" si="39"/>
        <v>19.78708037837367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25.775765998352561</v>
      </c>
      <c r="AQ691">
        <f t="shared" si="39"/>
        <v>19.741542151018187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25.814833502103383</v>
      </c>
      <c r="AQ692">
        <f t="shared" si="39"/>
        <v>19.696003923662705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25.853901005854205</v>
      </c>
      <c r="AQ693">
        <f t="shared" si="39"/>
        <v>19.650465696307222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25.892968509605026</v>
      </c>
      <c r="AQ694">
        <f t="shared" si="39"/>
        <v>19.60492746895174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25.932036013355848</v>
      </c>
      <c r="AQ695">
        <f t="shared" si="39"/>
        <v>19.559389241596257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25.97110351710667</v>
      </c>
      <c r="AQ696">
        <f t="shared" si="39"/>
        <v>19.513851014240775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26.010171020857491</v>
      </c>
      <c r="AQ697">
        <f t="shared" si="39"/>
        <v>19.468312786885292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26.049238524608313</v>
      </c>
      <c r="AQ698">
        <f t="shared" si="39"/>
        <v>19.42277455952981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26.088306028359135</v>
      </c>
      <c r="AQ699">
        <f t="shared" si="39"/>
        <v>19.377236332174327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26.127373532109956</v>
      </c>
      <c r="AQ700">
        <f t="shared" si="39"/>
        <v>19.331698104818845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26.166441035860778</v>
      </c>
      <c r="AQ701">
        <f t="shared" si="39"/>
        <v>19.286159877463362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26.2055085396116</v>
      </c>
      <c r="AQ702">
        <f t="shared" si="39"/>
        <v>19.24062165010788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26.244576043362422</v>
      </c>
      <c r="AQ703">
        <f t="shared" si="39"/>
        <v>19.195083422752397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26.283643547113243</v>
      </c>
      <c r="AQ704">
        <f t="shared" si="39"/>
        <v>19.149545195396914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26.322711050864065</v>
      </c>
      <c r="AQ705">
        <f t="shared" si="39"/>
        <v>19.104006968041432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26.361778554614887</v>
      </c>
      <c r="AQ706">
        <f t="shared" si="39"/>
        <v>19.058468740685949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26.400846058365708</v>
      </c>
      <c r="AQ707">
        <f t="shared" si="39"/>
        <v>19.012930513330467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26.43991356211653</v>
      </c>
      <c r="AQ708">
        <f t="shared" si="39"/>
        <v>18.967392285974984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26.478981065867352</v>
      </c>
      <c r="AQ709">
        <f t="shared" si="39"/>
        <v>18.921854058619502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26.518048569618173</v>
      </c>
      <c r="AQ710">
        <f t="shared" si="39"/>
        <v>18.876315831264019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26.557116073368885</v>
      </c>
      <c r="AQ711" s="177">
        <f>AC15</f>
        <v>18.83077760390853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26.557116073368885</v>
      </c>
      <c r="AR712">
        <f>AC15</f>
        <v>18.83077760390853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26.505405237885032</v>
      </c>
      <c r="AR713">
        <f t="shared" ref="AR713:AR776" si="41">AR712+(AR$812-AR$712)/100</f>
        <v>18.683719827869446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26.45369440240118</v>
      </c>
      <c r="AR714">
        <f t="shared" si="41"/>
        <v>18.536662051830362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26.401983566917327</v>
      </c>
      <c r="AR715">
        <f t="shared" si="41"/>
        <v>18.389604275791278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26.350272731433474</v>
      </c>
      <c r="AR716">
        <f t="shared" si="41"/>
        <v>18.242546499752194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26.298561895949621</v>
      </c>
      <c r="AR717">
        <f t="shared" si="41"/>
        <v>18.09548872371311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26.246851060465769</v>
      </c>
      <c r="AR718">
        <f t="shared" si="41"/>
        <v>17.948430947674026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26.195140224981916</v>
      </c>
      <c r="AR719">
        <f t="shared" si="41"/>
        <v>17.801373171634943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26.143429389498063</v>
      </c>
      <c r="AR720">
        <f t="shared" si="41"/>
        <v>17.654315395595859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26.091718554014211</v>
      </c>
      <c r="AR721">
        <f t="shared" si="41"/>
        <v>17.507257619556775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26.040007718530358</v>
      </c>
      <c r="AR722">
        <f t="shared" si="41"/>
        <v>17.360199843517691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25.988296883046505</v>
      </c>
      <c r="AR723">
        <f t="shared" si="41"/>
        <v>17.213142067478607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25.936586047562653</v>
      </c>
      <c r="AR724">
        <f t="shared" si="41"/>
        <v>17.066084291439523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25.8848752120788</v>
      </c>
      <c r="AR725">
        <f t="shared" si="41"/>
        <v>16.919026515400439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25.833164376594947</v>
      </c>
      <c r="AR726">
        <f t="shared" si="41"/>
        <v>16.771968739361355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25.781453541111095</v>
      </c>
      <c r="AR727">
        <f t="shared" si="41"/>
        <v>16.624910963322272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25.729742705627242</v>
      </c>
      <c r="AR728">
        <f t="shared" si="41"/>
        <v>16.477853187283188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25.678031870143389</v>
      </c>
      <c r="AR729">
        <f t="shared" si="41"/>
        <v>16.330795411244104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25.626321034659536</v>
      </c>
      <c r="AR730">
        <f t="shared" si="41"/>
        <v>16.18373763520502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25.574610199175684</v>
      </c>
      <c r="AR731">
        <f t="shared" si="41"/>
        <v>16.036679859165936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25.522899363691831</v>
      </c>
      <c r="AR732">
        <f t="shared" si="41"/>
        <v>15.88962208312685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25.471188528207978</v>
      </c>
      <c r="AR733">
        <f t="shared" si="41"/>
        <v>15.742564307087765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25.419477692724126</v>
      </c>
      <c r="AR734">
        <f t="shared" si="41"/>
        <v>15.595506531048679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25.367766857240273</v>
      </c>
      <c r="AR735">
        <f t="shared" si="41"/>
        <v>15.448448755009593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25.31605602175642</v>
      </c>
      <c r="AR736">
        <f t="shared" si="41"/>
        <v>15.301390978970508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25.264345186272568</v>
      </c>
      <c r="AR737">
        <f t="shared" si="41"/>
        <v>15.154333202931422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25.212634350788715</v>
      </c>
      <c r="AR738">
        <f t="shared" si="41"/>
        <v>15.007275426892337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25.160923515304862</v>
      </c>
      <c r="AR739">
        <f t="shared" si="41"/>
        <v>14.860217650853251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25.10921267982101</v>
      </c>
      <c r="AR740">
        <f t="shared" si="41"/>
        <v>14.713159874814165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25.057501844337157</v>
      </c>
      <c r="AR741">
        <f t="shared" si="41"/>
        <v>14.56610209877508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25.005791008853304</v>
      </c>
      <c r="AR742">
        <f t="shared" si="41"/>
        <v>14.419044322735994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24.954080173369452</v>
      </c>
      <c r="AR743">
        <f t="shared" si="41"/>
        <v>14.271986546696908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24.902369337885599</v>
      </c>
      <c r="AR744">
        <f t="shared" si="41"/>
        <v>14.124928770657823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24.850658502401746</v>
      </c>
      <c r="AR745">
        <f t="shared" si="41"/>
        <v>13.977870994618737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24.798947666917893</v>
      </c>
      <c r="AR746">
        <f t="shared" si="41"/>
        <v>13.830813218579651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24.747236831434041</v>
      </c>
      <c r="AR747">
        <f t="shared" si="41"/>
        <v>13.683755442540566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24.695525995950188</v>
      </c>
      <c r="AR748">
        <f t="shared" si="41"/>
        <v>13.53669766650148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24.643815160466335</v>
      </c>
      <c r="AR749">
        <f t="shared" si="41"/>
        <v>13.389639890462394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24.592104324982483</v>
      </c>
      <c r="AR750">
        <f t="shared" si="41"/>
        <v>13.242582114423309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24.54039348949863</v>
      </c>
      <c r="AR751">
        <f t="shared" si="41"/>
        <v>13.095524338384223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24.488682654014777</v>
      </c>
      <c r="AR752">
        <f t="shared" si="41"/>
        <v>12.948466562345137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24.436971818530925</v>
      </c>
      <c r="AR753">
        <f t="shared" si="41"/>
        <v>12.801408786306052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24.385260983047072</v>
      </c>
      <c r="AR754">
        <f t="shared" si="41"/>
        <v>12.654351010266966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24.333550147563219</v>
      </c>
      <c r="AR755">
        <f t="shared" si="41"/>
        <v>12.50729323422788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24.281839312079367</v>
      </c>
      <c r="AR756">
        <f t="shared" si="41"/>
        <v>12.360235458188795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24.230128476595514</v>
      </c>
      <c r="AR757">
        <f t="shared" si="41"/>
        <v>12.213177682149709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24.178417641111661</v>
      </c>
      <c r="AR758">
        <f t="shared" si="41"/>
        <v>12.066119906110623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24.126706805627808</v>
      </c>
      <c r="AR759">
        <f t="shared" si="41"/>
        <v>11.919062130071538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24.074995970143956</v>
      </c>
      <c r="AR760">
        <f t="shared" si="41"/>
        <v>11.772004354032452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24.023285134660103</v>
      </c>
      <c r="AR761">
        <f t="shared" si="41"/>
        <v>11.624946577993367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23.97157429917625</v>
      </c>
      <c r="AR762">
        <f t="shared" si="41"/>
        <v>11.477888801954281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23.919863463692398</v>
      </c>
      <c r="AR763">
        <f t="shared" si="41"/>
        <v>11.330831025915195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23.868152628208545</v>
      </c>
      <c r="AR764">
        <f t="shared" si="41"/>
        <v>11.18377324987611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23.816441792724692</v>
      </c>
      <c r="AR765">
        <f t="shared" si="41"/>
        <v>11.036715473837024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23.76473095724084</v>
      </c>
      <c r="AR766">
        <f t="shared" si="41"/>
        <v>10.889657697797938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23.713020121756987</v>
      </c>
      <c r="AR767">
        <f t="shared" si="41"/>
        <v>10.742599921758853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23.661309286273134</v>
      </c>
      <c r="AR768">
        <f t="shared" si="41"/>
        <v>10.595542145719767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23.609598450789282</v>
      </c>
      <c r="AR769">
        <f t="shared" si="41"/>
        <v>10.448484369680681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23.557887615305429</v>
      </c>
      <c r="AR770">
        <f t="shared" si="41"/>
        <v>10.301426593641596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23.506176779821576</v>
      </c>
      <c r="AR771">
        <f t="shared" si="41"/>
        <v>10.15436881760251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23.454465944337723</v>
      </c>
      <c r="AR772">
        <f t="shared" si="41"/>
        <v>10.007311041563424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23.402755108853871</v>
      </c>
      <c r="AR773">
        <f t="shared" si="41"/>
        <v>9.8602532655243387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23.351044273370018</v>
      </c>
      <c r="AR774">
        <f t="shared" si="41"/>
        <v>9.713195489485253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23.299333437886165</v>
      </c>
      <c r="AR775">
        <f t="shared" si="41"/>
        <v>9.5661377134461674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23.247622602402313</v>
      </c>
      <c r="AR776">
        <f t="shared" si="41"/>
        <v>9.4190799374070817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23.19591176691846</v>
      </c>
      <c r="AR777">
        <f t="shared" ref="AR777:AR811" si="43">AR776+(AR$812-AR$712)/100</f>
        <v>9.2720221613679961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23.144200931434607</v>
      </c>
      <c r="AR778">
        <f t="shared" si="43"/>
        <v>9.1249643853289104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23.092490095950755</v>
      </c>
      <c r="AR779">
        <f t="shared" si="43"/>
        <v>8.9779066092898248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23.040779260466902</v>
      </c>
      <c r="AR780">
        <f t="shared" si="43"/>
        <v>8.8308488332507391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22.989068424983049</v>
      </c>
      <c r="AR781">
        <f t="shared" si="43"/>
        <v>8.6837910572116535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22.937357589499197</v>
      </c>
      <c r="AR782">
        <f t="shared" si="43"/>
        <v>8.5367332811725678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22.885646754015344</v>
      </c>
      <c r="AR783">
        <f t="shared" si="43"/>
        <v>8.3896755051334821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22.833935918531491</v>
      </c>
      <c r="AR784">
        <f t="shared" si="43"/>
        <v>8.2426177290943965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22.782225083047638</v>
      </c>
      <c r="AR785">
        <f t="shared" si="43"/>
        <v>8.0955599530553108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22.730514247563786</v>
      </c>
      <c r="AR786">
        <f t="shared" si="43"/>
        <v>7.9485021770162252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22.678803412079933</v>
      </c>
      <c r="AR787">
        <f t="shared" si="43"/>
        <v>7.8014444009771395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22.62709257659608</v>
      </c>
      <c r="AR788">
        <f t="shared" si="43"/>
        <v>7.6543866249380539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22.575381741112228</v>
      </c>
      <c r="AR789">
        <f t="shared" si="43"/>
        <v>7.5073288488989682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22.523670905628375</v>
      </c>
      <c r="AR790">
        <f t="shared" si="43"/>
        <v>7.3602710728598826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22.471960070144522</v>
      </c>
      <c r="AR791">
        <f t="shared" si="43"/>
        <v>7.2132132968207969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22.42024923466067</v>
      </c>
      <c r="AR792">
        <f t="shared" si="43"/>
        <v>7.0661555207817113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22.368538399176817</v>
      </c>
      <c r="AR793">
        <f t="shared" si="43"/>
        <v>6.9190977447426256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22.316827563692964</v>
      </c>
      <c r="AR794">
        <f t="shared" si="43"/>
        <v>6.77203996870354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22.265116728209112</v>
      </c>
      <c r="AR795">
        <f t="shared" si="43"/>
        <v>6.6249821926644543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22.213405892725259</v>
      </c>
      <c r="AR796">
        <f t="shared" si="43"/>
        <v>6.4779244166253687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22.161695057241406</v>
      </c>
      <c r="AR797">
        <f t="shared" si="43"/>
        <v>6.330866640586283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22.109984221757554</v>
      </c>
      <c r="AR798">
        <f t="shared" si="43"/>
        <v>6.1838088645471974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22.058273386273701</v>
      </c>
      <c r="AR799">
        <f t="shared" si="43"/>
        <v>6.0367510885081117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22.006562550789848</v>
      </c>
      <c r="AR800">
        <f t="shared" si="43"/>
        <v>5.8896933124690261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21.954851715305995</v>
      </c>
      <c r="AR801">
        <f t="shared" si="43"/>
        <v>5.7426355364299404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21.903140879822143</v>
      </c>
      <c r="AR802">
        <f t="shared" si="43"/>
        <v>5.5955777603908547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21.85143004433829</v>
      </c>
      <c r="AR803">
        <f t="shared" si="43"/>
        <v>5.4485199843517691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21.799719208854437</v>
      </c>
      <c r="AR804">
        <f t="shared" si="43"/>
        <v>5.3014622083126834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21.748008373370585</v>
      </c>
      <c r="AR805">
        <f t="shared" si="43"/>
        <v>5.1544044322735978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21.696297537886732</v>
      </c>
      <c r="AR806">
        <f t="shared" si="43"/>
        <v>5.0073466562345121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21.644586702402879</v>
      </c>
      <c r="AR807">
        <f t="shared" si="43"/>
        <v>4.8602888801954265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21.592875866919027</v>
      </c>
      <c r="AR808">
        <f t="shared" si="43"/>
        <v>4.7132311041563408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21.541165031435174</v>
      </c>
      <c r="AR809">
        <f t="shared" si="43"/>
        <v>4.5661733281172552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21.489454195951321</v>
      </c>
      <c r="AR810">
        <f t="shared" si="43"/>
        <v>4.4191155520781695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21.437743360467469</v>
      </c>
      <c r="AR811">
        <f t="shared" si="43"/>
        <v>4.2720577760390839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21.386032524983474</v>
      </c>
      <c r="AR812" s="177">
        <f>AC8</f>
        <v>4.125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21.386032524983474</v>
      </c>
      <c r="AS813">
        <f>AC8</f>
        <v>4.125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21.386032524983474</v>
      </c>
      <c r="AS814">
        <f t="shared" ref="AS814:AS877" si="45">AS813+(AS$913-AS$813)/100</f>
        <v>4.125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21.386032524983474</v>
      </c>
      <c r="AS815">
        <f t="shared" si="45"/>
        <v>4.125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21.386032524983474</v>
      </c>
      <c r="AS816">
        <f t="shared" si="45"/>
        <v>4.125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21.386032524983474</v>
      </c>
      <c r="AS817">
        <f t="shared" si="45"/>
        <v>4.125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21.386032524983474</v>
      </c>
      <c r="AS818">
        <f t="shared" si="45"/>
        <v>4.125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21.386032524983474</v>
      </c>
      <c r="AS819">
        <f t="shared" si="45"/>
        <v>4.125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21.386032524983474</v>
      </c>
      <c r="AS820">
        <f t="shared" si="45"/>
        <v>4.125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21.386032524983474</v>
      </c>
      <c r="AS821">
        <f t="shared" si="45"/>
        <v>4.125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21.386032524983474</v>
      </c>
      <c r="AS822">
        <f t="shared" si="45"/>
        <v>4.125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21.386032524983474</v>
      </c>
      <c r="AS823">
        <f t="shared" si="45"/>
        <v>4.125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21.386032524983474</v>
      </c>
      <c r="AS824">
        <f t="shared" si="45"/>
        <v>4.125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21.386032524983474</v>
      </c>
      <c r="AS825">
        <f t="shared" si="45"/>
        <v>4.125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21.386032524983474</v>
      </c>
      <c r="AS826">
        <f t="shared" si="45"/>
        <v>4.125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21.386032524983474</v>
      </c>
      <c r="AS827">
        <f t="shared" si="45"/>
        <v>4.125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21.386032524983474</v>
      </c>
      <c r="AS828">
        <f t="shared" si="45"/>
        <v>4.125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21.386032524983474</v>
      </c>
      <c r="AS829">
        <f t="shared" si="45"/>
        <v>4.125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21.386032524983474</v>
      </c>
      <c r="AS830">
        <f t="shared" si="45"/>
        <v>4.125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21.386032524983474</v>
      </c>
      <c r="AS831">
        <f t="shared" si="45"/>
        <v>4.125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21.386032524983474</v>
      </c>
      <c r="AS832">
        <f t="shared" si="45"/>
        <v>4.125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21.386032524983474</v>
      </c>
      <c r="AS833">
        <f t="shared" si="45"/>
        <v>4.125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21.386032524983474</v>
      </c>
      <c r="AS834">
        <f t="shared" si="45"/>
        <v>4.125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21.386032524983474</v>
      </c>
      <c r="AS835">
        <f t="shared" si="45"/>
        <v>4.125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21.386032524983474</v>
      </c>
      <c r="AS836">
        <f t="shared" si="45"/>
        <v>4.125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21.386032524983474</v>
      </c>
      <c r="AS837">
        <f t="shared" si="45"/>
        <v>4.125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21.386032524983474</v>
      </c>
      <c r="AS838">
        <f t="shared" si="45"/>
        <v>4.125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21.386032524983474</v>
      </c>
      <c r="AS839">
        <f t="shared" si="45"/>
        <v>4.125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21.386032524983474</v>
      </c>
      <c r="AS840">
        <f t="shared" si="45"/>
        <v>4.125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21.386032524983474</v>
      </c>
      <c r="AS841">
        <f t="shared" si="45"/>
        <v>4.125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21.386032524983474</v>
      </c>
      <c r="AS842">
        <f t="shared" si="45"/>
        <v>4.125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21.386032524983474</v>
      </c>
      <c r="AS843">
        <f t="shared" si="45"/>
        <v>4.125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21.386032524983474</v>
      </c>
      <c r="AS844">
        <f t="shared" si="45"/>
        <v>4.125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21.386032524983474</v>
      </c>
      <c r="AS845">
        <f t="shared" si="45"/>
        <v>4.125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21.386032524983474</v>
      </c>
      <c r="AS846">
        <f t="shared" si="45"/>
        <v>4.125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21.386032524983474</v>
      </c>
      <c r="AS847">
        <f t="shared" si="45"/>
        <v>4.125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21.386032524983474</v>
      </c>
      <c r="AS848">
        <f t="shared" si="45"/>
        <v>4.125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21.386032524983474</v>
      </c>
      <c r="AS849">
        <f t="shared" si="45"/>
        <v>4.125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21.386032524983474</v>
      </c>
      <c r="AS850">
        <f t="shared" si="45"/>
        <v>4.125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21.386032524983474</v>
      </c>
      <c r="AS851">
        <f t="shared" si="45"/>
        <v>4.125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21.386032524983474</v>
      </c>
      <c r="AS852">
        <f t="shared" si="45"/>
        <v>4.125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21.386032524983474</v>
      </c>
      <c r="AS853">
        <f t="shared" si="45"/>
        <v>4.125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21.386032524983474</v>
      </c>
      <c r="AS854">
        <f t="shared" si="45"/>
        <v>4.125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21.386032524983474</v>
      </c>
      <c r="AS855">
        <f t="shared" si="45"/>
        <v>4.125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21.386032524983474</v>
      </c>
      <c r="AS856">
        <f t="shared" si="45"/>
        <v>4.125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21.386032524983474</v>
      </c>
      <c r="AS857">
        <f t="shared" si="45"/>
        <v>4.125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21.386032524983474</v>
      </c>
      <c r="AS858">
        <f t="shared" si="45"/>
        <v>4.125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21.386032524983474</v>
      </c>
      <c r="AS859">
        <f t="shared" si="45"/>
        <v>4.125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21.386032524983474</v>
      </c>
      <c r="AS860">
        <f t="shared" si="45"/>
        <v>4.125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21.386032524983474</v>
      </c>
      <c r="AS861">
        <f t="shared" si="45"/>
        <v>4.125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21.386032524983474</v>
      </c>
      <c r="AS862">
        <f t="shared" si="45"/>
        <v>4.125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21.386032524983474</v>
      </c>
      <c r="AS863">
        <f t="shared" si="45"/>
        <v>4.125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21.386032524983474</v>
      </c>
      <c r="AS864">
        <f t="shared" si="45"/>
        <v>4.125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21.386032524983474</v>
      </c>
      <c r="AS865">
        <f t="shared" si="45"/>
        <v>4.125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21.386032524983474</v>
      </c>
      <c r="AS866">
        <f t="shared" si="45"/>
        <v>4.125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21.386032524983474</v>
      </c>
      <c r="AS867">
        <f t="shared" si="45"/>
        <v>4.125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21.386032524983474</v>
      </c>
      <c r="AS868">
        <f t="shared" si="45"/>
        <v>4.125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21.386032524983474</v>
      </c>
      <c r="AS869">
        <f t="shared" si="45"/>
        <v>4.125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21.386032524983474</v>
      </c>
      <c r="AS870">
        <f t="shared" si="45"/>
        <v>4.125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21.386032524983474</v>
      </c>
      <c r="AS871">
        <f t="shared" si="45"/>
        <v>4.125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21.386032524983474</v>
      </c>
      <c r="AS872">
        <f t="shared" si="45"/>
        <v>4.125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21.386032524983474</v>
      </c>
      <c r="AS873">
        <f t="shared" si="45"/>
        <v>4.125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21.386032524983474</v>
      </c>
      <c r="AS874">
        <f t="shared" si="45"/>
        <v>4.125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21.386032524983474</v>
      </c>
      <c r="AS875">
        <f t="shared" si="45"/>
        <v>4.125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21.386032524983474</v>
      </c>
      <c r="AS876">
        <f t="shared" si="45"/>
        <v>4.125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21.386032524983474</v>
      </c>
      <c r="AS877">
        <f t="shared" si="45"/>
        <v>4.125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21.386032524983474</v>
      </c>
      <c r="AS878">
        <f t="shared" ref="AS878:AS912" si="47">AS877+(AS$913-AS$813)/100</f>
        <v>4.125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21.386032524983474</v>
      </c>
      <c r="AS879">
        <f t="shared" si="47"/>
        <v>4.125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21.386032524983474</v>
      </c>
      <c r="AS880">
        <f t="shared" si="47"/>
        <v>4.125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21.386032524983474</v>
      </c>
      <c r="AS881">
        <f t="shared" si="47"/>
        <v>4.125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21.386032524983474</v>
      </c>
      <c r="AS882">
        <f t="shared" si="47"/>
        <v>4.125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21.386032524983474</v>
      </c>
      <c r="AS883">
        <f t="shared" si="47"/>
        <v>4.125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21.386032524983474</v>
      </c>
      <c r="AS884">
        <f t="shared" si="47"/>
        <v>4.125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21.386032524983474</v>
      </c>
      <c r="AS885">
        <f t="shared" si="47"/>
        <v>4.125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21.386032524983474</v>
      </c>
      <c r="AS886">
        <f t="shared" si="47"/>
        <v>4.125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21.386032524983474</v>
      </c>
      <c r="AS887">
        <f t="shared" si="47"/>
        <v>4.125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21.386032524983474</v>
      </c>
      <c r="AS888">
        <f t="shared" si="47"/>
        <v>4.125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21.386032524983474</v>
      </c>
      <c r="AS889">
        <f t="shared" si="47"/>
        <v>4.125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21.386032524983474</v>
      </c>
      <c r="AS890">
        <f t="shared" si="47"/>
        <v>4.125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21.386032524983474</v>
      </c>
      <c r="AS891">
        <f t="shared" si="47"/>
        <v>4.125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21.386032524983474</v>
      </c>
      <c r="AS892">
        <f t="shared" si="47"/>
        <v>4.125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21.386032524983474</v>
      </c>
      <c r="AS893">
        <f t="shared" si="47"/>
        <v>4.125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21.386032524983474</v>
      </c>
      <c r="AS894">
        <f t="shared" si="47"/>
        <v>4.125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21.386032524983474</v>
      </c>
      <c r="AS895">
        <f t="shared" si="47"/>
        <v>4.125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21.386032524983474</v>
      </c>
      <c r="AS896">
        <f t="shared" si="47"/>
        <v>4.125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21.386032524983474</v>
      </c>
      <c r="AS897">
        <f t="shared" si="47"/>
        <v>4.125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21.386032524983474</v>
      </c>
      <c r="AS898">
        <f t="shared" si="47"/>
        <v>4.125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21.386032524983474</v>
      </c>
      <c r="AS899">
        <f t="shared" si="47"/>
        <v>4.125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21.386032524983474</v>
      </c>
      <c r="AS900">
        <f t="shared" si="47"/>
        <v>4.125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21.386032524983474</v>
      </c>
      <c r="AS901">
        <f t="shared" si="47"/>
        <v>4.125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21.386032524983474</v>
      </c>
      <c r="AS902">
        <f t="shared" si="47"/>
        <v>4.125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21.386032524983474</v>
      </c>
      <c r="AS903">
        <f t="shared" si="47"/>
        <v>4.125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21.386032524983474</v>
      </c>
      <c r="AS904">
        <f t="shared" si="47"/>
        <v>4.125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21.386032524983474</v>
      </c>
      <c r="AS905">
        <f t="shared" si="47"/>
        <v>4.125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21.386032524983474</v>
      </c>
      <c r="AS906">
        <f t="shared" si="47"/>
        <v>4.125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21.386032524983474</v>
      </c>
      <c r="AS907">
        <f t="shared" si="47"/>
        <v>4.125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21.386032524983474</v>
      </c>
      <c r="AS908">
        <f t="shared" si="47"/>
        <v>4.125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21.386032524983474</v>
      </c>
      <c r="AS909">
        <f t="shared" si="47"/>
        <v>4.125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21.386032524983474</v>
      </c>
      <c r="AS910">
        <f t="shared" si="47"/>
        <v>4.125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21.386032524983474</v>
      </c>
      <c r="AS911">
        <f t="shared" si="47"/>
        <v>4.125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21.386032524983474</v>
      </c>
      <c r="AS912">
        <f t="shared" si="47"/>
        <v>4.125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21.386032524983474</v>
      </c>
      <c r="AS913" s="177">
        <f>AC9</f>
        <v>4.125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2" priority="1">
      <formula>_xlfn.ISFORMULA(B6)=FALSE</formula>
    </cfRule>
  </conditionalFormatting>
  <conditionalFormatting sqref="B42 E42">
    <cfRule type="cellIs" dxfId="1" priority="3" operator="greaterThan">
      <formula>1</formula>
    </cfRule>
  </conditionalFormatting>
  <conditionalFormatting sqref="H39:H41">
    <cfRule type="containsText" dxfId="0" priority="2" operator="containsText" text="FAILS">
      <formula>NOT(ISERROR(SEARCH(("FAILS"),(H39))))</formula>
    </cfRule>
  </conditionalFormatting>
  <dataValidations count="2">
    <dataValidation type="list" allowBlank="1" sqref="B10" xr:uid="{2A281B9A-BFCF-4F1F-8B82-984B8F1534AC}">
      <formula1>"Yes,No"</formula1>
    </dataValidation>
    <dataValidation type="list" allowBlank="1" sqref="F9" xr:uid="{4E90A96B-E359-4ACD-BBB2-471C08C4EE7E}">
      <formula1>$K$32:$K$34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0F2BC049-6E0F-4861-A632-E7C6BD49D8A3}">
          <x14:formula1>
            <xm:f>Shapes!$B$2:$B$313</xm:f>
          </x14:formula1>
          <xm:sqref>F7</xm:sqref>
        </x14:dataValidation>
        <x14:dataValidation type="list" allowBlank="1" xr:uid="{A51E9D80-E5C5-4A7E-88CE-9F81F4953BE7}">
          <x14:formula1>
            <xm:f>Shapes!$B$277:$B$392</xm:f>
          </x14:formula1>
          <xm:sqref>F8</xm:sqref>
        </x14:dataValidation>
        <x14:dataValidation type="list" allowBlank="1" xr:uid="{4CC35710-EE82-4EBC-8553-34D40D0FAAD4}">
          <x14:formula1>
            <xm:f>Shapes!$B$2:$B$276</xm:f>
          </x14:formula1>
          <xm:sqref>F6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L1000"/>
  <sheetViews>
    <sheetView view="pageBreakPreview" zoomScale="60" zoomScaleNormal="100" workbookViewId="0">
      <pane ySplit="1" topLeftCell="A7" activePane="bottomLeft" state="frozen"/>
      <selection pane="bottomLeft" activeCell="B7" sqref="B7"/>
    </sheetView>
  </sheetViews>
  <sheetFormatPr defaultColWidth="14.42578125" defaultRowHeight="15.75" customHeight="1"/>
  <cols>
    <col min="1" max="1" width="8.7109375" customWidth="1"/>
    <col min="2" max="2" width="19" customWidth="1"/>
    <col min="3" max="4" width="9.140625" customWidth="1"/>
    <col min="5" max="26" width="8.7109375" customWidth="1"/>
  </cols>
  <sheetData>
    <row r="1" spans="1:12" ht="12.75" customHeight="1">
      <c r="B1" s="154" t="s">
        <v>241</v>
      </c>
      <c r="C1" s="154" t="s">
        <v>242</v>
      </c>
      <c r="D1" s="154" t="s">
        <v>243</v>
      </c>
      <c r="E1" s="154" t="s">
        <v>244</v>
      </c>
      <c r="F1" s="154" t="s">
        <v>245</v>
      </c>
      <c r="G1" s="130" t="s">
        <v>246</v>
      </c>
      <c r="H1" s="130" t="s">
        <v>247</v>
      </c>
      <c r="I1" s="130" t="s">
        <v>248</v>
      </c>
      <c r="J1" s="130" t="s">
        <v>249</v>
      </c>
      <c r="K1" s="130" t="s">
        <v>250</v>
      </c>
    </row>
    <row r="2" spans="1:12" ht="12.75" customHeight="1">
      <c r="A2" s="130">
        <v>1</v>
      </c>
      <c r="B2" s="242" t="s">
        <v>13</v>
      </c>
      <c r="C2" s="154">
        <v>0</v>
      </c>
      <c r="D2" s="154">
        <v>0</v>
      </c>
      <c r="E2" s="130">
        <v>0</v>
      </c>
      <c r="F2" s="154"/>
      <c r="L2" s="130">
        <v>1</v>
      </c>
    </row>
    <row r="3" spans="1:12" ht="12.75" customHeight="1">
      <c r="A3" s="130">
        <v>2</v>
      </c>
      <c r="B3" s="242" t="s">
        <v>251</v>
      </c>
      <c r="C3" s="243">
        <v>98.5</v>
      </c>
      <c r="D3" s="243">
        <v>44</v>
      </c>
      <c r="E3" s="130">
        <v>38</v>
      </c>
      <c r="F3" s="242">
        <v>31100</v>
      </c>
      <c r="G3" s="130">
        <v>1200</v>
      </c>
      <c r="H3" s="130">
        <v>31100</v>
      </c>
      <c r="I3" s="130">
        <v>17.8</v>
      </c>
      <c r="J3" s="130">
        <v>3.49</v>
      </c>
      <c r="K3" s="130">
        <v>17.8</v>
      </c>
      <c r="L3" s="130">
        <v>2</v>
      </c>
    </row>
    <row r="4" spans="1:12" ht="12.75" customHeight="1">
      <c r="A4" s="130">
        <v>3</v>
      </c>
      <c r="B4" s="242" t="s">
        <v>252</v>
      </c>
      <c r="C4" s="243">
        <v>85.4</v>
      </c>
      <c r="D4" s="243">
        <v>43.6</v>
      </c>
      <c r="E4" s="130">
        <v>45</v>
      </c>
      <c r="F4" s="242">
        <v>27000</v>
      </c>
      <c r="G4" s="130">
        <v>1040</v>
      </c>
      <c r="H4" s="130">
        <v>27000</v>
      </c>
      <c r="I4" s="130">
        <v>17.8</v>
      </c>
      <c r="J4" s="130">
        <v>3.49</v>
      </c>
      <c r="K4" s="130">
        <v>17.8</v>
      </c>
      <c r="L4" s="130">
        <v>3</v>
      </c>
    </row>
    <row r="5" spans="1:12" ht="12.75" customHeight="1">
      <c r="A5" s="130">
        <v>4</v>
      </c>
      <c r="B5" s="242" t="s">
        <v>253</v>
      </c>
      <c r="C5" s="243">
        <v>77.2</v>
      </c>
      <c r="D5" s="243">
        <v>43.3</v>
      </c>
      <c r="E5" s="130">
        <v>49.6</v>
      </c>
      <c r="F5" s="242">
        <v>24100</v>
      </c>
      <c r="G5" s="130">
        <v>923</v>
      </c>
      <c r="H5" s="130">
        <v>24100</v>
      </c>
      <c r="I5" s="130">
        <v>17.7</v>
      </c>
      <c r="J5" s="130">
        <v>3.47</v>
      </c>
      <c r="K5" s="130">
        <v>17.7</v>
      </c>
      <c r="L5" s="130">
        <v>4</v>
      </c>
    </row>
    <row r="6" spans="1:12" ht="12.75" customHeight="1">
      <c r="A6" s="130">
        <v>5</v>
      </c>
      <c r="B6" s="242" t="s">
        <v>254</v>
      </c>
      <c r="C6" s="243">
        <v>67.8</v>
      </c>
      <c r="D6" s="243">
        <v>42.9</v>
      </c>
      <c r="E6" s="130">
        <v>54.8</v>
      </c>
      <c r="F6" s="242">
        <v>20800</v>
      </c>
      <c r="G6" s="130">
        <v>796</v>
      </c>
      <c r="H6" s="130">
        <v>20800</v>
      </c>
      <c r="I6" s="130">
        <v>17.5</v>
      </c>
      <c r="J6" s="130">
        <v>3.43</v>
      </c>
      <c r="K6" s="130">
        <v>17.5</v>
      </c>
      <c r="L6" s="130">
        <v>5</v>
      </c>
    </row>
    <row r="7" spans="1:12" ht="12.75" customHeight="1">
      <c r="A7" s="130">
        <v>6</v>
      </c>
      <c r="B7" s="242" t="s">
        <v>255</v>
      </c>
      <c r="C7" s="242">
        <v>193</v>
      </c>
      <c r="D7" s="243">
        <v>43.6</v>
      </c>
      <c r="E7" s="130">
        <v>17.3</v>
      </c>
      <c r="F7" s="242">
        <v>56500</v>
      </c>
      <c r="G7" s="130">
        <v>2870</v>
      </c>
      <c r="H7" s="130">
        <v>56500</v>
      </c>
      <c r="I7" s="130">
        <v>17.100000000000001</v>
      </c>
      <c r="J7" s="130">
        <v>3.86</v>
      </c>
      <c r="K7" s="130">
        <v>17.100000000000001</v>
      </c>
      <c r="L7" s="130">
        <v>6</v>
      </c>
    </row>
    <row r="8" spans="1:12" ht="12.75" customHeight="1">
      <c r="A8" s="130">
        <v>7</v>
      </c>
      <c r="B8" s="242" t="s">
        <v>256</v>
      </c>
      <c r="C8" s="242">
        <v>174</v>
      </c>
      <c r="D8" s="243">
        <v>43</v>
      </c>
      <c r="E8" s="130">
        <v>19.100000000000001</v>
      </c>
      <c r="F8" s="242">
        <v>50400</v>
      </c>
      <c r="G8" s="130">
        <v>2520</v>
      </c>
      <c r="H8" s="130">
        <v>50400</v>
      </c>
      <c r="I8" s="130">
        <v>17</v>
      </c>
      <c r="J8" s="130">
        <v>3.8</v>
      </c>
      <c r="K8" s="130">
        <v>17</v>
      </c>
      <c r="L8" s="130">
        <v>7</v>
      </c>
    </row>
    <row r="9" spans="1:12" ht="12.75" customHeight="1">
      <c r="A9" s="130">
        <v>8</v>
      </c>
      <c r="B9" s="242" t="s">
        <v>257</v>
      </c>
      <c r="C9" s="242">
        <v>148</v>
      </c>
      <c r="D9" s="243">
        <v>42.1</v>
      </c>
      <c r="E9" s="130">
        <v>22.3</v>
      </c>
      <c r="F9" s="242">
        <v>41600</v>
      </c>
      <c r="G9" s="130">
        <v>2040</v>
      </c>
      <c r="H9" s="130">
        <v>41600</v>
      </c>
      <c r="I9" s="130">
        <v>16.8</v>
      </c>
      <c r="J9" s="130">
        <v>3.72</v>
      </c>
      <c r="K9" s="130">
        <v>16.8</v>
      </c>
      <c r="L9" s="130">
        <v>8</v>
      </c>
    </row>
    <row r="10" spans="1:12" ht="12.75" customHeight="1">
      <c r="A10" s="130">
        <v>9</v>
      </c>
      <c r="B10" s="242" t="s">
        <v>258</v>
      </c>
      <c r="C10" s="242">
        <v>127</v>
      </c>
      <c r="D10" s="243">
        <v>41.3</v>
      </c>
      <c r="E10" s="130">
        <v>25.5</v>
      </c>
      <c r="F10" s="242">
        <v>34800</v>
      </c>
      <c r="G10" s="130">
        <v>1690</v>
      </c>
      <c r="H10" s="130">
        <v>34800</v>
      </c>
      <c r="I10" s="130">
        <v>16.600000000000001</v>
      </c>
      <c r="J10" s="130">
        <v>3.65</v>
      </c>
      <c r="K10" s="130">
        <v>16.600000000000001</v>
      </c>
      <c r="L10" s="130">
        <v>9</v>
      </c>
    </row>
    <row r="11" spans="1:12" ht="12.75" customHeight="1">
      <c r="A11" s="130">
        <v>10</v>
      </c>
      <c r="B11" s="242" t="s">
        <v>259</v>
      </c>
      <c r="C11" s="242">
        <v>117</v>
      </c>
      <c r="D11" s="243">
        <v>41</v>
      </c>
      <c r="E11" s="130">
        <v>28</v>
      </c>
      <c r="F11" s="242">
        <v>32000</v>
      </c>
      <c r="G11" s="130">
        <v>1540</v>
      </c>
      <c r="H11" s="130">
        <v>32000</v>
      </c>
      <c r="I11" s="130">
        <v>16.600000000000001</v>
      </c>
      <c r="J11" s="130">
        <v>3.64</v>
      </c>
      <c r="K11" s="130">
        <v>16.600000000000001</v>
      </c>
      <c r="L11" s="130">
        <v>10</v>
      </c>
    </row>
    <row r="12" spans="1:12" ht="12.75" customHeight="1">
      <c r="A12" s="130">
        <v>11</v>
      </c>
      <c r="B12" s="242" t="s">
        <v>260</v>
      </c>
      <c r="C12" s="242">
        <v>110</v>
      </c>
      <c r="D12" s="243">
        <v>40.6</v>
      </c>
      <c r="E12" s="130">
        <v>29.5</v>
      </c>
      <c r="F12" s="242">
        <v>29600</v>
      </c>
      <c r="G12" s="130">
        <v>1420</v>
      </c>
      <c r="H12" s="130">
        <v>29600</v>
      </c>
      <c r="I12" s="130">
        <v>16.5</v>
      </c>
      <c r="J12" s="130">
        <v>3.6</v>
      </c>
      <c r="K12" s="130">
        <v>16.5</v>
      </c>
      <c r="L12" s="130">
        <v>11</v>
      </c>
    </row>
    <row r="13" spans="1:12" ht="12.75" customHeight="1">
      <c r="A13" s="130">
        <v>12</v>
      </c>
      <c r="B13" s="242" t="s">
        <v>261</v>
      </c>
      <c r="C13" s="243">
        <v>106</v>
      </c>
      <c r="D13" s="243">
        <v>40.6</v>
      </c>
      <c r="E13" s="130">
        <v>30.5</v>
      </c>
      <c r="F13" s="242">
        <v>28900</v>
      </c>
      <c r="G13" s="130">
        <v>1380</v>
      </c>
      <c r="H13" s="130">
        <v>28900</v>
      </c>
      <c r="I13" s="130">
        <v>16.5</v>
      </c>
      <c r="J13" s="130">
        <v>3.6</v>
      </c>
      <c r="K13" s="130">
        <v>16.5</v>
      </c>
      <c r="L13" s="130">
        <v>12</v>
      </c>
    </row>
    <row r="14" spans="1:12" ht="12.75" customHeight="1">
      <c r="A14" s="130">
        <v>13</v>
      </c>
      <c r="B14" s="242" t="s">
        <v>262</v>
      </c>
      <c r="C14" s="243">
        <v>95.3</v>
      </c>
      <c r="D14" s="243">
        <v>40.200000000000003</v>
      </c>
      <c r="E14" s="130">
        <v>34.200000000000003</v>
      </c>
      <c r="F14" s="242">
        <v>25600</v>
      </c>
      <c r="G14" s="130">
        <v>1220</v>
      </c>
      <c r="H14" s="130">
        <v>25600</v>
      </c>
      <c r="I14" s="130">
        <v>16.399999999999999</v>
      </c>
      <c r="J14" s="130">
        <v>3.58</v>
      </c>
      <c r="K14" s="130">
        <v>16.399999999999999</v>
      </c>
      <c r="L14" s="130">
        <v>13</v>
      </c>
    </row>
    <row r="15" spans="1:12" ht="12.75" customHeight="1">
      <c r="A15" s="130">
        <v>14</v>
      </c>
      <c r="B15" s="242" t="s">
        <v>263</v>
      </c>
      <c r="C15" s="243">
        <v>87.3</v>
      </c>
      <c r="D15" s="243">
        <v>39.799999999999997</v>
      </c>
      <c r="E15" s="130">
        <v>36.799999999999997</v>
      </c>
      <c r="F15" s="242">
        <v>23200</v>
      </c>
      <c r="G15" s="130">
        <v>1090</v>
      </c>
      <c r="H15" s="130">
        <v>23200</v>
      </c>
      <c r="I15" s="130">
        <v>16.3</v>
      </c>
      <c r="J15" s="130">
        <v>3.54</v>
      </c>
      <c r="K15" s="130">
        <v>16.3</v>
      </c>
      <c r="L15" s="130">
        <v>14</v>
      </c>
    </row>
    <row r="16" spans="1:12" ht="12.75" customHeight="1">
      <c r="A16" s="130">
        <v>15</v>
      </c>
      <c r="B16" s="242" t="s">
        <v>264</v>
      </c>
      <c r="C16" s="243">
        <v>81.5</v>
      </c>
      <c r="D16" s="243">
        <v>39.700000000000003</v>
      </c>
      <c r="E16" s="130">
        <v>41.2</v>
      </c>
      <c r="F16" s="242">
        <v>21900</v>
      </c>
      <c r="G16" s="130">
        <v>1040</v>
      </c>
      <c r="H16" s="130">
        <v>21900</v>
      </c>
      <c r="I16" s="130">
        <v>16.399999999999999</v>
      </c>
      <c r="J16" s="130">
        <v>3.58</v>
      </c>
      <c r="K16" s="130">
        <v>16.399999999999999</v>
      </c>
      <c r="L16" s="130">
        <v>15</v>
      </c>
    </row>
    <row r="17" spans="1:12" ht="12.75" customHeight="1">
      <c r="A17" s="130">
        <v>16</v>
      </c>
      <c r="B17" s="242" t="s">
        <v>265</v>
      </c>
      <c r="C17" s="243">
        <v>73.5</v>
      </c>
      <c r="D17" s="243">
        <v>39.4</v>
      </c>
      <c r="E17" s="130">
        <v>45.6</v>
      </c>
      <c r="F17" s="242">
        <v>19600</v>
      </c>
      <c r="G17" s="130">
        <v>926</v>
      </c>
      <c r="H17" s="130">
        <v>19600</v>
      </c>
      <c r="I17" s="130">
        <v>16.3</v>
      </c>
      <c r="J17" s="130">
        <v>3.55</v>
      </c>
      <c r="K17" s="130">
        <v>16.3</v>
      </c>
      <c r="L17" s="130">
        <v>16</v>
      </c>
    </row>
    <row r="18" spans="1:12" ht="12.75" customHeight="1">
      <c r="A18" s="130">
        <v>17</v>
      </c>
      <c r="B18" s="242" t="s">
        <v>266</v>
      </c>
      <c r="C18" s="243">
        <v>63.5</v>
      </c>
      <c r="D18" s="243">
        <v>39</v>
      </c>
      <c r="E18" s="130">
        <v>52.6</v>
      </c>
      <c r="F18" s="242">
        <v>16700</v>
      </c>
      <c r="G18" s="130">
        <v>803</v>
      </c>
      <c r="H18" s="130">
        <v>16700</v>
      </c>
      <c r="I18" s="130">
        <v>16.2</v>
      </c>
      <c r="J18" s="130">
        <v>3.54</v>
      </c>
      <c r="K18" s="130">
        <v>16.2</v>
      </c>
      <c r="L18" s="130">
        <v>17</v>
      </c>
    </row>
    <row r="19" spans="1:12" ht="12.75" customHeight="1">
      <c r="A19" s="130">
        <v>18</v>
      </c>
      <c r="B19" s="242" t="s">
        <v>267</v>
      </c>
      <c r="C19" s="242">
        <v>58.8</v>
      </c>
      <c r="D19" s="243">
        <v>38.700000000000003</v>
      </c>
      <c r="E19" s="130">
        <v>52.6</v>
      </c>
      <c r="F19" s="242">
        <v>14900</v>
      </c>
      <c r="G19" s="130">
        <v>695</v>
      </c>
      <c r="H19" s="130">
        <v>14900</v>
      </c>
      <c r="I19" s="130">
        <v>16</v>
      </c>
      <c r="J19" s="130">
        <v>3.45</v>
      </c>
      <c r="K19" s="130">
        <v>16</v>
      </c>
      <c r="L19" s="130">
        <v>18</v>
      </c>
    </row>
    <row r="20" spans="1:12" ht="12.75" customHeight="1">
      <c r="A20" s="130">
        <v>19</v>
      </c>
      <c r="B20" s="242" t="s">
        <v>268</v>
      </c>
      <c r="C20" s="243">
        <v>116</v>
      </c>
      <c r="D20" s="243">
        <v>41.6</v>
      </c>
      <c r="E20" s="130">
        <v>24.1</v>
      </c>
      <c r="F20" s="242">
        <v>29900</v>
      </c>
      <c r="G20" s="130">
        <v>803</v>
      </c>
      <c r="H20" s="130">
        <v>29900</v>
      </c>
      <c r="I20" s="130">
        <v>16.100000000000001</v>
      </c>
      <c r="J20" s="130">
        <v>2.64</v>
      </c>
      <c r="K20" s="130">
        <v>16.100000000000001</v>
      </c>
      <c r="L20" s="130">
        <v>19</v>
      </c>
    </row>
    <row r="21" spans="1:12" ht="12.75" customHeight="1">
      <c r="A21" s="130">
        <v>20</v>
      </c>
      <c r="B21" s="242" t="s">
        <v>269</v>
      </c>
      <c r="C21" s="243">
        <v>97.7</v>
      </c>
      <c r="D21" s="243">
        <v>40.799999999999997</v>
      </c>
      <c r="E21" s="130">
        <v>28</v>
      </c>
      <c r="F21" s="242">
        <v>24700</v>
      </c>
      <c r="G21" s="130">
        <v>644</v>
      </c>
      <c r="H21" s="130">
        <v>24700</v>
      </c>
      <c r="I21" s="130">
        <v>15.9</v>
      </c>
      <c r="J21" s="130">
        <v>2.57</v>
      </c>
      <c r="K21" s="130">
        <v>15.9</v>
      </c>
      <c r="L21" s="130">
        <v>20</v>
      </c>
    </row>
    <row r="22" spans="1:12" ht="12.75" customHeight="1">
      <c r="A22" s="130">
        <v>21</v>
      </c>
      <c r="B22" s="242" t="s">
        <v>270</v>
      </c>
      <c r="C22" s="243">
        <v>95.9</v>
      </c>
      <c r="D22" s="243">
        <v>40.799999999999997</v>
      </c>
      <c r="E22" s="130">
        <v>29</v>
      </c>
      <c r="F22" s="242">
        <v>24500</v>
      </c>
      <c r="G22" s="130">
        <v>640</v>
      </c>
      <c r="H22" s="130">
        <v>24500</v>
      </c>
      <c r="I22" s="130">
        <v>16</v>
      </c>
      <c r="J22" s="130">
        <v>2.58</v>
      </c>
      <c r="K22" s="130">
        <v>16</v>
      </c>
      <c r="L22" s="130">
        <v>21</v>
      </c>
    </row>
    <row r="23" spans="1:12" ht="12.75" customHeight="1">
      <c r="A23" s="130">
        <v>22</v>
      </c>
      <c r="B23" s="242" t="s">
        <v>271</v>
      </c>
      <c r="C23" s="243">
        <v>86.2</v>
      </c>
      <c r="D23" s="243">
        <v>40.4</v>
      </c>
      <c r="E23" s="130">
        <v>32.200000000000003</v>
      </c>
      <c r="F23" s="242">
        <v>21900</v>
      </c>
      <c r="G23" s="130">
        <v>562</v>
      </c>
      <c r="H23" s="130">
        <v>21900</v>
      </c>
      <c r="I23" s="130">
        <v>15.9</v>
      </c>
      <c r="J23" s="130">
        <v>2.5499999999999998</v>
      </c>
      <c r="K23" s="130">
        <v>15.9</v>
      </c>
      <c r="L23" s="130">
        <v>22</v>
      </c>
    </row>
    <row r="24" spans="1:12" ht="12.75" customHeight="1">
      <c r="A24" s="130">
        <v>23</v>
      </c>
      <c r="B24" s="242" t="s">
        <v>272</v>
      </c>
      <c r="C24" s="243">
        <v>82.3</v>
      </c>
      <c r="D24" s="243">
        <v>40.200000000000003</v>
      </c>
      <c r="E24" s="130">
        <v>33.299999999999997</v>
      </c>
      <c r="F24" s="242">
        <v>20500</v>
      </c>
      <c r="G24" s="130">
        <v>521</v>
      </c>
      <c r="H24" s="130">
        <v>20500</v>
      </c>
      <c r="I24" s="130">
        <v>15.8</v>
      </c>
      <c r="J24" s="130">
        <v>2.52</v>
      </c>
      <c r="K24" s="130">
        <v>15.8</v>
      </c>
      <c r="L24" s="130">
        <v>23</v>
      </c>
    </row>
    <row r="25" spans="1:12" ht="12.75" customHeight="1">
      <c r="A25" s="130">
        <v>24</v>
      </c>
      <c r="B25" s="242" t="s">
        <v>273</v>
      </c>
      <c r="C25" s="243">
        <v>77.400000000000006</v>
      </c>
      <c r="D25" s="243">
        <v>40</v>
      </c>
      <c r="E25" s="130">
        <v>35.6</v>
      </c>
      <c r="F25" s="242">
        <v>19400</v>
      </c>
      <c r="G25" s="130">
        <v>493</v>
      </c>
      <c r="H25" s="130">
        <v>19400</v>
      </c>
      <c r="I25" s="130">
        <v>15.8</v>
      </c>
      <c r="J25" s="130">
        <v>2.52</v>
      </c>
      <c r="K25" s="130">
        <v>15.8</v>
      </c>
      <c r="L25" s="130">
        <v>24</v>
      </c>
    </row>
    <row r="26" spans="1:12" ht="12.75" customHeight="1">
      <c r="A26" s="130">
        <v>25</v>
      </c>
      <c r="B26" s="242" t="s">
        <v>274</v>
      </c>
      <c r="C26" s="243">
        <v>69.099999999999994</v>
      </c>
      <c r="D26" s="243">
        <v>39.700000000000003</v>
      </c>
      <c r="E26" s="130">
        <v>41.2</v>
      </c>
      <c r="F26" s="242">
        <v>17400</v>
      </c>
      <c r="G26" s="130">
        <v>444</v>
      </c>
      <c r="H26" s="130">
        <v>17400</v>
      </c>
      <c r="I26" s="130">
        <v>15.9</v>
      </c>
      <c r="J26" s="130">
        <v>2.54</v>
      </c>
      <c r="K26" s="130">
        <v>15.9</v>
      </c>
      <c r="L26" s="130">
        <v>25</v>
      </c>
    </row>
    <row r="27" spans="1:12" ht="12.75" customHeight="1">
      <c r="A27" s="130">
        <v>26</v>
      </c>
      <c r="B27" s="242" t="s">
        <v>275</v>
      </c>
      <c r="C27" s="243">
        <v>62.1</v>
      </c>
      <c r="D27" s="243">
        <v>39.4</v>
      </c>
      <c r="E27" s="130">
        <v>45.6</v>
      </c>
      <c r="F27" s="242">
        <v>15500</v>
      </c>
      <c r="G27" s="130">
        <v>390</v>
      </c>
      <c r="H27" s="130">
        <v>15500</v>
      </c>
      <c r="I27" s="130">
        <v>15.8</v>
      </c>
      <c r="J27" s="130">
        <v>2.5099999999999998</v>
      </c>
      <c r="K27" s="130">
        <v>15.8</v>
      </c>
      <c r="L27" s="130">
        <v>26</v>
      </c>
    </row>
    <row r="28" spans="1:12" ht="12.75" customHeight="1">
      <c r="A28" s="130">
        <v>27</v>
      </c>
      <c r="B28" s="242" t="s">
        <v>276</v>
      </c>
      <c r="C28" s="243">
        <v>53.3</v>
      </c>
      <c r="D28" s="243">
        <v>39</v>
      </c>
      <c r="E28" s="130">
        <v>52.6</v>
      </c>
      <c r="F28" s="242">
        <v>13200</v>
      </c>
      <c r="G28" s="130">
        <v>331</v>
      </c>
      <c r="H28" s="130">
        <v>13200</v>
      </c>
      <c r="I28" s="130">
        <v>15.7</v>
      </c>
      <c r="J28" s="130">
        <v>2.4900000000000002</v>
      </c>
      <c r="K28" s="130">
        <v>15.7</v>
      </c>
      <c r="L28" s="130">
        <v>27</v>
      </c>
    </row>
    <row r="29" spans="1:12" ht="12.75" customHeight="1">
      <c r="A29" s="130">
        <v>28</v>
      </c>
      <c r="B29" s="242" t="s">
        <v>277</v>
      </c>
      <c r="C29" s="243">
        <v>49.3</v>
      </c>
      <c r="D29" s="243">
        <v>38.6</v>
      </c>
      <c r="E29" s="130">
        <v>52.6</v>
      </c>
      <c r="F29" s="242">
        <v>11600</v>
      </c>
      <c r="G29" s="130">
        <v>283</v>
      </c>
      <c r="H29" s="130">
        <v>11600</v>
      </c>
      <c r="I29" s="130">
        <v>15.3</v>
      </c>
      <c r="J29" s="130">
        <v>2.4</v>
      </c>
      <c r="K29" s="130">
        <v>15.3</v>
      </c>
      <c r="L29" s="130">
        <v>28</v>
      </c>
    </row>
    <row r="30" spans="1:12" ht="12.75" customHeight="1">
      <c r="A30" s="130">
        <v>29</v>
      </c>
      <c r="B30" s="242" t="s">
        <v>278</v>
      </c>
      <c r="C30" s="242">
        <v>43.8</v>
      </c>
      <c r="D30" s="243">
        <v>38.200000000000003</v>
      </c>
      <c r="E30" s="130">
        <v>54.3</v>
      </c>
      <c r="F30" s="242">
        <v>9800</v>
      </c>
      <c r="G30" s="130">
        <v>229</v>
      </c>
      <c r="H30" s="130">
        <v>9800</v>
      </c>
      <c r="I30" s="130">
        <v>15</v>
      </c>
      <c r="J30" s="130">
        <v>2.29</v>
      </c>
      <c r="K30" s="130">
        <v>15</v>
      </c>
      <c r="L30" s="130">
        <v>29</v>
      </c>
    </row>
    <row r="31" spans="1:12" ht="12.75" customHeight="1">
      <c r="A31" s="130">
        <v>30</v>
      </c>
      <c r="B31" s="242" t="s">
        <v>279</v>
      </c>
      <c r="C31" s="242">
        <v>272</v>
      </c>
      <c r="D31" s="243">
        <v>43.1</v>
      </c>
      <c r="E31" s="130">
        <v>10.8</v>
      </c>
      <c r="F31" s="242">
        <v>73000</v>
      </c>
      <c r="G31" s="130">
        <v>4940</v>
      </c>
      <c r="H31" s="130">
        <v>73000</v>
      </c>
      <c r="I31" s="130">
        <v>16.399999999999999</v>
      </c>
      <c r="J31" s="130">
        <v>4.26</v>
      </c>
      <c r="K31" s="130">
        <v>16.399999999999999</v>
      </c>
      <c r="L31" s="130">
        <v>30</v>
      </c>
    </row>
    <row r="32" spans="1:12" ht="12.75" customHeight="1">
      <c r="A32" s="130">
        <v>31</v>
      </c>
      <c r="B32" s="242" t="s">
        <v>280</v>
      </c>
      <c r="C32" s="242">
        <v>251</v>
      </c>
      <c r="D32" s="243">
        <v>43.1</v>
      </c>
      <c r="E32" s="130">
        <v>12.9</v>
      </c>
      <c r="F32" s="242">
        <v>70000</v>
      </c>
      <c r="G32" s="130">
        <v>4600</v>
      </c>
      <c r="H32" s="130">
        <v>70000</v>
      </c>
      <c r="I32" s="130">
        <v>16.7</v>
      </c>
      <c r="J32" s="130">
        <v>4.28</v>
      </c>
      <c r="K32" s="130">
        <v>16.7</v>
      </c>
      <c r="L32" s="130">
        <v>31</v>
      </c>
    </row>
    <row r="33" spans="1:12" ht="12.75" customHeight="1">
      <c r="A33" s="130">
        <v>32</v>
      </c>
      <c r="B33" s="242" t="s">
        <v>281</v>
      </c>
      <c r="C33" s="242">
        <v>236</v>
      </c>
      <c r="D33" s="243">
        <v>42.6</v>
      </c>
      <c r="E33" s="130">
        <v>13.7</v>
      </c>
      <c r="F33" s="242">
        <v>64800</v>
      </c>
      <c r="G33" s="130">
        <v>4210</v>
      </c>
      <c r="H33" s="130">
        <v>64800</v>
      </c>
      <c r="I33" s="130">
        <v>16.600000000000001</v>
      </c>
      <c r="J33" s="130">
        <v>4.22</v>
      </c>
      <c r="K33" s="130">
        <v>16.600000000000001</v>
      </c>
      <c r="L33" s="130">
        <v>32</v>
      </c>
    </row>
    <row r="34" spans="1:12" ht="12.75" customHeight="1">
      <c r="A34" s="130">
        <v>33</v>
      </c>
      <c r="B34" s="242" t="s">
        <v>282</v>
      </c>
      <c r="C34" s="242">
        <v>213</v>
      </c>
      <c r="D34" s="243">
        <v>41.8</v>
      </c>
      <c r="E34" s="130">
        <v>15</v>
      </c>
      <c r="F34" s="242">
        <v>57300</v>
      </c>
      <c r="G34" s="130">
        <v>3700</v>
      </c>
      <c r="H34" s="130">
        <v>57300</v>
      </c>
      <c r="I34" s="130">
        <v>16.399999999999999</v>
      </c>
      <c r="J34" s="130">
        <v>4.17</v>
      </c>
      <c r="K34" s="130">
        <v>16.399999999999999</v>
      </c>
      <c r="L34" s="130">
        <v>33</v>
      </c>
    </row>
    <row r="35" spans="1:12" ht="12.75" customHeight="1">
      <c r="A35" s="130">
        <v>34</v>
      </c>
      <c r="B35" s="242" t="s">
        <v>283</v>
      </c>
      <c r="C35" s="242">
        <v>192</v>
      </c>
      <c r="D35" s="243">
        <v>41.1</v>
      </c>
      <c r="E35" s="130">
        <v>16.3</v>
      </c>
      <c r="F35" s="242">
        <v>50600</v>
      </c>
      <c r="G35" s="130">
        <v>3230</v>
      </c>
      <c r="H35" s="130">
        <v>50600</v>
      </c>
      <c r="I35" s="130">
        <v>16.2</v>
      </c>
      <c r="J35" s="130">
        <v>4.0999999999999996</v>
      </c>
      <c r="K35" s="130">
        <v>16.2</v>
      </c>
      <c r="L35" s="130">
        <v>34</v>
      </c>
    </row>
    <row r="36" spans="1:12" ht="12.75" customHeight="1">
      <c r="A36" s="130">
        <v>35</v>
      </c>
      <c r="B36" s="242" t="s">
        <v>284</v>
      </c>
      <c r="C36" s="242">
        <v>156</v>
      </c>
      <c r="D36" s="243">
        <v>39.799999999999997</v>
      </c>
      <c r="E36" s="130">
        <v>19.899999999999999</v>
      </c>
      <c r="F36" s="242">
        <v>39600</v>
      </c>
      <c r="G36" s="130">
        <v>2490</v>
      </c>
      <c r="H36" s="130">
        <v>39600</v>
      </c>
      <c r="I36" s="130">
        <v>16</v>
      </c>
      <c r="J36" s="130">
        <v>4</v>
      </c>
      <c r="K36" s="130">
        <v>16</v>
      </c>
      <c r="L36" s="130">
        <v>35</v>
      </c>
    </row>
    <row r="37" spans="1:12" ht="12.75" customHeight="1">
      <c r="A37" s="130">
        <v>36</v>
      </c>
      <c r="B37" s="242" t="s">
        <v>285</v>
      </c>
      <c r="C37" s="243">
        <v>143</v>
      </c>
      <c r="D37" s="243">
        <v>39.299999999999997</v>
      </c>
      <c r="E37" s="130">
        <v>21.4</v>
      </c>
      <c r="F37" s="242">
        <v>36000</v>
      </c>
      <c r="G37" s="130">
        <v>2250</v>
      </c>
      <c r="H37" s="130">
        <v>36000</v>
      </c>
      <c r="I37" s="130">
        <v>15.8</v>
      </c>
      <c r="J37" s="130">
        <v>3.96</v>
      </c>
      <c r="K37" s="130">
        <v>15.8</v>
      </c>
      <c r="L37" s="130">
        <v>36</v>
      </c>
    </row>
    <row r="38" spans="1:12" ht="12.75" customHeight="1">
      <c r="A38" s="130">
        <v>37</v>
      </c>
      <c r="B38" s="242" t="s">
        <v>286</v>
      </c>
      <c r="C38" s="243">
        <v>130</v>
      </c>
      <c r="D38" s="243">
        <v>38.9</v>
      </c>
      <c r="E38" s="130">
        <v>23.6</v>
      </c>
      <c r="F38" s="242">
        <v>32100</v>
      </c>
      <c r="G38" s="130">
        <v>1990</v>
      </c>
      <c r="H38" s="130">
        <v>32100</v>
      </c>
      <c r="I38" s="130">
        <v>15.7</v>
      </c>
      <c r="J38" s="130">
        <v>3.92</v>
      </c>
      <c r="K38" s="130">
        <v>15.7</v>
      </c>
      <c r="L38" s="130">
        <v>37</v>
      </c>
    </row>
    <row r="39" spans="1:12" ht="12.75" customHeight="1">
      <c r="A39" s="130">
        <v>38</v>
      </c>
      <c r="B39" s="242" t="s">
        <v>287</v>
      </c>
      <c r="C39" s="243">
        <v>116</v>
      </c>
      <c r="D39" s="243">
        <v>38.4</v>
      </c>
      <c r="E39" s="130">
        <v>26.3</v>
      </c>
      <c r="F39" s="242">
        <v>28500</v>
      </c>
      <c r="G39" s="130">
        <v>1750</v>
      </c>
      <c r="H39" s="130">
        <v>28500</v>
      </c>
      <c r="I39" s="130">
        <v>15.7</v>
      </c>
      <c r="J39" s="130">
        <v>3.88</v>
      </c>
      <c r="K39" s="130">
        <v>15.7</v>
      </c>
      <c r="L39" s="130">
        <v>38</v>
      </c>
    </row>
    <row r="40" spans="1:12" ht="12.75" customHeight="1">
      <c r="A40" s="130">
        <v>39</v>
      </c>
      <c r="B40" s="242" t="s">
        <v>288</v>
      </c>
      <c r="C40" s="243">
        <v>106</v>
      </c>
      <c r="D40" s="243">
        <v>38</v>
      </c>
      <c r="E40" s="130">
        <v>28.6</v>
      </c>
      <c r="F40" s="242">
        <v>25700</v>
      </c>
      <c r="G40" s="130">
        <v>1570</v>
      </c>
      <c r="H40" s="130">
        <v>25700</v>
      </c>
      <c r="I40" s="130">
        <v>15.6</v>
      </c>
      <c r="J40" s="130">
        <v>3.85</v>
      </c>
      <c r="K40" s="130">
        <v>15.6</v>
      </c>
      <c r="L40" s="130">
        <v>39</v>
      </c>
    </row>
    <row r="41" spans="1:12" ht="12.75" customHeight="1">
      <c r="A41" s="130">
        <v>40</v>
      </c>
      <c r="B41" s="242" t="s">
        <v>289</v>
      </c>
      <c r="C41" s="243">
        <v>96.9</v>
      </c>
      <c r="D41" s="243">
        <v>37.700000000000003</v>
      </c>
      <c r="E41" s="130">
        <v>31.4</v>
      </c>
      <c r="F41" s="242">
        <v>23300</v>
      </c>
      <c r="G41" s="130">
        <v>1420</v>
      </c>
      <c r="H41" s="130">
        <v>23300</v>
      </c>
      <c r="I41" s="130">
        <v>15.5</v>
      </c>
      <c r="J41" s="130">
        <v>3.83</v>
      </c>
      <c r="K41" s="130">
        <v>15.5</v>
      </c>
      <c r="L41" s="130">
        <v>40</v>
      </c>
    </row>
    <row r="42" spans="1:12" ht="12.75" customHeight="1">
      <c r="A42" s="130">
        <v>41</v>
      </c>
      <c r="B42" s="242" t="s">
        <v>290</v>
      </c>
      <c r="C42" s="243">
        <v>89</v>
      </c>
      <c r="D42" s="243">
        <v>37.299999999999997</v>
      </c>
      <c r="E42" s="130">
        <v>33.9</v>
      </c>
      <c r="F42" s="242">
        <v>21100</v>
      </c>
      <c r="G42" s="130">
        <v>1300</v>
      </c>
      <c r="H42" s="130">
        <v>21100</v>
      </c>
      <c r="I42" s="130">
        <v>15.4</v>
      </c>
      <c r="J42" s="130">
        <v>3.82</v>
      </c>
      <c r="K42" s="130">
        <v>15.4</v>
      </c>
      <c r="L42" s="130">
        <v>41</v>
      </c>
    </row>
    <row r="43" spans="1:12" ht="12.75" customHeight="1">
      <c r="A43" s="130">
        <v>42</v>
      </c>
      <c r="B43" s="242" t="s">
        <v>291</v>
      </c>
      <c r="C43" s="243">
        <v>82.9</v>
      </c>
      <c r="D43" s="243">
        <v>37.1</v>
      </c>
      <c r="E43" s="130">
        <v>36.200000000000003</v>
      </c>
      <c r="F43" s="242">
        <v>19600</v>
      </c>
      <c r="G43" s="130">
        <v>1200</v>
      </c>
      <c r="H43" s="130">
        <v>19600</v>
      </c>
      <c r="I43" s="130">
        <v>15.4</v>
      </c>
      <c r="J43" s="130">
        <v>3.8</v>
      </c>
      <c r="K43" s="130">
        <v>15.4</v>
      </c>
      <c r="L43" s="130">
        <v>42</v>
      </c>
    </row>
    <row r="44" spans="1:12" ht="12.75" customHeight="1">
      <c r="A44" s="130">
        <v>43</v>
      </c>
      <c r="B44" s="242" t="s">
        <v>292</v>
      </c>
      <c r="C44" s="243">
        <v>77.2</v>
      </c>
      <c r="D44" s="243">
        <v>36.9</v>
      </c>
      <c r="E44" s="130">
        <v>38.200000000000003</v>
      </c>
      <c r="F44" s="242">
        <v>17900</v>
      </c>
      <c r="G44" s="130">
        <v>1090</v>
      </c>
      <c r="H44" s="130">
        <v>17900</v>
      </c>
      <c r="I44" s="130">
        <v>15.3</v>
      </c>
      <c r="J44" s="130">
        <v>3.76</v>
      </c>
      <c r="K44" s="130">
        <v>15.3</v>
      </c>
      <c r="L44" s="130">
        <v>43</v>
      </c>
    </row>
    <row r="45" spans="1:12" ht="12.75" customHeight="1">
      <c r="A45" s="130">
        <v>44</v>
      </c>
      <c r="B45" s="242" t="s">
        <v>293</v>
      </c>
      <c r="C45" s="243">
        <v>72.5</v>
      </c>
      <c r="D45" s="243">
        <v>36.700000000000003</v>
      </c>
      <c r="E45" s="130">
        <v>40.1</v>
      </c>
      <c r="F45" s="242">
        <v>16700</v>
      </c>
      <c r="G45" s="130">
        <v>1010</v>
      </c>
      <c r="H45" s="130">
        <v>16700</v>
      </c>
      <c r="I45" s="130">
        <v>15.2</v>
      </c>
      <c r="J45" s="130">
        <v>3.74</v>
      </c>
      <c r="K45" s="130">
        <v>15.2</v>
      </c>
      <c r="L45" s="130">
        <v>44</v>
      </c>
    </row>
    <row r="46" spans="1:12" ht="12.75" customHeight="1">
      <c r="A46" s="130">
        <v>45</v>
      </c>
      <c r="B46" s="242" t="s">
        <v>294</v>
      </c>
      <c r="C46" s="243">
        <v>68.2</v>
      </c>
      <c r="D46" s="243">
        <v>36.5</v>
      </c>
      <c r="E46" s="130">
        <v>42.2</v>
      </c>
      <c r="F46" s="242">
        <v>15600</v>
      </c>
      <c r="G46" s="130">
        <v>940</v>
      </c>
      <c r="H46" s="130">
        <v>15600</v>
      </c>
      <c r="I46" s="130">
        <v>15.1</v>
      </c>
      <c r="J46" s="130">
        <v>3.71</v>
      </c>
      <c r="K46" s="130">
        <v>15.1</v>
      </c>
      <c r="L46" s="130">
        <v>45</v>
      </c>
    </row>
    <row r="47" spans="1:12" ht="12.75" customHeight="1">
      <c r="A47" s="130">
        <v>46</v>
      </c>
      <c r="B47" s="242" t="s">
        <v>295</v>
      </c>
      <c r="C47" s="243">
        <v>75.3</v>
      </c>
      <c r="D47" s="243">
        <v>37.4</v>
      </c>
      <c r="E47" s="130">
        <v>33.799999999999997</v>
      </c>
      <c r="F47" s="242">
        <v>16800</v>
      </c>
      <c r="G47" s="130">
        <v>528</v>
      </c>
      <c r="H47" s="130">
        <v>16800</v>
      </c>
      <c r="I47" s="130">
        <v>14.9</v>
      </c>
      <c r="J47" s="130">
        <v>2.65</v>
      </c>
      <c r="K47" s="130">
        <v>14.9</v>
      </c>
      <c r="L47" s="130">
        <v>46</v>
      </c>
    </row>
    <row r="48" spans="1:12" ht="12.75" customHeight="1">
      <c r="A48" s="130">
        <v>47</v>
      </c>
      <c r="B48" s="242" t="s">
        <v>296</v>
      </c>
      <c r="C48" s="243">
        <v>68</v>
      </c>
      <c r="D48" s="243">
        <v>37.1</v>
      </c>
      <c r="E48" s="130">
        <v>37.299999999999997</v>
      </c>
      <c r="F48" s="242">
        <v>15000</v>
      </c>
      <c r="G48" s="130">
        <v>468</v>
      </c>
      <c r="H48" s="130">
        <v>15000</v>
      </c>
      <c r="I48" s="130">
        <v>14.8</v>
      </c>
      <c r="J48" s="130">
        <v>2.62</v>
      </c>
      <c r="K48" s="130">
        <v>14.8</v>
      </c>
      <c r="L48" s="130">
        <v>47</v>
      </c>
    </row>
    <row r="49" spans="1:12" ht="12.75" customHeight="1">
      <c r="A49" s="130">
        <v>48</v>
      </c>
      <c r="B49" s="242" t="s">
        <v>297</v>
      </c>
      <c r="C49" s="243">
        <v>61.9</v>
      </c>
      <c r="D49" s="243">
        <v>36.700000000000003</v>
      </c>
      <c r="E49" s="130">
        <v>39.1</v>
      </c>
      <c r="F49" s="242">
        <v>13200</v>
      </c>
      <c r="G49" s="130">
        <v>411</v>
      </c>
      <c r="H49" s="130">
        <v>13200</v>
      </c>
      <c r="I49" s="130">
        <v>14.6</v>
      </c>
      <c r="J49" s="130">
        <v>2.58</v>
      </c>
      <c r="K49" s="130">
        <v>14.6</v>
      </c>
      <c r="L49" s="130">
        <v>48</v>
      </c>
    </row>
    <row r="50" spans="1:12" ht="12.75" customHeight="1">
      <c r="A50" s="130">
        <v>49</v>
      </c>
      <c r="B50" s="242" t="s">
        <v>298</v>
      </c>
      <c r="C50" s="243">
        <v>57</v>
      </c>
      <c r="D50" s="243">
        <v>36.5</v>
      </c>
      <c r="E50" s="130">
        <v>42.4</v>
      </c>
      <c r="F50" s="242">
        <v>12100</v>
      </c>
      <c r="G50" s="130">
        <v>375</v>
      </c>
      <c r="H50" s="130">
        <v>12100</v>
      </c>
      <c r="I50" s="130">
        <v>14.6</v>
      </c>
      <c r="J50" s="130">
        <v>2.56</v>
      </c>
      <c r="K50" s="130">
        <v>14.6</v>
      </c>
      <c r="L50" s="130">
        <v>49</v>
      </c>
    </row>
    <row r="51" spans="1:12" ht="12.75" customHeight="1">
      <c r="A51" s="130">
        <v>50</v>
      </c>
      <c r="B51" s="242" t="s">
        <v>299</v>
      </c>
      <c r="C51" s="243">
        <v>53.6</v>
      </c>
      <c r="D51" s="243">
        <v>36.299999999999997</v>
      </c>
      <c r="E51" s="130">
        <v>44.8</v>
      </c>
      <c r="F51" s="242">
        <v>11300</v>
      </c>
      <c r="G51" s="130">
        <v>347</v>
      </c>
      <c r="H51" s="130">
        <v>11300</v>
      </c>
      <c r="I51" s="130">
        <v>14.5</v>
      </c>
      <c r="J51" s="130">
        <v>2.5499999999999998</v>
      </c>
      <c r="K51" s="130">
        <v>14.5</v>
      </c>
      <c r="L51" s="130">
        <v>50</v>
      </c>
    </row>
    <row r="52" spans="1:12" ht="12.75" customHeight="1">
      <c r="A52" s="130">
        <v>51</v>
      </c>
      <c r="B52" s="242" t="s">
        <v>300</v>
      </c>
      <c r="C52" s="242">
        <v>50</v>
      </c>
      <c r="D52" s="243">
        <v>36.200000000000003</v>
      </c>
      <c r="E52" s="130">
        <v>47.7</v>
      </c>
      <c r="F52" s="242">
        <v>10500</v>
      </c>
      <c r="G52" s="130">
        <v>320</v>
      </c>
      <c r="H52" s="130">
        <v>10500</v>
      </c>
      <c r="I52" s="130">
        <v>14.5</v>
      </c>
      <c r="J52" s="130">
        <v>2.5299999999999998</v>
      </c>
      <c r="K52" s="130">
        <v>14.5</v>
      </c>
      <c r="L52" s="130">
        <v>51</v>
      </c>
    </row>
    <row r="53" spans="1:12" ht="12.75" customHeight="1">
      <c r="A53" s="130">
        <v>52</v>
      </c>
      <c r="B53" s="242" t="s">
        <v>301</v>
      </c>
      <c r="C53" s="242">
        <v>47</v>
      </c>
      <c r="D53" s="243">
        <v>36</v>
      </c>
      <c r="E53" s="130">
        <v>49.9</v>
      </c>
      <c r="F53" s="242">
        <v>9760</v>
      </c>
      <c r="G53" s="130">
        <v>295</v>
      </c>
      <c r="H53" s="130">
        <v>9760</v>
      </c>
      <c r="I53" s="130">
        <v>14.4</v>
      </c>
      <c r="J53" s="130">
        <v>2.5</v>
      </c>
      <c r="K53" s="130">
        <v>14.4</v>
      </c>
      <c r="L53" s="130">
        <v>52</v>
      </c>
    </row>
    <row r="54" spans="1:12" ht="12.75" customHeight="1">
      <c r="A54" s="130">
        <v>53</v>
      </c>
      <c r="B54" s="242" t="s">
        <v>302</v>
      </c>
      <c r="C54" s="243">
        <v>44.3</v>
      </c>
      <c r="D54" s="243">
        <v>35.9</v>
      </c>
      <c r="E54" s="130">
        <v>51.9</v>
      </c>
      <c r="F54" s="242">
        <v>9040</v>
      </c>
      <c r="G54" s="130">
        <v>270</v>
      </c>
      <c r="H54" s="130">
        <v>9040</v>
      </c>
      <c r="I54" s="130">
        <v>14.3</v>
      </c>
      <c r="J54" s="130">
        <v>2.4700000000000002</v>
      </c>
      <c r="K54" s="130">
        <v>14.3</v>
      </c>
      <c r="L54" s="130">
        <v>53</v>
      </c>
    </row>
    <row r="55" spans="1:12" ht="12.75" customHeight="1">
      <c r="A55" s="130">
        <v>54</v>
      </c>
      <c r="B55" s="242" t="s">
        <v>303</v>
      </c>
      <c r="C55" s="243">
        <v>39.9</v>
      </c>
      <c r="D55" s="243">
        <v>35.6</v>
      </c>
      <c r="E55" s="130">
        <v>54.1</v>
      </c>
      <c r="F55" s="242">
        <v>7800</v>
      </c>
      <c r="G55" s="130">
        <v>225</v>
      </c>
      <c r="H55" s="130">
        <v>7800</v>
      </c>
      <c r="I55" s="130">
        <v>14</v>
      </c>
      <c r="J55" s="130">
        <v>2.38</v>
      </c>
      <c r="K55" s="130">
        <v>14</v>
      </c>
      <c r="L55" s="130">
        <v>54</v>
      </c>
    </row>
    <row r="56" spans="1:12" ht="12.75" customHeight="1">
      <c r="A56" s="130">
        <v>55</v>
      </c>
      <c r="B56" s="242" t="s">
        <v>304</v>
      </c>
      <c r="C56" s="243">
        <v>114</v>
      </c>
      <c r="D56" s="243">
        <v>36</v>
      </c>
      <c r="E56" s="130">
        <v>23.7</v>
      </c>
      <c r="F56" s="242">
        <v>24300</v>
      </c>
      <c r="G56" s="130">
        <v>1620</v>
      </c>
      <c r="H56" s="130">
        <v>24300</v>
      </c>
      <c r="I56" s="130">
        <v>14.6</v>
      </c>
      <c r="J56" s="130">
        <v>3.77</v>
      </c>
      <c r="K56" s="130">
        <v>14.6</v>
      </c>
      <c r="L56" s="130">
        <v>55</v>
      </c>
    </row>
    <row r="57" spans="1:12" ht="12.75" customHeight="1">
      <c r="A57" s="130">
        <v>56</v>
      </c>
      <c r="B57" s="242" t="s">
        <v>305</v>
      </c>
      <c r="C57" s="243">
        <v>104</v>
      </c>
      <c r="D57" s="243">
        <v>35.6</v>
      </c>
      <c r="E57" s="130">
        <v>25.7</v>
      </c>
      <c r="F57" s="242">
        <v>22000</v>
      </c>
      <c r="G57" s="130">
        <v>1460</v>
      </c>
      <c r="H57" s="130">
        <v>22000</v>
      </c>
      <c r="I57" s="130">
        <v>14.5</v>
      </c>
      <c r="J57" s="130">
        <v>3.74</v>
      </c>
      <c r="K57" s="130">
        <v>14.5</v>
      </c>
      <c r="L57" s="130">
        <v>56</v>
      </c>
    </row>
    <row r="58" spans="1:12" ht="12.75" customHeight="1">
      <c r="A58" s="130">
        <v>57</v>
      </c>
      <c r="B58" s="242" t="s">
        <v>306</v>
      </c>
      <c r="C58" s="243">
        <v>93.7</v>
      </c>
      <c r="D58" s="243">
        <v>35.200000000000003</v>
      </c>
      <c r="E58" s="130">
        <v>28.7</v>
      </c>
      <c r="F58" s="242">
        <v>19500</v>
      </c>
      <c r="G58" s="130">
        <v>1290</v>
      </c>
      <c r="H58" s="130">
        <v>19500</v>
      </c>
      <c r="I58" s="130">
        <v>14.5</v>
      </c>
      <c r="J58" s="130">
        <v>3.71</v>
      </c>
      <c r="K58" s="130">
        <v>14.5</v>
      </c>
      <c r="L58" s="130">
        <v>57</v>
      </c>
    </row>
    <row r="59" spans="1:12" ht="12.75" customHeight="1">
      <c r="A59" s="130">
        <v>58</v>
      </c>
      <c r="B59" s="242" t="s">
        <v>307</v>
      </c>
      <c r="C59" s="243">
        <v>85.6</v>
      </c>
      <c r="D59" s="243">
        <v>34.799999999999997</v>
      </c>
      <c r="E59" s="130">
        <v>31</v>
      </c>
      <c r="F59" s="242">
        <v>17700</v>
      </c>
      <c r="G59" s="130">
        <v>1160</v>
      </c>
      <c r="H59" s="130">
        <v>17700</v>
      </c>
      <c r="I59" s="130">
        <v>14.4</v>
      </c>
      <c r="J59" s="130">
        <v>3.68</v>
      </c>
      <c r="K59" s="130">
        <v>14.4</v>
      </c>
      <c r="L59" s="130">
        <v>58</v>
      </c>
    </row>
    <row r="60" spans="1:12" ht="12.75" customHeight="1">
      <c r="A60" s="130">
        <v>59</v>
      </c>
      <c r="B60" s="242" t="s">
        <v>308</v>
      </c>
      <c r="C60" s="243">
        <v>77.400000000000006</v>
      </c>
      <c r="D60" s="243">
        <v>34.5</v>
      </c>
      <c r="E60" s="130">
        <v>34.299999999999997</v>
      </c>
      <c r="F60" s="242">
        <v>15900</v>
      </c>
      <c r="G60" s="130">
        <v>1040</v>
      </c>
      <c r="H60" s="130">
        <v>15900</v>
      </c>
      <c r="I60" s="130">
        <v>14.3</v>
      </c>
      <c r="J60" s="130">
        <v>3.66</v>
      </c>
      <c r="K60" s="130">
        <v>14.3</v>
      </c>
      <c r="L60" s="130">
        <v>59</v>
      </c>
    </row>
    <row r="61" spans="1:12" ht="12.75" customHeight="1">
      <c r="A61" s="130">
        <v>60</v>
      </c>
      <c r="B61" s="242" t="s">
        <v>309</v>
      </c>
      <c r="C61" s="243">
        <v>71.099999999999994</v>
      </c>
      <c r="D61" s="243">
        <v>34.200000000000003</v>
      </c>
      <c r="E61" s="130">
        <v>35.9</v>
      </c>
      <c r="F61" s="242">
        <v>14200</v>
      </c>
      <c r="G61" s="130">
        <v>933</v>
      </c>
      <c r="H61" s="130">
        <v>14200</v>
      </c>
      <c r="I61" s="130">
        <v>14.1</v>
      </c>
      <c r="J61" s="130">
        <v>3.62</v>
      </c>
      <c r="K61" s="130">
        <v>14.1</v>
      </c>
      <c r="L61" s="130">
        <v>60</v>
      </c>
    </row>
    <row r="62" spans="1:12" ht="12.75" customHeight="1">
      <c r="A62" s="130">
        <v>61</v>
      </c>
      <c r="B62" s="242" t="s">
        <v>310</v>
      </c>
      <c r="C62" s="243">
        <v>65.3</v>
      </c>
      <c r="D62" s="243">
        <v>33.9</v>
      </c>
      <c r="E62" s="130">
        <v>38.5</v>
      </c>
      <c r="F62" s="242">
        <v>12900</v>
      </c>
      <c r="G62" s="130">
        <v>840</v>
      </c>
      <c r="H62" s="130">
        <v>12900</v>
      </c>
      <c r="I62" s="130">
        <v>14.1</v>
      </c>
      <c r="J62" s="130">
        <v>3.59</v>
      </c>
      <c r="K62" s="130">
        <v>14.1</v>
      </c>
      <c r="L62" s="130">
        <v>61</v>
      </c>
    </row>
    <row r="63" spans="1:12" ht="12.75" customHeight="1">
      <c r="A63" s="130">
        <v>62</v>
      </c>
      <c r="B63" s="242" t="s">
        <v>311</v>
      </c>
      <c r="C63" s="243">
        <v>59.1</v>
      </c>
      <c r="D63" s="243">
        <v>33.700000000000003</v>
      </c>
      <c r="E63" s="130">
        <v>41.7</v>
      </c>
      <c r="F63" s="242">
        <v>11600</v>
      </c>
      <c r="G63" s="130">
        <v>749</v>
      </c>
      <c r="H63" s="130">
        <v>11600</v>
      </c>
      <c r="I63" s="130">
        <v>14</v>
      </c>
      <c r="J63" s="130">
        <v>3.56</v>
      </c>
      <c r="K63" s="130">
        <v>14</v>
      </c>
      <c r="L63" s="130">
        <v>62</v>
      </c>
    </row>
    <row r="64" spans="1:12" ht="12.75" customHeight="1">
      <c r="A64" s="130">
        <v>63</v>
      </c>
      <c r="B64" s="242" t="s">
        <v>312</v>
      </c>
      <c r="C64" s="243">
        <v>49.5</v>
      </c>
      <c r="D64" s="243">
        <v>33.799999999999997</v>
      </c>
      <c r="E64" s="130">
        <v>44.7</v>
      </c>
      <c r="F64" s="242">
        <v>9290</v>
      </c>
      <c r="G64" s="130">
        <v>310</v>
      </c>
      <c r="H64" s="130">
        <v>9290</v>
      </c>
      <c r="I64" s="130">
        <v>13.7</v>
      </c>
      <c r="J64" s="130">
        <v>2.5</v>
      </c>
      <c r="K64" s="130">
        <v>13.7</v>
      </c>
      <c r="L64" s="130">
        <v>63</v>
      </c>
    </row>
    <row r="65" spans="1:12" ht="12.75" customHeight="1">
      <c r="A65" s="130">
        <v>64</v>
      </c>
      <c r="B65" s="242" t="s">
        <v>313</v>
      </c>
      <c r="C65" s="242">
        <v>44.9</v>
      </c>
      <c r="D65" s="243">
        <v>33.5</v>
      </c>
      <c r="E65" s="130">
        <v>47.2</v>
      </c>
      <c r="F65" s="242">
        <v>8160</v>
      </c>
      <c r="G65" s="130">
        <v>273</v>
      </c>
      <c r="H65" s="130">
        <v>8160</v>
      </c>
      <c r="I65" s="130">
        <v>13.5</v>
      </c>
      <c r="J65" s="130">
        <v>2.4700000000000002</v>
      </c>
      <c r="K65" s="130">
        <v>13.5</v>
      </c>
      <c r="L65" s="130">
        <v>64</v>
      </c>
    </row>
    <row r="66" spans="1:12" ht="12.75" customHeight="1">
      <c r="A66" s="130">
        <v>65</v>
      </c>
      <c r="B66" s="242" t="s">
        <v>314</v>
      </c>
      <c r="C66" s="242">
        <v>41.5</v>
      </c>
      <c r="D66" s="243">
        <v>33.299999999999997</v>
      </c>
      <c r="E66" s="130">
        <v>49.6</v>
      </c>
      <c r="F66" s="242">
        <v>7450</v>
      </c>
      <c r="G66" s="130">
        <v>246</v>
      </c>
      <c r="H66" s="130">
        <v>7450</v>
      </c>
      <c r="I66" s="130">
        <v>13.4</v>
      </c>
      <c r="J66" s="130">
        <v>2.4300000000000002</v>
      </c>
      <c r="K66" s="130">
        <v>13.4</v>
      </c>
      <c r="L66" s="130">
        <v>65</v>
      </c>
    </row>
    <row r="67" spans="1:12" ht="12.75" customHeight="1">
      <c r="A67" s="130">
        <v>66</v>
      </c>
      <c r="B67" s="242" t="s">
        <v>315</v>
      </c>
      <c r="C67" s="243">
        <v>38.299999999999997</v>
      </c>
      <c r="D67" s="243">
        <v>33.1</v>
      </c>
      <c r="E67" s="130">
        <v>51.7</v>
      </c>
      <c r="F67" s="242">
        <v>6710</v>
      </c>
      <c r="G67" s="130">
        <v>218</v>
      </c>
      <c r="H67" s="130">
        <v>6710</v>
      </c>
      <c r="I67" s="130">
        <v>13.2</v>
      </c>
      <c r="J67" s="130">
        <v>2.39</v>
      </c>
      <c r="K67" s="130">
        <v>13.2</v>
      </c>
      <c r="L67" s="130">
        <v>66</v>
      </c>
    </row>
    <row r="68" spans="1:12" ht="12.75" customHeight="1">
      <c r="A68" s="130">
        <v>67</v>
      </c>
      <c r="B68" s="242" t="s">
        <v>316</v>
      </c>
      <c r="C68" s="243">
        <v>34.700000000000003</v>
      </c>
      <c r="D68" s="243">
        <v>32.9</v>
      </c>
      <c r="E68" s="130">
        <v>54.5</v>
      </c>
      <c r="F68" s="242">
        <v>5900</v>
      </c>
      <c r="G68" s="130">
        <v>187</v>
      </c>
      <c r="H68" s="130">
        <v>5900</v>
      </c>
      <c r="I68" s="130">
        <v>13</v>
      </c>
      <c r="J68" s="130">
        <v>2.3199999999999998</v>
      </c>
      <c r="K68" s="130">
        <v>13</v>
      </c>
      <c r="L68" s="130">
        <v>67</v>
      </c>
    </row>
    <row r="69" spans="1:12" ht="12.75" customHeight="1">
      <c r="A69" s="130">
        <v>68</v>
      </c>
      <c r="B69" s="242" t="s">
        <v>317</v>
      </c>
      <c r="C69" s="243">
        <v>115</v>
      </c>
      <c r="D69" s="243">
        <v>33.200000000000003</v>
      </c>
      <c r="E69" s="130">
        <v>19.7</v>
      </c>
      <c r="F69" s="242">
        <v>20700</v>
      </c>
      <c r="G69" s="130">
        <v>1550</v>
      </c>
      <c r="H69" s="130">
        <v>20700</v>
      </c>
      <c r="I69" s="130">
        <v>13.4</v>
      </c>
      <c r="J69" s="130">
        <v>3.67</v>
      </c>
      <c r="K69" s="130">
        <v>13.4</v>
      </c>
      <c r="L69" s="130">
        <v>68</v>
      </c>
    </row>
    <row r="70" spans="1:12" ht="12.75" customHeight="1">
      <c r="A70" s="130">
        <v>69</v>
      </c>
      <c r="B70" s="242" t="s">
        <v>318</v>
      </c>
      <c r="C70" s="243">
        <v>105</v>
      </c>
      <c r="D70" s="243">
        <v>32.799999999999997</v>
      </c>
      <c r="E70" s="130">
        <v>21.6</v>
      </c>
      <c r="F70" s="242">
        <v>18700</v>
      </c>
      <c r="G70" s="130">
        <v>1390</v>
      </c>
      <c r="H70" s="130">
        <v>18700</v>
      </c>
      <c r="I70" s="130">
        <v>13.3</v>
      </c>
      <c r="J70" s="130">
        <v>3.64</v>
      </c>
      <c r="K70" s="130">
        <v>13.3</v>
      </c>
      <c r="L70" s="130">
        <v>69</v>
      </c>
    </row>
    <row r="71" spans="1:12" ht="12.75" customHeight="1">
      <c r="A71" s="130">
        <v>70</v>
      </c>
      <c r="B71" s="242" t="s">
        <v>319</v>
      </c>
      <c r="C71" s="243">
        <v>95.9</v>
      </c>
      <c r="D71" s="243">
        <v>32.4</v>
      </c>
      <c r="E71" s="130">
        <v>23.4</v>
      </c>
      <c r="F71" s="242">
        <v>16800</v>
      </c>
      <c r="G71" s="130">
        <v>1240</v>
      </c>
      <c r="H71" s="130">
        <v>16800</v>
      </c>
      <c r="I71" s="130">
        <v>13.2</v>
      </c>
      <c r="J71" s="130">
        <v>3.6</v>
      </c>
      <c r="K71" s="130">
        <v>13.2</v>
      </c>
      <c r="L71" s="130">
        <v>70</v>
      </c>
    </row>
    <row r="72" spans="1:12" ht="12.75" customHeight="1">
      <c r="A72" s="130">
        <v>71</v>
      </c>
      <c r="B72" s="242" t="s">
        <v>320</v>
      </c>
      <c r="C72" s="243">
        <v>86</v>
      </c>
      <c r="D72" s="243">
        <v>32</v>
      </c>
      <c r="E72" s="130">
        <v>26.2</v>
      </c>
      <c r="F72" s="242">
        <v>14900</v>
      </c>
      <c r="G72" s="130">
        <v>1100</v>
      </c>
      <c r="H72" s="130">
        <v>14900</v>
      </c>
      <c r="I72" s="130">
        <v>13.2</v>
      </c>
      <c r="J72" s="130">
        <v>3.58</v>
      </c>
      <c r="K72" s="130">
        <v>13.2</v>
      </c>
      <c r="L72" s="130">
        <v>71</v>
      </c>
    </row>
    <row r="73" spans="1:12" ht="12.75" customHeight="1">
      <c r="A73" s="130">
        <v>72</v>
      </c>
      <c r="B73" s="242" t="s">
        <v>321</v>
      </c>
      <c r="C73" s="243">
        <v>77</v>
      </c>
      <c r="D73" s="243">
        <v>31.6</v>
      </c>
      <c r="E73" s="130">
        <v>28.7</v>
      </c>
      <c r="F73" s="242">
        <v>13100</v>
      </c>
      <c r="G73" s="130">
        <v>959</v>
      </c>
      <c r="H73" s="130">
        <v>13100</v>
      </c>
      <c r="I73" s="130">
        <v>13.1</v>
      </c>
      <c r="J73" s="130">
        <v>3.53</v>
      </c>
      <c r="K73" s="130">
        <v>13.1</v>
      </c>
      <c r="L73" s="130">
        <v>72</v>
      </c>
    </row>
    <row r="74" spans="1:12" ht="12.75" customHeight="1">
      <c r="A74" s="130">
        <v>73</v>
      </c>
      <c r="B74" s="242" t="s">
        <v>322</v>
      </c>
      <c r="C74" s="243">
        <v>69.3</v>
      </c>
      <c r="D74" s="243">
        <v>31.3</v>
      </c>
      <c r="E74" s="130">
        <v>32.200000000000003</v>
      </c>
      <c r="F74" s="242">
        <v>11700</v>
      </c>
      <c r="G74" s="130">
        <v>855</v>
      </c>
      <c r="H74" s="130">
        <v>11700</v>
      </c>
      <c r="I74" s="130">
        <v>13</v>
      </c>
      <c r="J74" s="130">
        <v>3.51</v>
      </c>
      <c r="K74" s="130">
        <v>13</v>
      </c>
      <c r="L74" s="130">
        <v>73</v>
      </c>
    </row>
    <row r="75" spans="1:12" ht="12.75" customHeight="1">
      <c r="A75" s="130">
        <v>74</v>
      </c>
      <c r="B75" s="242" t="s">
        <v>323</v>
      </c>
      <c r="C75" s="243">
        <v>62.3</v>
      </c>
      <c r="D75" s="243">
        <v>30.9</v>
      </c>
      <c r="E75" s="130">
        <v>34.5</v>
      </c>
      <c r="F75" s="242">
        <v>10300</v>
      </c>
      <c r="G75" s="130">
        <v>757</v>
      </c>
      <c r="H75" s="130">
        <v>10300</v>
      </c>
      <c r="I75" s="130">
        <v>12.9</v>
      </c>
      <c r="J75" s="130">
        <v>3.49</v>
      </c>
      <c r="K75" s="130">
        <v>12.9</v>
      </c>
      <c r="L75" s="130">
        <v>74</v>
      </c>
    </row>
    <row r="76" spans="1:12" ht="12.75" customHeight="1">
      <c r="A76" s="130">
        <v>75</v>
      </c>
      <c r="B76" s="242" t="s">
        <v>324</v>
      </c>
      <c r="C76" s="243">
        <v>56.1</v>
      </c>
      <c r="D76" s="243">
        <v>30.7</v>
      </c>
      <c r="E76" s="130">
        <v>37.700000000000003</v>
      </c>
      <c r="F76" s="242">
        <v>9200</v>
      </c>
      <c r="G76" s="130">
        <v>673</v>
      </c>
      <c r="H76" s="130">
        <v>9200</v>
      </c>
      <c r="I76" s="130">
        <v>12.8</v>
      </c>
      <c r="J76" s="130">
        <v>3.46</v>
      </c>
      <c r="K76" s="130">
        <v>12.8</v>
      </c>
      <c r="L76" s="130">
        <v>75</v>
      </c>
    </row>
    <row r="77" spans="1:12" ht="12.75" customHeight="1">
      <c r="A77" s="130">
        <v>76</v>
      </c>
      <c r="B77" s="242" t="s">
        <v>325</v>
      </c>
      <c r="C77" s="243">
        <v>50.9</v>
      </c>
      <c r="D77" s="243">
        <v>30.4</v>
      </c>
      <c r="E77" s="130">
        <v>40.799999999999997</v>
      </c>
      <c r="F77" s="242">
        <v>8230</v>
      </c>
      <c r="G77" s="130">
        <v>598</v>
      </c>
      <c r="H77" s="130">
        <v>8230</v>
      </c>
      <c r="I77" s="130">
        <v>12.7</v>
      </c>
      <c r="J77" s="130">
        <v>3.42</v>
      </c>
      <c r="K77" s="130">
        <v>12.7</v>
      </c>
      <c r="L77" s="130">
        <v>76</v>
      </c>
    </row>
    <row r="78" spans="1:12" ht="12.75" customHeight="1">
      <c r="A78" s="130">
        <v>77</v>
      </c>
      <c r="B78" s="242" t="s">
        <v>326</v>
      </c>
      <c r="C78" s="243">
        <v>43.6</v>
      </c>
      <c r="D78" s="243">
        <v>30.7</v>
      </c>
      <c r="E78" s="130">
        <v>41.6</v>
      </c>
      <c r="F78" s="242">
        <v>6680</v>
      </c>
      <c r="G78" s="130">
        <v>227</v>
      </c>
      <c r="H78" s="130">
        <v>6680</v>
      </c>
      <c r="I78" s="130">
        <v>12.4</v>
      </c>
      <c r="J78" s="130">
        <v>2.2799999999999998</v>
      </c>
      <c r="K78" s="130">
        <v>12.4</v>
      </c>
      <c r="L78" s="130">
        <v>77</v>
      </c>
    </row>
    <row r="79" spans="1:12" ht="12.75" customHeight="1">
      <c r="A79" s="130">
        <v>78</v>
      </c>
      <c r="B79" s="242" t="s">
        <v>327</v>
      </c>
      <c r="C79" s="243">
        <v>38.799999999999997</v>
      </c>
      <c r="D79" s="243">
        <v>30.3</v>
      </c>
      <c r="E79" s="130">
        <v>43.9</v>
      </c>
      <c r="F79" s="242">
        <v>5770</v>
      </c>
      <c r="G79" s="130">
        <v>196</v>
      </c>
      <c r="H79" s="130">
        <v>5770</v>
      </c>
      <c r="I79" s="130">
        <v>12.2</v>
      </c>
      <c r="J79" s="130">
        <v>2.25</v>
      </c>
      <c r="K79" s="130">
        <v>12.2</v>
      </c>
      <c r="L79" s="130">
        <v>78</v>
      </c>
    </row>
    <row r="80" spans="1:12" ht="12.75" customHeight="1">
      <c r="A80" s="130">
        <v>79</v>
      </c>
      <c r="B80" s="242" t="s">
        <v>328</v>
      </c>
      <c r="C80" s="243">
        <v>36.5</v>
      </c>
      <c r="D80" s="243">
        <v>30.2</v>
      </c>
      <c r="E80" s="130">
        <v>46.2</v>
      </c>
      <c r="F80" s="242">
        <v>5360</v>
      </c>
      <c r="G80" s="130">
        <v>181</v>
      </c>
      <c r="H80" s="130">
        <v>5360</v>
      </c>
      <c r="I80" s="130">
        <v>12.1</v>
      </c>
      <c r="J80" s="130">
        <v>2.23</v>
      </c>
      <c r="K80" s="130">
        <v>12.1</v>
      </c>
      <c r="L80" s="130">
        <v>79</v>
      </c>
    </row>
    <row r="81" spans="1:12" ht="12.75" customHeight="1">
      <c r="A81" s="130">
        <v>80</v>
      </c>
      <c r="B81" s="242" t="s">
        <v>329</v>
      </c>
      <c r="C81" s="242">
        <v>34.200000000000003</v>
      </c>
      <c r="D81" s="243">
        <v>30</v>
      </c>
      <c r="E81" s="130">
        <v>47.8</v>
      </c>
      <c r="F81" s="242">
        <v>4930</v>
      </c>
      <c r="G81" s="130">
        <v>164</v>
      </c>
      <c r="H81" s="130">
        <v>4930</v>
      </c>
      <c r="I81" s="130">
        <v>12</v>
      </c>
      <c r="J81" s="130">
        <v>2.19</v>
      </c>
      <c r="K81" s="130">
        <v>12</v>
      </c>
      <c r="L81" s="130">
        <v>80</v>
      </c>
    </row>
    <row r="82" spans="1:12" ht="12.75" customHeight="1">
      <c r="A82" s="130">
        <v>81</v>
      </c>
      <c r="B82" s="242" t="s">
        <v>330</v>
      </c>
      <c r="C82" s="242">
        <v>31.7</v>
      </c>
      <c r="D82" s="243">
        <v>29.8</v>
      </c>
      <c r="E82" s="130">
        <v>49.6</v>
      </c>
      <c r="F82" s="242">
        <v>4470</v>
      </c>
      <c r="G82" s="130">
        <v>146</v>
      </c>
      <c r="H82" s="130">
        <v>4470</v>
      </c>
      <c r="I82" s="130">
        <v>11.9</v>
      </c>
      <c r="J82" s="130">
        <v>2.15</v>
      </c>
      <c r="K82" s="130">
        <v>11.9</v>
      </c>
      <c r="L82" s="130">
        <v>81</v>
      </c>
    </row>
    <row r="83" spans="1:12" ht="12.75" customHeight="1">
      <c r="A83" s="130">
        <v>82</v>
      </c>
      <c r="B83" s="242" t="s">
        <v>331</v>
      </c>
      <c r="C83" s="243">
        <v>29</v>
      </c>
      <c r="D83" s="243">
        <v>29.7</v>
      </c>
      <c r="E83" s="130">
        <v>51.9</v>
      </c>
      <c r="F83" s="242">
        <v>3990</v>
      </c>
      <c r="G83" s="130">
        <v>128</v>
      </c>
      <c r="H83" s="130">
        <v>3990</v>
      </c>
      <c r="I83" s="130">
        <v>11.7</v>
      </c>
      <c r="J83" s="130">
        <v>2.1</v>
      </c>
      <c r="K83" s="130">
        <v>11.7</v>
      </c>
      <c r="L83" s="130">
        <v>82</v>
      </c>
    </row>
    <row r="84" spans="1:12" ht="12.75" customHeight="1">
      <c r="A84" s="130">
        <v>83</v>
      </c>
      <c r="B84" s="242" t="s">
        <v>332</v>
      </c>
      <c r="C84" s="243">
        <v>26.3</v>
      </c>
      <c r="D84" s="243">
        <v>29.5</v>
      </c>
      <c r="E84" s="130">
        <v>57.5</v>
      </c>
      <c r="F84" s="242">
        <v>3610</v>
      </c>
      <c r="G84" s="130">
        <v>115</v>
      </c>
      <c r="H84" s="130">
        <v>3610</v>
      </c>
      <c r="I84" s="130">
        <v>11.7</v>
      </c>
      <c r="J84" s="130">
        <v>2.09</v>
      </c>
      <c r="K84" s="130">
        <v>11.7</v>
      </c>
      <c r="L84" s="130">
        <v>83</v>
      </c>
    </row>
    <row r="85" spans="1:12" ht="12.75" customHeight="1">
      <c r="A85" s="130">
        <v>84</v>
      </c>
      <c r="B85" s="242" t="s">
        <v>333</v>
      </c>
      <c r="C85" s="243">
        <v>159</v>
      </c>
      <c r="D85" s="243">
        <v>32.5</v>
      </c>
      <c r="E85" s="130">
        <v>12.1</v>
      </c>
      <c r="F85" s="242">
        <v>25600</v>
      </c>
      <c r="G85" s="130">
        <v>2110</v>
      </c>
      <c r="H85" s="130">
        <v>25600</v>
      </c>
      <c r="I85" s="130">
        <v>12.7</v>
      </c>
      <c r="J85" s="130">
        <v>3.65</v>
      </c>
      <c r="K85" s="130">
        <v>12.7</v>
      </c>
      <c r="L85" s="130">
        <v>84</v>
      </c>
    </row>
    <row r="86" spans="1:12" ht="12.75" customHeight="1">
      <c r="A86" s="130">
        <v>85</v>
      </c>
      <c r="B86" s="242" t="s">
        <v>334</v>
      </c>
      <c r="C86" s="243">
        <v>109</v>
      </c>
      <c r="D86" s="243">
        <v>30.4</v>
      </c>
      <c r="E86" s="130">
        <v>17.3</v>
      </c>
      <c r="F86" s="242">
        <v>16200</v>
      </c>
      <c r="G86" s="130">
        <v>1310</v>
      </c>
      <c r="H86" s="130">
        <v>16200</v>
      </c>
      <c r="I86" s="130">
        <v>12.2</v>
      </c>
      <c r="J86" s="130">
        <v>3.48</v>
      </c>
      <c r="K86" s="130">
        <v>12.2</v>
      </c>
      <c r="L86" s="130">
        <v>85</v>
      </c>
    </row>
    <row r="87" spans="1:12" ht="12.75" customHeight="1">
      <c r="A87" s="130">
        <v>86</v>
      </c>
      <c r="B87" s="242" t="s">
        <v>335</v>
      </c>
      <c r="C87" s="243">
        <v>99.2</v>
      </c>
      <c r="D87" s="243">
        <v>30</v>
      </c>
      <c r="E87" s="130">
        <v>18.899999999999999</v>
      </c>
      <c r="F87" s="242">
        <v>14600</v>
      </c>
      <c r="G87" s="130">
        <v>1180</v>
      </c>
      <c r="H87" s="130">
        <v>14600</v>
      </c>
      <c r="I87" s="130">
        <v>12.1</v>
      </c>
      <c r="J87" s="130">
        <v>3.45</v>
      </c>
      <c r="K87" s="130">
        <v>12.1</v>
      </c>
      <c r="L87" s="130">
        <v>86</v>
      </c>
    </row>
    <row r="88" spans="1:12" ht="12.75" customHeight="1">
      <c r="A88" s="130">
        <v>87</v>
      </c>
      <c r="B88" s="242" t="s">
        <v>336</v>
      </c>
      <c r="C88" s="243">
        <v>90.2</v>
      </c>
      <c r="D88" s="243">
        <v>29.6</v>
      </c>
      <c r="E88" s="130">
        <v>20.6</v>
      </c>
      <c r="F88" s="242">
        <v>13100</v>
      </c>
      <c r="G88" s="130">
        <v>1050</v>
      </c>
      <c r="H88" s="130">
        <v>13100</v>
      </c>
      <c r="I88" s="130">
        <v>12</v>
      </c>
      <c r="J88" s="130">
        <v>3.41</v>
      </c>
      <c r="K88" s="130">
        <v>12</v>
      </c>
      <c r="L88" s="130">
        <v>87</v>
      </c>
    </row>
    <row r="89" spans="1:12" ht="12.75" customHeight="1">
      <c r="A89" s="130">
        <v>88</v>
      </c>
      <c r="B89" s="242" t="s">
        <v>337</v>
      </c>
      <c r="C89" s="243">
        <v>83.1</v>
      </c>
      <c r="D89" s="243">
        <v>29.3</v>
      </c>
      <c r="E89" s="130">
        <v>22.5</v>
      </c>
      <c r="F89" s="242">
        <v>11900</v>
      </c>
      <c r="G89" s="130">
        <v>953</v>
      </c>
      <c r="H89" s="130">
        <v>11900</v>
      </c>
      <c r="I89" s="130">
        <v>12</v>
      </c>
      <c r="J89" s="130">
        <v>3.39</v>
      </c>
      <c r="K89" s="130">
        <v>12</v>
      </c>
      <c r="L89" s="130">
        <v>88</v>
      </c>
    </row>
    <row r="90" spans="1:12" ht="12.75" customHeight="1">
      <c r="A90" s="130">
        <v>89</v>
      </c>
      <c r="B90" s="242" t="s">
        <v>338</v>
      </c>
      <c r="C90" s="243">
        <v>76.099999999999994</v>
      </c>
      <c r="D90" s="243">
        <v>29</v>
      </c>
      <c r="E90" s="130">
        <v>24.4</v>
      </c>
      <c r="F90" s="242">
        <v>10800</v>
      </c>
      <c r="G90" s="130">
        <v>859</v>
      </c>
      <c r="H90" s="130">
        <v>10800</v>
      </c>
      <c r="I90" s="130">
        <v>11.9</v>
      </c>
      <c r="J90" s="130">
        <v>3.36</v>
      </c>
      <c r="K90" s="130">
        <v>11.9</v>
      </c>
      <c r="L90" s="130">
        <v>89</v>
      </c>
    </row>
    <row r="91" spans="1:12" ht="12.75" customHeight="1">
      <c r="A91" s="130">
        <v>90</v>
      </c>
      <c r="B91" s="242" t="s">
        <v>339</v>
      </c>
      <c r="C91" s="243">
        <v>69.400000000000006</v>
      </c>
      <c r="D91" s="243">
        <v>28.7</v>
      </c>
      <c r="E91" s="130">
        <v>26.2</v>
      </c>
      <c r="F91" s="242">
        <v>9700</v>
      </c>
      <c r="G91" s="130">
        <v>769</v>
      </c>
      <c r="H91" s="130">
        <v>9700</v>
      </c>
      <c r="I91" s="130">
        <v>11.8</v>
      </c>
      <c r="J91" s="130">
        <v>3.33</v>
      </c>
      <c r="K91" s="130">
        <v>11.8</v>
      </c>
      <c r="L91" s="130">
        <v>90</v>
      </c>
    </row>
    <row r="92" spans="1:12" ht="12.75" customHeight="1">
      <c r="A92" s="130">
        <v>91</v>
      </c>
      <c r="B92" s="242" t="s">
        <v>340</v>
      </c>
      <c r="C92" s="243">
        <v>63.9</v>
      </c>
      <c r="D92" s="243">
        <v>28.4</v>
      </c>
      <c r="E92" s="130">
        <v>28.7</v>
      </c>
      <c r="F92" s="242">
        <v>8910</v>
      </c>
      <c r="G92" s="130">
        <v>704</v>
      </c>
      <c r="H92" s="130">
        <v>8910</v>
      </c>
      <c r="I92" s="130">
        <v>11.8</v>
      </c>
      <c r="J92" s="130">
        <v>3.32</v>
      </c>
      <c r="K92" s="130">
        <v>11.8</v>
      </c>
      <c r="L92" s="130">
        <v>91</v>
      </c>
    </row>
    <row r="93" spans="1:12" ht="12.75" customHeight="1">
      <c r="A93" s="130">
        <v>92</v>
      </c>
      <c r="B93" s="242" t="s">
        <v>341</v>
      </c>
      <c r="C93" s="243">
        <v>57.1</v>
      </c>
      <c r="D93" s="243">
        <v>28.1</v>
      </c>
      <c r="E93" s="130">
        <v>31.8</v>
      </c>
      <c r="F93" s="242">
        <v>7860</v>
      </c>
      <c r="G93" s="130">
        <v>619</v>
      </c>
      <c r="H93" s="130">
        <v>7860</v>
      </c>
      <c r="I93" s="130">
        <v>11.7</v>
      </c>
      <c r="J93" s="130">
        <v>3.29</v>
      </c>
      <c r="K93" s="130">
        <v>11.7</v>
      </c>
      <c r="L93" s="130">
        <v>92</v>
      </c>
    </row>
    <row r="94" spans="1:12" ht="12.75" customHeight="1">
      <c r="A94" s="130">
        <v>93</v>
      </c>
      <c r="B94" s="242" t="s">
        <v>342</v>
      </c>
      <c r="C94" s="243">
        <v>52.5</v>
      </c>
      <c r="D94" s="243">
        <v>27.8</v>
      </c>
      <c r="E94" s="130">
        <v>32.9</v>
      </c>
      <c r="F94" s="242">
        <v>7020</v>
      </c>
      <c r="G94" s="130">
        <v>555</v>
      </c>
      <c r="H94" s="130">
        <v>7020</v>
      </c>
      <c r="I94" s="130">
        <v>11.6</v>
      </c>
      <c r="J94" s="130">
        <v>3.25</v>
      </c>
      <c r="K94" s="130">
        <v>11.6</v>
      </c>
      <c r="L94" s="130">
        <v>93</v>
      </c>
    </row>
    <row r="95" spans="1:12" ht="12.75" customHeight="1">
      <c r="A95" s="130">
        <v>94</v>
      </c>
      <c r="B95" s="242" t="s">
        <v>343</v>
      </c>
      <c r="C95" s="243">
        <v>47.6</v>
      </c>
      <c r="D95" s="243">
        <v>27.6</v>
      </c>
      <c r="E95" s="130">
        <v>36.1</v>
      </c>
      <c r="F95" s="242">
        <v>6310</v>
      </c>
      <c r="G95" s="130">
        <v>497</v>
      </c>
      <c r="H95" s="130">
        <v>6310</v>
      </c>
      <c r="I95" s="130">
        <v>11.5</v>
      </c>
      <c r="J95" s="130">
        <v>3.23</v>
      </c>
      <c r="K95" s="130">
        <v>11.5</v>
      </c>
      <c r="L95" s="130">
        <v>94</v>
      </c>
    </row>
    <row r="96" spans="1:12" ht="12.75" customHeight="1">
      <c r="A96" s="130">
        <v>95</v>
      </c>
      <c r="B96" s="242" t="s">
        <v>344</v>
      </c>
      <c r="C96" s="243">
        <v>43.2</v>
      </c>
      <c r="D96" s="243">
        <v>27.4</v>
      </c>
      <c r="E96" s="130">
        <v>39.4</v>
      </c>
      <c r="F96" s="242">
        <v>5660</v>
      </c>
      <c r="G96" s="130">
        <v>443</v>
      </c>
      <c r="H96" s="130">
        <v>5660</v>
      </c>
      <c r="I96" s="130">
        <v>11.5</v>
      </c>
      <c r="J96" s="130">
        <v>3.2</v>
      </c>
      <c r="K96" s="130">
        <v>11.5</v>
      </c>
      <c r="L96" s="130">
        <v>95</v>
      </c>
    </row>
    <row r="97" spans="1:12" ht="12.75" customHeight="1">
      <c r="A97" s="130">
        <v>96</v>
      </c>
      <c r="B97" s="242" t="s">
        <v>345</v>
      </c>
      <c r="C97" s="243">
        <v>37.799999999999997</v>
      </c>
      <c r="D97" s="243">
        <v>27.6</v>
      </c>
      <c r="E97" s="130">
        <v>39.700000000000003</v>
      </c>
      <c r="F97" s="242">
        <v>4760</v>
      </c>
      <c r="G97" s="130">
        <v>184</v>
      </c>
      <c r="H97" s="130">
        <v>4760</v>
      </c>
      <c r="I97" s="130">
        <v>11.2</v>
      </c>
      <c r="J97" s="130">
        <v>2.21</v>
      </c>
      <c r="K97" s="130">
        <v>11.2</v>
      </c>
      <c r="L97" s="130">
        <v>96</v>
      </c>
    </row>
    <row r="98" spans="1:12" ht="12.75" customHeight="1">
      <c r="A98" s="130">
        <v>97</v>
      </c>
      <c r="B98" s="242" t="s">
        <v>346</v>
      </c>
      <c r="C98" s="242">
        <v>33.6</v>
      </c>
      <c r="D98" s="243">
        <v>27.3</v>
      </c>
      <c r="E98" s="130">
        <v>42.5</v>
      </c>
      <c r="F98" s="242">
        <v>4080</v>
      </c>
      <c r="G98" s="130">
        <v>159</v>
      </c>
      <c r="H98" s="130">
        <v>4080</v>
      </c>
      <c r="I98" s="130">
        <v>11</v>
      </c>
      <c r="J98" s="130">
        <v>2.1800000000000002</v>
      </c>
      <c r="K98" s="130">
        <v>11</v>
      </c>
      <c r="L98" s="130">
        <v>97</v>
      </c>
    </row>
    <row r="99" spans="1:12" ht="12.75" customHeight="1">
      <c r="A99" s="130">
        <v>98</v>
      </c>
      <c r="B99" s="242" t="s">
        <v>347</v>
      </c>
      <c r="C99" s="243">
        <v>30</v>
      </c>
      <c r="D99" s="243">
        <v>27.1</v>
      </c>
      <c r="E99" s="130">
        <v>47.1</v>
      </c>
      <c r="F99" s="242">
        <v>3620</v>
      </c>
      <c r="G99" s="130">
        <v>139</v>
      </c>
      <c r="H99" s="130">
        <v>3620</v>
      </c>
      <c r="I99" s="130">
        <v>11</v>
      </c>
      <c r="J99" s="130">
        <v>2.15</v>
      </c>
      <c r="K99" s="130">
        <v>11</v>
      </c>
      <c r="L99" s="130">
        <v>98</v>
      </c>
    </row>
    <row r="100" spans="1:12" ht="12.75" customHeight="1">
      <c r="A100" s="130">
        <v>99</v>
      </c>
      <c r="B100" s="242" t="s">
        <v>348</v>
      </c>
      <c r="C100" s="243">
        <v>27.6</v>
      </c>
      <c r="D100" s="243">
        <v>26.9</v>
      </c>
      <c r="E100" s="130">
        <v>49.5</v>
      </c>
      <c r="F100" s="242">
        <v>3270</v>
      </c>
      <c r="G100" s="130">
        <v>124</v>
      </c>
      <c r="H100" s="130">
        <v>3270</v>
      </c>
      <c r="I100" s="130">
        <v>10.9</v>
      </c>
      <c r="J100" s="130">
        <v>2.12</v>
      </c>
      <c r="K100" s="130">
        <v>10.9</v>
      </c>
      <c r="L100" s="130">
        <v>99</v>
      </c>
    </row>
    <row r="101" spans="1:12" ht="12.75" customHeight="1">
      <c r="A101" s="130">
        <v>100</v>
      </c>
      <c r="B101" s="242" t="s">
        <v>349</v>
      </c>
      <c r="C101" s="243">
        <v>24.7</v>
      </c>
      <c r="D101" s="243">
        <v>26.7</v>
      </c>
      <c r="E101" s="130">
        <v>52.7</v>
      </c>
      <c r="F101" s="242">
        <v>2850</v>
      </c>
      <c r="G101" s="130">
        <v>106</v>
      </c>
      <c r="H101" s="130">
        <v>2850</v>
      </c>
      <c r="I101" s="130">
        <v>10.7</v>
      </c>
      <c r="J101" s="130">
        <v>2.0699999999999998</v>
      </c>
      <c r="K101" s="130">
        <v>10.7</v>
      </c>
      <c r="L101" s="130">
        <v>100</v>
      </c>
    </row>
    <row r="102" spans="1:12" ht="12.75" customHeight="1">
      <c r="A102" s="130">
        <v>101</v>
      </c>
      <c r="B102" s="242" t="s">
        <v>350</v>
      </c>
      <c r="C102" s="243">
        <v>109</v>
      </c>
      <c r="D102" s="243">
        <v>28</v>
      </c>
      <c r="E102" s="130">
        <v>14.2</v>
      </c>
      <c r="F102" s="242">
        <v>13400</v>
      </c>
      <c r="G102" s="130">
        <v>1160</v>
      </c>
      <c r="H102" s="130">
        <v>13400</v>
      </c>
      <c r="I102" s="130">
        <v>11.1</v>
      </c>
      <c r="J102" s="130">
        <v>3.27</v>
      </c>
      <c r="K102" s="130">
        <v>11.1</v>
      </c>
      <c r="L102" s="130">
        <v>101</v>
      </c>
    </row>
    <row r="103" spans="1:12" ht="12.75" customHeight="1">
      <c r="A103" s="130">
        <v>102</v>
      </c>
      <c r="B103" s="242" t="s">
        <v>351</v>
      </c>
      <c r="C103" s="243">
        <v>98.3</v>
      </c>
      <c r="D103" s="243">
        <v>27.5</v>
      </c>
      <c r="E103" s="130">
        <v>15.6</v>
      </c>
      <c r="F103" s="242">
        <v>11900</v>
      </c>
      <c r="G103" s="130">
        <v>1030</v>
      </c>
      <c r="H103" s="130">
        <v>11900</v>
      </c>
      <c r="I103" s="130">
        <v>11</v>
      </c>
      <c r="J103" s="130">
        <v>3.23</v>
      </c>
      <c r="K103" s="130">
        <v>11</v>
      </c>
      <c r="L103" s="130">
        <v>102</v>
      </c>
    </row>
    <row r="104" spans="1:12" ht="12.75" customHeight="1">
      <c r="A104" s="130">
        <v>103</v>
      </c>
      <c r="B104" s="242" t="s">
        <v>352</v>
      </c>
      <c r="C104" s="243">
        <v>89.7</v>
      </c>
      <c r="D104" s="243">
        <v>27.1</v>
      </c>
      <c r="E104" s="130">
        <v>17.100000000000001</v>
      </c>
      <c r="F104" s="242">
        <v>10700</v>
      </c>
      <c r="G104" s="130">
        <v>919</v>
      </c>
      <c r="H104" s="130">
        <v>10700</v>
      </c>
      <c r="I104" s="130">
        <v>10.9</v>
      </c>
      <c r="J104" s="130">
        <v>3.2</v>
      </c>
      <c r="K104" s="130">
        <v>10.9</v>
      </c>
      <c r="L104" s="130">
        <v>103</v>
      </c>
    </row>
    <row r="105" spans="1:12" ht="12.75" customHeight="1">
      <c r="A105" s="130">
        <v>104</v>
      </c>
      <c r="B105" s="242" t="s">
        <v>353</v>
      </c>
      <c r="C105" s="243">
        <v>81.900000000000006</v>
      </c>
      <c r="D105" s="243">
        <v>26.7</v>
      </c>
      <c r="E105" s="130">
        <v>18.600000000000001</v>
      </c>
      <c r="F105" s="242">
        <v>9600</v>
      </c>
      <c r="G105" s="130">
        <v>823</v>
      </c>
      <c r="H105" s="130">
        <v>9600</v>
      </c>
      <c r="I105" s="130">
        <v>10.8</v>
      </c>
      <c r="J105" s="130">
        <v>3.17</v>
      </c>
      <c r="K105" s="130">
        <v>10.8</v>
      </c>
      <c r="L105" s="130">
        <v>104</v>
      </c>
    </row>
    <row r="106" spans="1:12" ht="12.75" customHeight="1">
      <c r="A106" s="130">
        <v>105</v>
      </c>
      <c r="B106" s="242" t="s">
        <v>354</v>
      </c>
      <c r="C106" s="243">
        <v>73.5</v>
      </c>
      <c r="D106" s="243">
        <v>26.3</v>
      </c>
      <c r="E106" s="130">
        <v>20.7</v>
      </c>
      <c r="F106" s="242">
        <v>8490</v>
      </c>
      <c r="G106" s="130">
        <v>724</v>
      </c>
      <c r="H106" s="130">
        <v>8490</v>
      </c>
      <c r="I106" s="130">
        <v>10.7</v>
      </c>
      <c r="J106" s="130">
        <v>3.14</v>
      </c>
      <c r="K106" s="130">
        <v>10.7</v>
      </c>
      <c r="L106" s="130">
        <v>105</v>
      </c>
    </row>
    <row r="107" spans="1:12" ht="12.75" customHeight="1">
      <c r="A107" s="130">
        <v>106</v>
      </c>
      <c r="B107" s="242" t="s">
        <v>355</v>
      </c>
      <c r="C107" s="243">
        <v>67.2</v>
      </c>
      <c r="D107" s="243">
        <v>26</v>
      </c>
      <c r="E107" s="130">
        <v>22.5</v>
      </c>
      <c r="F107" s="242">
        <v>7650</v>
      </c>
      <c r="G107" s="130">
        <v>651</v>
      </c>
      <c r="H107" s="130">
        <v>7650</v>
      </c>
      <c r="I107" s="130">
        <v>10.7</v>
      </c>
      <c r="J107" s="130">
        <v>3.11</v>
      </c>
      <c r="K107" s="130">
        <v>10.7</v>
      </c>
      <c r="L107" s="130">
        <v>106</v>
      </c>
    </row>
    <row r="108" spans="1:12" ht="12.75" customHeight="1">
      <c r="A108" s="130">
        <v>107</v>
      </c>
      <c r="B108" s="242" t="s">
        <v>356</v>
      </c>
      <c r="C108" s="243">
        <v>60.7</v>
      </c>
      <c r="D108" s="243">
        <v>25.7</v>
      </c>
      <c r="E108" s="130">
        <v>24.8</v>
      </c>
      <c r="F108" s="242">
        <v>6820</v>
      </c>
      <c r="G108" s="130">
        <v>578</v>
      </c>
      <c r="H108" s="130">
        <v>6820</v>
      </c>
      <c r="I108" s="130">
        <v>10.6</v>
      </c>
      <c r="J108" s="130">
        <v>3.08</v>
      </c>
      <c r="K108" s="130">
        <v>10.6</v>
      </c>
      <c r="L108" s="130">
        <v>107</v>
      </c>
    </row>
    <row r="109" spans="1:12" ht="12.75" customHeight="1">
      <c r="A109" s="130">
        <v>108</v>
      </c>
      <c r="B109" s="242" t="s">
        <v>357</v>
      </c>
      <c r="C109" s="243">
        <v>56.5</v>
      </c>
      <c r="D109" s="243">
        <v>25.5</v>
      </c>
      <c r="E109" s="130">
        <v>26.6</v>
      </c>
      <c r="F109" s="242">
        <v>6260</v>
      </c>
      <c r="G109" s="130">
        <v>530</v>
      </c>
      <c r="H109" s="130">
        <v>6260</v>
      </c>
      <c r="I109" s="130">
        <v>10.5</v>
      </c>
      <c r="J109" s="130">
        <v>3.07</v>
      </c>
      <c r="K109" s="130">
        <v>10.5</v>
      </c>
      <c r="L109" s="130">
        <v>108</v>
      </c>
    </row>
    <row r="110" spans="1:12" ht="12.75" customHeight="1">
      <c r="A110" s="130">
        <v>109</v>
      </c>
      <c r="B110" s="242" t="s">
        <v>358</v>
      </c>
      <c r="C110" s="243">
        <v>51.7</v>
      </c>
      <c r="D110" s="243">
        <v>25.2</v>
      </c>
      <c r="E110" s="130">
        <v>28.7</v>
      </c>
      <c r="F110" s="242">
        <v>5680</v>
      </c>
      <c r="G110" s="130">
        <v>479</v>
      </c>
      <c r="H110" s="130">
        <v>5680</v>
      </c>
      <c r="I110" s="130">
        <v>10.5</v>
      </c>
      <c r="J110" s="130">
        <v>3.04</v>
      </c>
      <c r="K110" s="130">
        <v>10.5</v>
      </c>
      <c r="L110" s="130">
        <v>109</v>
      </c>
    </row>
    <row r="111" spans="1:12" ht="12.75" customHeight="1">
      <c r="A111" s="130">
        <v>110</v>
      </c>
      <c r="B111" s="242" t="s">
        <v>359</v>
      </c>
      <c r="C111" s="243">
        <v>47.8</v>
      </c>
      <c r="D111" s="243">
        <v>25</v>
      </c>
      <c r="E111" s="130">
        <v>30.6</v>
      </c>
      <c r="F111" s="242">
        <v>5170</v>
      </c>
      <c r="G111" s="130">
        <v>443</v>
      </c>
      <c r="H111" s="130">
        <v>5170</v>
      </c>
      <c r="I111" s="130">
        <v>10.4</v>
      </c>
      <c r="J111" s="130">
        <v>3.05</v>
      </c>
      <c r="K111" s="130">
        <v>10.4</v>
      </c>
      <c r="L111" s="130">
        <v>110</v>
      </c>
    </row>
    <row r="112" spans="1:12" ht="12.75" customHeight="1">
      <c r="A112" s="130">
        <v>111</v>
      </c>
      <c r="B112" s="242" t="s">
        <v>360</v>
      </c>
      <c r="C112" s="243">
        <v>43</v>
      </c>
      <c r="D112" s="243">
        <v>24.7</v>
      </c>
      <c r="E112" s="130">
        <v>33.200000000000003</v>
      </c>
      <c r="F112" s="242">
        <v>4580</v>
      </c>
      <c r="G112" s="130">
        <v>391</v>
      </c>
      <c r="H112" s="130">
        <v>4580</v>
      </c>
      <c r="I112" s="130">
        <v>10.3</v>
      </c>
      <c r="J112" s="130">
        <v>3.01</v>
      </c>
      <c r="K112" s="130">
        <v>10.3</v>
      </c>
      <c r="L112" s="130">
        <v>111</v>
      </c>
    </row>
    <row r="113" spans="1:12" ht="12.75" customHeight="1">
      <c r="A113" s="130">
        <v>112</v>
      </c>
      <c r="B113" s="242" t="s">
        <v>361</v>
      </c>
      <c r="C113" s="243">
        <v>38.6</v>
      </c>
      <c r="D113" s="243">
        <v>24.5</v>
      </c>
      <c r="E113" s="130">
        <v>35.6</v>
      </c>
      <c r="F113" s="242">
        <v>4020</v>
      </c>
      <c r="G113" s="130">
        <v>340</v>
      </c>
      <c r="H113" s="130">
        <v>4020</v>
      </c>
      <c r="I113" s="130">
        <v>10.199999999999999</v>
      </c>
      <c r="J113" s="130">
        <v>2.97</v>
      </c>
      <c r="K113" s="130">
        <v>10.199999999999999</v>
      </c>
      <c r="L113" s="130">
        <v>112</v>
      </c>
    </row>
    <row r="114" spans="1:12" ht="12.75" customHeight="1">
      <c r="A114" s="130">
        <v>113</v>
      </c>
      <c r="B114" s="242" t="s">
        <v>362</v>
      </c>
      <c r="C114" s="243">
        <v>34.4</v>
      </c>
      <c r="D114" s="243">
        <v>24.3</v>
      </c>
      <c r="E114" s="130">
        <v>39.200000000000003</v>
      </c>
      <c r="F114" s="242">
        <v>3540</v>
      </c>
      <c r="G114" s="130">
        <v>297</v>
      </c>
      <c r="H114" s="130">
        <v>3540</v>
      </c>
      <c r="I114" s="130">
        <v>10.1</v>
      </c>
      <c r="J114" s="130">
        <v>2.94</v>
      </c>
      <c r="K114" s="130">
        <v>10.1</v>
      </c>
      <c r="L114" s="130">
        <v>113</v>
      </c>
    </row>
    <row r="115" spans="1:12" ht="12.75" customHeight="1">
      <c r="A115" s="130">
        <v>114</v>
      </c>
      <c r="B115" s="242" t="s">
        <v>363</v>
      </c>
      <c r="C115" s="243">
        <v>30.7</v>
      </c>
      <c r="D115" s="243">
        <v>24.1</v>
      </c>
      <c r="E115" s="130">
        <v>43.1</v>
      </c>
      <c r="F115" s="242">
        <v>3100</v>
      </c>
      <c r="G115" s="130">
        <v>259</v>
      </c>
      <c r="H115" s="130">
        <v>3100</v>
      </c>
      <c r="I115" s="130">
        <v>10.1</v>
      </c>
      <c r="J115" s="130">
        <v>2.91</v>
      </c>
      <c r="K115" s="130">
        <v>10.1</v>
      </c>
      <c r="L115" s="130">
        <v>114</v>
      </c>
    </row>
    <row r="116" spans="1:12" ht="12.75" customHeight="1">
      <c r="A116" s="130">
        <v>115</v>
      </c>
      <c r="B116" s="242" t="s">
        <v>364</v>
      </c>
      <c r="C116" s="243">
        <v>30.3</v>
      </c>
      <c r="D116" s="243">
        <v>24.5</v>
      </c>
      <c r="E116" s="130">
        <v>39.200000000000003</v>
      </c>
      <c r="F116" s="242">
        <v>3000</v>
      </c>
      <c r="G116" s="130">
        <v>119</v>
      </c>
      <c r="H116" s="130">
        <v>3000</v>
      </c>
      <c r="I116" s="130">
        <v>10</v>
      </c>
      <c r="J116" s="130">
        <v>1.99</v>
      </c>
      <c r="K116" s="130">
        <v>10</v>
      </c>
      <c r="L116" s="130">
        <v>115</v>
      </c>
    </row>
    <row r="117" spans="1:12" ht="12.75" customHeight="1">
      <c r="A117" s="130">
        <v>116</v>
      </c>
      <c r="B117" s="242" t="s">
        <v>365</v>
      </c>
      <c r="C117" s="243">
        <v>27.7</v>
      </c>
      <c r="D117" s="243">
        <v>24.3</v>
      </c>
      <c r="E117" s="130">
        <v>41.9</v>
      </c>
      <c r="F117" s="242">
        <v>2700</v>
      </c>
      <c r="G117" s="130">
        <v>109</v>
      </c>
      <c r="H117" s="130">
        <v>2700</v>
      </c>
      <c r="I117" s="130">
        <v>9.8699999999999992</v>
      </c>
      <c r="J117" s="130">
        <v>1.98</v>
      </c>
      <c r="K117" s="130">
        <v>9.8699999999999992</v>
      </c>
      <c r="L117" s="130">
        <v>116</v>
      </c>
    </row>
    <row r="118" spans="1:12" ht="12.75" customHeight="1">
      <c r="A118" s="130">
        <v>117</v>
      </c>
      <c r="B118" s="242" t="s">
        <v>366</v>
      </c>
      <c r="C118" s="243">
        <v>24.7</v>
      </c>
      <c r="D118" s="243">
        <v>24.1</v>
      </c>
      <c r="E118" s="130">
        <v>45.9</v>
      </c>
      <c r="F118" s="242">
        <v>2370</v>
      </c>
      <c r="G118" s="130">
        <v>94.4</v>
      </c>
      <c r="H118" s="130">
        <v>2370</v>
      </c>
      <c r="I118" s="130">
        <v>9.7899999999999991</v>
      </c>
      <c r="J118" s="130">
        <v>1.95</v>
      </c>
      <c r="K118" s="130">
        <v>9.7899999999999991</v>
      </c>
      <c r="L118" s="130">
        <v>117</v>
      </c>
    </row>
    <row r="119" spans="1:12" ht="12.75" customHeight="1">
      <c r="A119" s="130">
        <v>118</v>
      </c>
      <c r="B119" s="242" t="s">
        <v>367</v>
      </c>
      <c r="C119" s="243">
        <v>22.4</v>
      </c>
      <c r="D119" s="243">
        <v>23.9</v>
      </c>
      <c r="E119" s="130">
        <v>49</v>
      </c>
      <c r="F119" s="242">
        <v>2100</v>
      </c>
      <c r="G119" s="130">
        <v>82.5</v>
      </c>
      <c r="H119" s="130">
        <v>2100</v>
      </c>
      <c r="I119" s="130">
        <v>9.69</v>
      </c>
      <c r="J119" s="130">
        <v>1.92</v>
      </c>
      <c r="K119" s="130">
        <v>9.69</v>
      </c>
      <c r="L119" s="130">
        <v>118</v>
      </c>
    </row>
    <row r="120" spans="1:12" ht="12.75" customHeight="1">
      <c r="A120" s="130">
        <v>119</v>
      </c>
      <c r="B120" s="242" t="s">
        <v>368</v>
      </c>
      <c r="C120" s="243">
        <v>20.100000000000001</v>
      </c>
      <c r="D120" s="243">
        <v>23.7</v>
      </c>
      <c r="E120" s="130">
        <v>52</v>
      </c>
      <c r="F120" s="242">
        <v>1830</v>
      </c>
      <c r="G120" s="130">
        <v>70.400000000000006</v>
      </c>
      <c r="H120" s="130">
        <v>1830</v>
      </c>
      <c r="I120" s="130">
        <v>9.5500000000000007</v>
      </c>
      <c r="J120" s="130">
        <v>1.87</v>
      </c>
      <c r="K120" s="130">
        <v>9.5500000000000007</v>
      </c>
      <c r="L120" s="130">
        <v>119</v>
      </c>
    </row>
    <row r="121" spans="1:12" ht="12.75" customHeight="1">
      <c r="A121" s="130">
        <v>120</v>
      </c>
      <c r="B121" s="242" t="s">
        <v>369</v>
      </c>
      <c r="C121" s="243">
        <v>18.2</v>
      </c>
      <c r="D121" s="243">
        <v>23.7</v>
      </c>
      <c r="E121" s="130">
        <v>50.1</v>
      </c>
      <c r="F121" s="242">
        <v>1550</v>
      </c>
      <c r="G121" s="130">
        <v>34.5</v>
      </c>
      <c r="H121" s="130">
        <v>1550</v>
      </c>
      <c r="I121" s="130">
        <v>9.23</v>
      </c>
      <c r="J121" s="130">
        <v>1.38</v>
      </c>
      <c r="K121" s="130">
        <v>9.23</v>
      </c>
      <c r="L121" s="130">
        <v>120</v>
      </c>
    </row>
    <row r="122" spans="1:12" ht="12.75" customHeight="1">
      <c r="A122" s="130">
        <v>121</v>
      </c>
      <c r="B122" s="242" t="s">
        <v>370</v>
      </c>
      <c r="C122" s="243">
        <v>16.2</v>
      </c>
      <c r="D122" s="243">
        <v>23.6</v>
      </c>
      <c r="E122" s="130">
        <v>54.6</v>
      </c>
      <c r="F122" s="242">
        <v>1350</v>
      </c>
      <c r="G122" s="130">
        <v>29.1</v>
      </c>
      <c r="H122" s="130">
        <v>1350</v>
      </c>
      <c r="I122" s="130">
        <v>9.11</v>
      </c>
      <c r="J122" s="130">
        <v>1.34</v>
      </c>
      <c r="K122" s="130">
        <v>9.11</v>
      </c>
      <c r="L122" s="130">
        <v>121</v>
      </c>
    </row>
    <row r="123" spans="1:12" ht="12.75" customHeight="1">
      <c r="A123" s="130">
        <v>122</v>
      </c>
      <c r="B123" s="242" t="s">
        <v>371</v>
      </c>
      <c r="C123" s="243">
        <v>81.8</v>
      </c>
      <c r="D123" s="243">
        <v>24.1</v>
      </c>
      <c r="E123" s="130">
        <v>14.2</v>
      </c>
      <c r="F123" s="242">
        <v>7690</v>
      </c>
      <c r="G123" s="130">
        <v>787</v>
      </c>
      <c r="H123" s="130">
        <v>7690</v>
      </c>
      <c r="I123" s="130">
        <v>9.6999999999999993</v>
      </c>
      <c r="J123" s="130">
        <v>3.1</v>
      </c>
      <c r="K123" s="130">
        <v>9.6999999999999993</v>
      </c>
      <c r="L123" s="130">
        <v>122</v>
      </c>
    </row>
    <row r="124" spans="1:12" ht="12.75" customHeight="1">
      <c r="A124" s="130">
        <v>123</v>
      </c>
      <c r="B124" s="242" t="s">
        <v>372</v>
      </c>
      <c r="C124" s="243">
        <v>73.8</v>
      </c>
      <c r="D124" s="243">
        <v>23.7</v>
      </c>
      <c r="E124" s="130">
        <v>15.8</v>
      </c>
      <c r="F124" s="242">
        <v>6830</v>
      </c>
      <c r="G124" s="130">
        <v>699</v>
      </c>
      <c r="H124" s="130">
        <v>6830</v>
      </c>
      <c r="I124" s="130">
        <v>9.6199999999999992</v>
      </c>
      <c r="J124" s="130">
        <v>3.08</v>
      </c>
      <c r="K124" s="130">
        <v>9.6199999999999992</v>
      </c>
      <c r="L124" s="130">
        <v>123</v>
      </c>
    </row>
    <row r="125" spans="1:12" ht="12.75" customHeight="1">
      <c r="A125" s="130">
        <v>124</v>
      </c>
      <c r="B125" s="242" t="s">
        <v>373</v>
      </c>
      <c r="C125" s="243">
        <v>66.5</v>
      </c>
      <c r="D125" s="243">
        <v>23.4</v>
      </c>
      <c r="E125" s="130">
        <v>17.5</v>
      </c>
      <c r="F125" s="242">
        <v>6080</v>
      </c>
      <c r="G125" s="130">
        <v>614</v>
      </c>
      <c r="H125" s="130">
        <v>6080</v>
      </c>
      <c r="I125" s="130">
        <v>9.56</v>
      </c>
      <c r="J125" s="130">
        <v>3.04</v>
      </c>
      <c r="K125" s="130">
        <v>9.56</v>
      </c>
      <c r="L125" s="130">
        <v>124</v>
      </c>
    </row>
    <row r="126" spans="1:12" ht="12.75" customHeight="1">
      <c r="A126" s="130">
        <v>125</v>
      </c>
      <c r="B126" s="242" t="s">
        <v>374</v>
      </c>
      <c r="C126" s="243">
        <v>59.3</v>
      </c>
      <c r="D126" s="243">
        <v>23</v>
      </c>
      <c r="E126" s="130">
        <v>20.6</v>
      </c>
      <c r="F126" s="242">
        <v>5310</v>
      </c>
      <c r="G126" s="130">
        <v>542</v>
      </c>
      <c r="H126" s="130">
        <v>5310</v>
      </c>
      <c r="I126" s="130">
        <v>9.4700000000000006</v>
      </c>
      <c r="J126" s="130">
        <v>3.02</v>
      </c>
      <c r="K126" s="130">
        <v>9.4700000000000006</v>
      </c>
      <c r="L126" s="130">
        <v>125</v>
      </c>
    </row>
    <row r="127" spans="1:12" ht="12.75" customHeight="1">
      <c r="A127" s="130">
        <v>126</v>
      </c>
      <c r="B127" s="242" t="s">
        <v>375</v>
      </c>
      <c r="C127" s="243">
        <v>53.6</v>
      </c>
      <c r="D127" s="243">
        <v>22.7</v>
      </c>
      <c r="E127" s="130">
        <v>22.6</v>
      </c>
      <c r="F127" s="242">
        <v>4730</v>
      </c>
      <c r="G127" s="130">
        <v>483</v>
      </c>
      <c r="H127" s="130">
        <v>4730</v>
      </c>
      <c r="I127" s="130">
        <v>9.4</v>
      </c>
      <c r="J127" s="130">
        <v>3</v>
      </c>
      <c r="K127" s="130">
        <v>9.4</v>
      </c>
      <c r="L127" s="130">
        <v>126</v>
      </c>
    </row>
    <row r="128" spans="1:12" ht="12.75" customHeight="1">
      <c r="A128" s="130">
        <v>127</v>
      </c>
      <c r="B128" s="242" t="s">
        <v>376</v>
      </c>
      <c r="C128" s="243">
        <v>48.8</v>
      </c>
      <c r="D128" s="243">
        <v>22.5</v>
      </c>
      <c r="E128" s="130">
        <v>25</v>
      </c>
      <c r="F128" s="242">
        <v>4280</v>
      </c>
      <c r="G128" s="130">
        <v>435</v>
      </c>
      <c r="H128" s="130">
        <v>4280</v>
      </c>
      <c r="I128" s="130">
        <v>9.36</v>
      </c>
      <c r="J128" s="130">
        <v>2.99</v>
      </c>
      <c r="K128" s="130">
        <v>9.36</v>
      </c>
      <c r="L128" s="130">
        <v>127</v>
      </c>
    </row>
    <row r="129" spans="1:12" ht="12.75" customHeight="1">
      <c r="A129" s="130">
        <v>128</v>
      </c>
      <c r="B129" s="242" t="s">
        <v>377</v>
      </c>
      <c r="C129" s="243">
        <v>43.2</v>
      </c>
      <c r="D129" s="243">
        <v>22.1</v>
      </c>
      <c r="E129" s="130">
        <v>26.1</v>
      </c>
      <c r="F129" s="242">
        <v>3630</v>
      </c>
      <c r="G129" s="130">
        <v>376</v>
      </c>
      <c r="H129" s="130">
        <v>3630</v>
      </c>
      <c r="I129" s="130">
        <v>9.17</v>
      </c>
      <c r="J129" s="130">
        <v>2.95</v>
      </c>
      <c r="K129" s="130">
        <v>9.17</v>
      </c>
      <c r="L129" s="130">
        <v>128</v>
      </c>
    </row>
    <row r="130" spans="1:12" ht="12.75" customHeight="1">
      <c r="A130" s="130">
        <v>129</v>
      </c>
      <c r="B130" s="242" t="s">
        <v>378</v>
      </c>
      <c r="C130" s="243">
        <v>38.799999999999997</v>
      </c>
      <c r="D130" s="243">
        <v>21.8</v>
      </c>
      <c r="E130" s="130">
        <v>28.9</v>
      </c>
      <c r="F130" s="242">
        <v>3220</v>
      </c>
      <c r="G130" s="130">
        <v>333</v>
      </c>
      <c r="H130" s="130">
        <v>3220</v>
      </c>
      <c r="I130" s="130">
        <v>9.1199999999999992</v>
      </c>
      <c r="J130" s="130">
        <v>2.93</v>
      </c>
      <c r="K130" s="130">
        <v>9.1199999999999992</v>
      </c>
      <c r="L130" s="130">
        <v>129</v>
      </c>
    </row>
    <row r="131" spans="1:12" ht="12.75" customHeight="1">
      <c r="A131" s="130">
        <v>130</v>
      </c>
      <c r="B131" s="242" t="s">
        <v>379</v>
      </c>
      <c r="C131" s="243">
        <v>35.9</v>
      </c>
      <c r="D131" s="243">
        <v>21.7</v>
      </c>
      <c r="E131" s="130">
        <v>31.3</v>
      </c>
      <c r="F131" s="242">
        <v>2960</v>
      </c>
      <c r="G131" s="130">
        <v>305</v>
      </c>
      <c r="H131" s="130">
        <v>2960</v>
      </c>
      <c r="I131" s="130">
        <v>9.09</v>
      </c>
      <c r="J131" s="130">
        <v>2.92</v>
      </c>
      <c r="K131" s="130">
        <v>9.09</v>
      </c>
      <c r="L131" s="130">
        <v>130</v>
      </c>
    </row>
    <row r="132" spans="1:12" ht="12.75" customHeight="1">
      <c r="A132" s="130">
        <v>131</v>
      </c>
      <c r="B132" s="242" t="s">
        <v>380</v>
      </c>
      <c r="C132" s="243">
        <v>32.6</v>
      </c>
      <c r="D132" s="243">
        <v>21.5</v>
      </c>
      <c r="E132" s="130">
        <v>34.1</v>
      </c>
      <c r="F132" s="242">
        <v>2670</v>
      </c>
      <c r="G132" s="130">
        <v>274</v>
      </c>
      <c r="H132" s="130">
        <v>2670</v>
      </c>
      <c r="I132" s="130">
        <v>9.0500000000000007</v>
      </c>
      <c r="J132" s="130">
        <v>2.9</v>
      </c>
      <c r="K132" s="130">
        <v>9.0500000000000007</v>
      </c>
      <c r="L132" s="130">
        <v>131</v>
      </c>
    </row>
    <row r="133" spans="1:12" ht="12.75" customHeight="1">
      <c r="A133" s="130">
        <v>132</v>
      </c>
      <c r="B133" s="242" t="s">
        <v>381</v>
      </c>
      <c r="C133" s="243">
        <v>29.8</v>
      </c>
      <c r="D133" s="243">
        <v>21.4</v>
      </c>
      <c r="E133" s="130">
        <v>37.5</v>
      </c>
      <c r="F133" s="242">
        <v>2420</v>
      </c>
      <c r="G133" s="130">
        <v>248</v>
      </c>
      <c r="H133" s="130">
        <v>2420</v>
      </c>
      <c r="I133" s="130">
        <v>9.02</v>
      </c>
      <c r="J133" s="130">
        <v>2.89</v>
      </c>
      <c r="K133" s="130">
        <v>9.02</v>
      </c>
      <c r="L133" s="130">
        <v>132</v>
      </c>
    </row>
    <row r="134" spans="1:12" ht="12.75" customHeight="1">
      <c r="A134" s="130">
        <v>133</v>
      </c>
      <c r="B134" s="242" t="s">
        <v>382</v>
      </c>
      <c r="C134" s="243">
        <v>27.3</v>
      </c>
      <c r="D134" s="243">
        <v>21.6</v>
      </c>
      <c r="E134" s="130">
        <v>32.299999999999997</v>
      </c>
      <c r="F134" s="242">
        <v>2070</v>
      </c>
      <c r="G134" s="130">
        <v>92.9</v>
      </c>
      <c r="H134" s="130">
        <v>2070</v>
      </c>
      <c r="I134" s="130">
        <v>8.6999999999999993</v>
      </c>
      <c r="J134" s="130">
        <v>1.84</v>
      </c>
      <c r="K134" s="130">
        <v>8.6999999999999993</v>
      </c>
      <c r="L134" s="130">
        <v>133</v>
      </c>
    </row>
    <row r="135" spans="1:12" ht="12.75" customHeight="1">
      <c r="A135" s="130">
        <v>134</v>
      </c>
      <c r="B135" s="242" t="s">
        <v>383</v>
      </c>
      <c r="C135" s="243">
        <v>24.4</v>
      </c>
      <c r="D135" s="243">
        <v>21.4</v>
      </c>
      <c r="E135" s="130">
        <v>36.4</v>
      </c>
      <c r="F135" s="242">
        <v>1830</v>
      </c>
      <c r="G135" s="130">
        <v>81.400000000000006</v>
      </c>
      <c r="H135" s="130">
        <v>1830</v>
      </c>
      <c r="I135" s="130">
        <v>8.67</v>
      </c>
      <c r="J135" s="130">
        <v>1.83</v>
      </c>
      <c r="K135" s="130">
        <v>8.67</v>
      </c>
      <c r="L135" s="130">
        <v>134</v>
      </c>
    </row>
    <row r="136" spans="1:12" ht="12.75" customHeight="1">
      <c r="A136" s="130">
        <v>135</v>
      </c>
      <c r="B136" s="242" t="s">
        <v>384</v>
      </c>
      <c r="C136" s="243">
        <v>21.5</v>
      </c>
      <c r="D136" s="243">
        <v>21.2</v>
      </c>
      <c r="E136" s="130">
        <v>41.2</v>
      </c>
      <c r="F136" s="242">
        <v>1600</v>
      </c>
      <c r="G136" s="130">
        <v>70.599999999999994</v>
      </c>
      <c r="H136" s="130">
        <v>1600</v>
      </c>
      <c r="I136" s="130">
        <v>8.64</v>
      </c>
      <c r="J136" s="130">
        <v>1.81</v>
      </c>
      <c r="K136" s="130">
        <v>8.64</v>
      </c>
      <c r="L136" s="130">
        <v>135</v>
      </c>
    </row>
    <row r="137" spans="1:12" ht="12.75" customHeight="1">
      <c r="A137" s="130">
        <v>136</v>
      </c>
      <c r="B137" s="242" t="s">
        <v>385</v>
      </c>
      <c r="C137" s="243">
        <v>20</v>
      </c>
      <c r="D137" s="243">
        <v>21.1</v>
      </c>
      <c r="E137" s="130">
        <v>43.6</v>
      </c>
      <c r="F137" s="242">
        <v>1480</v>
      </c>
      <c r="G137" s="130">
        <v>64.7</v>
      </c>
      <c r="H137" s="130">
        <v>1480</v>
      </c>
      <c r="I137" s="130">
        <v>8.6</v>
      </c>
      <c r="J137" s="130">
        <v>1.8</v>
      </c>
      <c r="K137" s="130">
        <v>8.6</v>
      </c>
      <c r="L137" s="130">
        <v>136</v>
      </c>
    </row>
    <row r="138" spans="1:12" ht="12.75" customHeight="1">
      <c r="A138" s="130">
        <v>137</v>
      </c>
      <c r="B138" s="242" t="s">
        <v>386</v>
      </c>
      <c r="C138" s="243">
        <v>18.3</v>
      </c>
      <c r="D138" s="243">
        <v>21</v>
      </c>
      <c r="E138" s="130">
        <v>46.9</v>
      </c>
      <c r="F138" s="242">
        <v>1330</v>
      </c>
      <c r="G138" s="130">
        <v>57.5</v>
      </c>
      <c r="H138" s="130">
        <v>1330</v>
      </c>
      <c r="I138" s="130">
        <v>8.5399999999999991</v>
      </c>
      <c r="J138" s="130">
        <v>1.77</v>
      </c>
      <c r="K138" s="130">
        <v>8.5399999999999991</v>
      </c>
      <c r="L138" s="130">
        <v>137</v>
      </c>
    </row>
    <row r="139" spans="1:12" ht="12.75" customHeight="1">
      <c r="A139" s="130">
        <v>138</v>
      </c>
      <c r="B139" s="242" t="s">
        <v>387</v>
      </c>
      <c r="C139" s="243">
        <v>16.2</v>
      </c>
      <c r="D139" s="243">
        <v>20.8</v>
      </c>
      <c r="E139" s="130">
        <v>50</v>
      </c>
      <c r="F139" s="242">
        <v>1140</v>
      </c>
      <c r="G139" s="130">
        <v>48.4</v>
      </c>
      <c r="H139" s="130">
        <v>1140</v>
      </c>
      <c r="I139" s="130">
        <v>8.4</v>
      </c>
      <c r="J139" s="130">
        <v>1.73</v>
      </c>
      <c r="K139" s="130">
        <v>8.4</v>
      </c>
      <c r="L139" s="130">
        <v>138</v>
      </c>
    </row>
    <row r="140" spans="1:12" ht="12.75" customHeight="1">
      <c r="A140" s="130">
        <v>139</v>
      </c>
      <c r="B140" s="242" t="s">
        <v>388</v>
      </c>
      <c r="C140" s="243">
        <v>16.7</v>
      </c>
      <c r="D140" s="243">
        <v>21.1</v>
      </c>
      <c r="E140" s="130">
        <v>46.3</v>
      </c>
      <c r="F140" s="242">
        <v>1170</v>
      </c>
      <c r="G140" s="130">
        <v>30.6</v>
      </c>
      <c r="H140" s="130">
        <v>1170</v>
      </c>
      <c r="I140" s="130">
        <v>8.36</v>
      </c>
      <c r="J140" s="130">
        <v>1.35</v>
      </c>
      <c r="K140" s="130">
        <v>8.36</v>
      </c>
      <c r="L140" s="130">
        <v>139</v>
      </c>
    </row>
    <row r="141" spans="1:12" ht="12.75" customHeight="1">
      <c r="A141" s="130">
        <v>140</v>
      </c>
      <c r="B141" s="242" t="s">
        <v>389</v>
      </c>
      <c r="C141" s="243">
        <v>14.7</v>
      </c>
      <c r="D141" s="243">
        <v>20.8</v>
      </c>
      <c r="E141" s="130">
        <v>49.4</v>
      </c>
      <c r="F141" s="242">
        <v>984</v>
      </c>
      <c r="G141" s="130">
        <v>24.9</v>
      </c>
      <c r="H141" s="130">
        <v>984</v>
      </c>
      <c r="I141" s="130">
        <v>8.18</v>
      </c>
      <c r="J141" s="130">
        <v>1.3</v>
      </c>
      <c r="K141" s="130">
        <v>8.18</v>
      </c>
      <c r="L141" s="130">
        <v>140</v>
      </c>
    </row>
    <row r="142" spans="1:12" ht="12.75" customHeight="1">
      <c r="A142" s="130">
        <v>141</v>
      </c>
      <c r="B142" s="242" t="s">
        <v>390</v>
      </c>
      <c r="C142" s="243">
        <v>13</v>
      </c>
      <c r="D142" s="243">
        <v>20.7</v>
      </c>
      <c r="E142" s="130">
        <v>53.6</v>
      </c>
      <c r="F142" s="242">
        <v>843</v>
      </c>
      <c r="G142" s="130">
        <v>20.7</v>
      </c>
      <c r="H142" s="130">
        <v>843</v>
      </c>
      <c r="I142" s="130">
        <v>8.06</v>
      </c>
      <c r="J142" s="130">
        <v>1.26</v>
      </c>
      <c r="K142" s="130">
        <v>8.06</v>
      </c>
      <c r="L142" s="130">
        <v>141</v>
      </c>
    </row>
    <row r="143" spans="1:12" ht="12.75" customHeight="1">
      <c r="A143" s="130">
        <v>142</v>
      </c>
      <c r="B143" s="242" t="s">
        <v>391</v>
      </c>
      <c r="C143" s="243">
        <v>91.6</v>
      </c>
      <c r="D143" s="243">
        <v>22.3</v>
      </c>
      <c r="E143" s="130">
        <v>10.4</v>
      </c>
      <c r="F143" s="242">
        <v>6970</v>
      </c>
      <c r="G143" s="130">
        <v>795</v>
      </c>
      <c r="H143" s="130">
        <v>6970</v>
      </c>
      <c r="I143" s="130">
        <v>8.7200000000000006</v>
      </c>
      <c r="J143" s="130">
        <v>2.95</v>
      </c>
      <c r="K143" s="130">
        <v>8.7200000000000006</v>
      </c>
      <c r="L143" s="130">
        <v>142</v>
      </c>
    </row>
    <row r="144" spans="1:12" ht="12.75" customHeight="1">
      <c r="A144" s="130">
        <v>143</v>
      </c>
      <c r="B144" s="242" t="s">
        <v>392</v>
      </c>
      <c r="C144" s="243">
        <v>83.3</v>
      </c>
      <c r="D144" s="243">
        <v>21.9</v>
      </c>
      <c r="E144" s="130">
        <v>11.3</v>
      </c>
      <c r="F144" s="242">
        <v>6170</v>
      </c>
      <c r="G144" s="130">
        <v>704</v>
      </c>
      <c r="H144" s="130">
        <v>6170</v>
      </c>
      <c r="I144" s="130">
        <v>8.61</v>
      </c>
      <c r="J144" s="130">
        <v>2.91</v>
      </c>
      <c r="K144" s="130">
        <v>8.61</v>
      </c>
      <c r="L144" s="130">
        <v>143</v>
      </c>
    </row>
    <row r="145" spans="1:12" ht="12.75" customHeight="1">
      <c r="A145" s="130">
        <v>144</v>
      </c>
      <c r="B145" s="242" t="s">
        <v>393</v>
      </c>
      <c r="C145" s="243">
        <v>76</v>
      </c>
      <c r="D145" s="243">
        <v>21.5</v>
      </c>
      <c r="E145" s="130">
        <v>12.5</v>
      </c>
      <c r="F145" s="242">
        <v>5510</v>
      </c>
      <c r="G145" s="130">
        <v>628</v>
      </c>
      <c r="H145" s="130">
        <v>5510</v>
      </c>
      <c r="I145" s="130">
        <v>8.5299999999999994</v>
      </c>
      <c r="J145" s="130">
        <v>2.88</v>
      </c>
      <c r="K145" s="130">
        <v>8.5299999999999994</v>
      </c>
      <c r="L145" s="130">
        <v>144</v>
      </c>
    </row>
    <row r="146" spans="1:12" ht="12.75" customHeight="1">
      <c r="A146" s="130">
        <v>145</v>
      </c>
      <c r="B146" s="242" t="s">
        <v>394</v>
      </c>
      <c r="C146" s="243">
        <v>68.599999999999994</v>
      </c>
      <c r="D146" s="243">
        <v>21.1</v>
      </c>
      <c r="E146" s="130">
        <v>13.8</v>
      </c>
      <c r="F146" s="242">
        <v>4900</v>
      </c>
      <c r="G146" s="130">
        <v>558</v>
      </c>
      <c r="H146" s="130">
        <v>4900</v>
      </c>
      <c r="I146" s="130">
        <v>8.44</v>
      </c>
      <c r="J146" s="130">
        <v>2.85</v>
      </c>
      <c r="K146" s="130">
        <v>8.44</v>
      </c>
      <c r="L146" s="130">
        <v>145</v>
      </c>
    </row>
    <row r="147" spans="1:12" ht="12.75" customHeight="1">
      <c r="A147" s="130">
        <v>146</v>
      </c>
      <c r="B147" s="242" t="s">
        <v>395</v>
      </c>
      <c r="C147" s="243">
        <v>62.3</v>
      </c>
      <c r="D147" s="243">
        <v>20.7</v>
      </c>
      <c r="E147" s="130">
        <v>15.1</v>
      </c>
      <c r="F147" s="242">
        <v>4330</v>
      </c>
      <c r="G147" s="130">
        <v>493</v>
      </c>
      <c r="H147" s="130">
        <v>4330</v>
      </c>
      <c r="I147" s="130">
        <v>8.35</v>
      </c>
      <c r="J147" s="130">
        <v>2.82</v>
      </c>
      <c r="K147" s="130">
        <v>8.35</v>
      </c>
      <c r="L147" s="130">
        <v>146</v>
      </c>
    </row>
    <row r="148" spans="1:12" ht="12.75" customHeight="1">
      <c r="A148" s="130">
        <v>147</v>
      </c>
      <c r="B148" s="242" t="s">
        <v>396</v>
      </c>
      <c r="C148" s="243">
        <v>56.2</v>
      </c>
      <c r="D148" s="243">
        <v>20.399999999999999</v>
      </c>
      <c r="E148" s="130">
        <v>16.7</v>
      </c>
      <c r="F148" s="242">
        <v>3870</v>
      </c>
      <c r="G148" s="130">
        <v>440</v>
      </c>
      <c r="H148" s="130">
        <v>3870</v>
      </c>
      <c r="I148" s="130">
        <v>8.2799999999999994</v>
      </c>
      <c r="J148" s="130">
        <v>2.79</v>
      </c>
      <c r="K148" s="130">
        <v>8.2799999999999994</v>
      </c>
      <c r="L148" s="130">
        <v>147</v>
      </c>
    </row>
    <row r="149" spans="1:12" ht="12.75" customHeight="1">
      <c r="A149" s="130">
        <v>148</v>
      </c>
      <c r="B149" s="242" t="s">
        <v>397</v>
      </c>
      <c r="C149" s="243">
        <v>51.4</v>
      </c>
      <c r="D149" s="243">
        <v>20</v>
      </c>
      <c r="E149" s="130">
        <v>18</v>
      </c>
      <c r="F149" s="242">
        <v>3450</v>
      </c>
      <c r="G149" s="130">
        <v>391</v>
      </c>
      <c r="H149" s="130">
        <v>3450</v>
      </c>
      <c r="I149" s="130">
        <v>8.1999999999999993</v>
      </c>
      <c r="J149" s="130">
        <v>2.76</v>
      </c>
      <c r="K149" s="130">
        <v>8.1999999999999993</v>
      </c>
      <c r="L149" s="130">
        <v>148</v>
      </c>
    </row>
    <row r="150" spans="1:12" ht="12.75" customHeight="1">
      <c r="A150" s="130">
        <v>149</v>
      </c>
      <c r="B150" s="242" t="s">
        <v>398</v>
      </c>
      <c r="C150" s="243">
        <v>46.3</v>
      </c>
      <c r="D150" s="243">
        <v>19.7</v>
      </c>
      <c r="E150" s="130">
        <v>19.8</v>
      </c>
      <c r="F150" s="242">
        <v>3060</v>
      </c>
      <c r="G150" s="130">
        <v>347</v>
      </c>
      <c r="H150" s="130">
        <v>3060</v>
      </c>
      <c r="I150" s="130">
        <v>8.1199999999999992</v>
      </c>
      <c r="J150" s="130">
        <v>2.74</v>
      </c>
      <c r="K150" s="130">
        <v>8.1199999999999992</v>
      </c>
      <c r="L150" s="130">
        <v>149</v>
      </c>
    </row>
    <row r="151" spans="1:12" ht="12.75" customHeight="1">
      <c r="A151" s="130">
        <v>150</v>
      </c>
      <c r="B151" s="242" t="s">
        <v>399</v>
      </c>
      <c r="C151" s="243">
        <v>42</v>
      </c>
      <c r="D151" s="243">
        <v>19.5</v>
      </c>
      <c r="E151" s="130">
        <v>22</v>
      </c>
      <c r="F151" s="242">
        <v>2750</v>
      </c>
      <c r="G151" s="130">
        <v>311</v>
      </c>
      <c r="H151" s="130">
        <v>2750</v>
      </c>
      <c r="I151" s="130">
        <v>8.09</v>
      </c>
      <c r="J151" s="130">
        <v>2.72</v>
      </c>
      <c r="K151" s="130">
        <v>8.09</v>
      </c>
      <c r="L151" s="130">
        <v>150</v>
      </c>
    </row>
    <row r="152" spans="1:12" ht="12.75" customHeight="1">
      <c r="A152" s="130">
        <v>151</v>
      </c>
      <c r="B152" s="242" t="s">
        <v>400</v>
      </c>
      <c r="C152" s="243">
        <v>38.299999999999997</v>
      </c>
      <c r="D152" s="243">
        <v>19.3</v>
      </c>
      <c r="E152" s="130">
        <v>23.9</v>
      </c>
      <c r="F152" s="242">
        <v>2460</v>
      </c>
      <c r="G152" s="130">
        <v>278</v>
      </c>
      <c r="H152" s="130">
        <v>2460</v>
      </c>
      <c r="I152" s="130">
        <v>8.0299999999999994</v>
      </c>
      <c r="J152" s="130">
        <v>2.7</v>
      </c>
      <c r="K152" s="130">
        <v>8.0299999999999994</v>
      </c>
      <c r="L152" s="130">
        <v>151</v>
      </c>
    </row>
    <row r="153" spans="1:12" ht="12.75" customHeight="1">
      <c r="A153" s="130">
        <v>152</v>
      </c>
      <c r="B153" s="242" t="s">
        <v>401</v>
      </c>
      <c r="C153" s="243">
        <v>35.1</v>
      </c>
      <c r="D153" s="243">
        <v>19</v>
      </c>
      <c r="E153" s="130">
        <v>24.5</v>
      </c>
      <c r="F153" s="242">
        <v>2190</v>
      </c>
      <c r="G153" s="130">
        <v>253</v>
      </c>
      <c r="H153" s="130">
        <v>2190</v>
      </c>
      <c r="I153" s="130">
        <v>7.9</v>
      </c>
      <c r="J153" s="130">
        <v>2.69</v>
      </c>
      <c r="K153" s="130">
        <v>7.9</v>
      </c>
      <c r="L153" s="130">
        <v>152</v>
      </c>
    </row>
    <row r="154" spans="1:12" ht="12.75" customHeight="1">
      <c r="A154" s="130">
        <v>153</v>
      </c>
      <c r="B154" s="242" t="s">
        <v>402</v>
      </c>
      <c r="C154" s="243">
        <v>31.1</v>
      </c>
      <c r="D154" s="243">
        <v>18.7</v>
      </c>
      <c r="E154" s="130">
        <v>27.2</v>
      </c>
      <c r="F154" s="242">
        <v>1910</v>
      </c>
      <c r="G154" s="130">
        <v>220</v>
      </c>
      <c r="H154" s="130">
        <v>1910</v>
      </c>
      <c r="I154" s="130">
        <v>7.84</v>
      </c>
      <c r="J154" s="130">
        <v>2.66</v>
      </c>
      <c r="K154" s="130">
        <v>7.84</v>
      </c>
      <c r="L154" s="130">
        <v>153</v>
      </c>
    </row>
    <row r="155" spans="1:12" ht="12.75" customHeight="1">
      <c r="A155" s="130">
        <v>154</v>
      </c>
      <c r="B155" s="242" t="s">
        <v>403</v>
      </c>
      <c r="C155" s="243">
        <v>28.5</v>
      </c>
      <c r="D155" s="243">
        <v>18.600000000000001</v>
      </c>
      <c r="E155" s="130">
        <v>30</v>
      </c>
      <c r="F155" s="242">
        <v>1750</v>
      </c>
      <c r="G155" s="130">
        <v>201</v>
      </c>
      <c r="H155" s="130">
        <v>1750</v>
      </c>
      <c r="I155" s="130">
        <v>7.82</v>
      </c>
      <c r="J155" s="130">
        <v>2.65</v>
      </c>
      <c r="K155" s="130">
        <v>7.82</v>
      </c>
      <c r="L155" s="130">
        <v>154</v>
      </c>
    </row>
    <row r="156" spans="1:12" ht="12.75" customHeight="1">
      <c r="A156" s="130">
        <v>155</v>
      </c>
      <c r="B156" s="242" t="s">
        <v>404</v>
      </c>
      <c r="C156" s="243">
        <v>25.3</v>
      </c>
      <c r="D156" s="243">
        <v>18.399999999999999</v>
      </c>
      <c r="E156" s="130">
        <v>33.4</v>
      </c>
      <c r="F156" s="242">
        <v>1530</v>
      </c>
      <c r="G156" s="130">
        <v>175</v>
      </c>
      <c r="H156" s="130">
        <v>1530</v>
      </c>
      <c r="I156" s="130">
        <v>7.77</v>
      </c>
      <c r="J156" s="130">
        <v>2.63</v>
      </c>
      <c r="K156" s="130">
        <v>7.77</v>
      </c>
      <c r="L156" s="130">
        <v>155</v>
      </c>
    </row>
    <row r="157" spans="1:12" ht="12.75" customHeight="1">
      <c r="A157" s="130">
        <v>156</v>
      </c>
      <c r="B157" s="242" t="s">
        <v>405</v>
      </c>
      <c r="C157" s="243">
        <v>22.3</v>
      </c>
      <c r="D157" s="243">
        <v>18.2</v>
      </c>
      <c r="E157" s="130">
        <v>37.799999999999997</v>
      </c>
      <c r="F157" s="242">
        <v>1330</v>
      </c>
      <c r="G157" s="130">
        <v>152</v>
      </c>
      <c r="H157" s="130">
        <v>1330</v>
      </c>
      <c r="I157" s="130">
        <v>7.73</v>
      </c>
      <c r="J157" s="130">
        <v>2.61</v>
      </c>
      <c r="K157" s="130">
        <v>7.73</v>
      </c>
      <c r="L157" s="130">
        <v>156</v>
      </c>
    </row>
    <row r="158" spans="1:12" ht="12.75" customHeight="1">
      <c r="A158" s="130">
        <v>157</v>
      </c>
      <c r="B158" s="242" t="s">
        <v>406</v>
      </c>
      <c r="C158" s="243">
        <v>20.9</v>
      </c>
      <c r="D158" s="243">
        <v>18.5</v>
      </c>
      <c r="E158" s="130">
        <v>32.4</v>
      </c>
      <c r="F158" s="242">
        <v>1170</v>
      </c>
      <c r="G158" s="130">
        <v>60.3</v>
      </c>
      <c r="H158" s="130">
        <v>1170</v>
      </c>
      <c r="I158" s="130">
        <v>7.5</v>
      </c>
      <c r="J158" s="130">
        <v>1.7</v>
      </c>
      <c r="K158" s="130">
        <v>7.5</v>
      </c>
      <c r="L158" s="130">
        <v>157</v>
      </c>
    </row>
    <row r="159" spans="1:12" ht="12.75" customHeight="1">
      <c r="A159" s="130">
        <v>158</v>
      </c>
      <c r="B159" s="242" t="s">
        <v>407</v>
      </c>
      <c r="C159" s="243">
        <v>19.100000000000001</v>
      </c>
      <c r="D159" s="243">
        <v>18.399999999999999</v>
      </c>
      <c r="E159" s="130">
        <v>35.700000000000003</v>
      </c>
      <c r="F159" s="242">
        <v>1070</v>
      </c>
      <c r="G159" s="130">
        <v>54.8</v>
      </c>
      <c r="H159" s="130">
        <v>1070</v>
      </c>
      <c r="I159" s="130">
        <v>7.49</v>
      </c>
      <c r="J159" s="130">
        <v>1.69</v>
      </c>
      <c r="K159" s="130">
        <v>7.49</v>
      </c>
      <c r="L159" s="130">
        <v>158</v>
      </c>
    </row>
    <row r="160" spans="1:12" ht="12.75" customHeight="1">
      <c r="A160" s="130">
        <v>159</v>
      </c>
      <c r="B160" s="242" t="s">
        <v>408</v>
      </c>
      <c r="C160" s="243">
        <v>17.600000000000001</v>
      </c>
      <c r="D160" s="243">
        <v>18.2</v>
      </c>
      <c r="E160" s="130">
        <v>38.700000000000003</v>
      </c>
      <c r="F160" s="242">
        <v>984</v>
      </c>
      <c r="G160" s="130">
        <v>50.1</v>
      </c>
      <c r="H160" s="130">
        <v>984</v>
      </c>
      <c r="I160" s="130">
        <v>7.47</v>
      </c>
      <c r="J160" s="130">
        <v>1.68</v>
      </c>
      <c r="K160" s="130">
        <v>7.47</v>
      </c>
      <c r="L160" s="130">
        <v>159</v>
      </c>
    </row>
    <row r="161" spans="1:12" ht="12.75" customHeight="1">
      <c r="A161" s="130">
        <v>160</v>
      </c>
      <c r="B161" s="242" t="s">
        <v>409</v>
      </c>
      <c r="C161" s="243">
        <v>16.2</v>
      </c>
      <c r="D161" s="243">
        <v>18.100000000000001</v>
      </c>
      <c r="E161" s="130">
        <v>41.1</v>
      </c>
      <c r="F161" s="242">
        <v>890</v>
      </c>
      <c r="G161" s="130">
        <v>44.9</v>
      </c>
      <c r="H161" s="130">
        <v>890</v>
      </c>
      <c r="I161" s="130">
        <v>7.41</v>
      </c>
      <c r="J161" s="130">
        <v>1.67</v>
      </c>
      <c r="K161" s="130">
        <v>7.41</v>
      </c>
      <c r="L161" s="130">
        <v>160</v>
      </c>
    </row>
    <row r="162" spans="1:12" ht="12.75" customHeight="1">
      <c r="A162" s="130">
        <v>161</v>
      </c>
      <c r="B162" s="242" t="s">
        <v>410</v>
      </c>
      <c r="C162" s="243">
        <v>14.7</v>
      </c>
      <c r="D162" s="243">
        <v>18</v>
      </c>
      <c r="E162" s="130">
        <v>45.2</v>
      </c>
      <c r="F162" s="242">
        <v>800</v>
      </c>
      <c r="G162" s="130">
        <v>40.1</v>
      </c>
      <c r="H162" s="130">
        <v>800</v>
      </c>
      <c r="I162" s="130">
        <v>7.38</v>
      </c>
      <c r="J162" s="130">
        <v>1.65</v>
      </c>
      <c r="K162" s="130">
        <v>7.38</v>
      </c>
      <c r="L162" s="130">
        <v>161</v>
      </c>
    </row>
    <row r="163" spans="1:12" ht="12.75" customHeight="1">
      <c r="A163" s="130">
        <v>162</v>
      </c>
      <c r="B163" s="242" t="s">
        <v>411</v>
      </c>
      <c r="C163" s="243">
        <v>13.5</v>
      </c>
      <c r="D163" s="243">
        <v>18.100000000000001</v>
      </c>
      <c r="E163" s="130">
        <v>44.6</v>
      </c>
      <c r="F163" s="242">
        <v>712</v>
      </c>
      <c r="G163" s="130">
        <v>22.5</v>
      </c>
      <c r="H163" s="130">
        <v>712</v>
      </c>
      <c r="I163" s="130">
        <v>7.25</v>
      </c>
      <c r="J163" s="130">
        <v>1.29</v>
      </c>
      <c r="K163" s="130">
        <v>7.25</v>
      </c>
      <c r="L163" s="130">
        <v>162</v>
      </c>
    </row>
    <row r="164" spans="1:12" ht="12.75" customHeight="1">
      <c r="A164" s="130">
        <v>163</v>
      </c>
      <c r="B164" s="242" t="s">
        <v>412</v>
      </c>
      <c r="C164" s="243">
        <v>11.8</v>
      </c>
      <c r="D164" s="243">
        <v>17.899999999999999</v>
      </c>
      <c r="E164" s="130">
        <v>50.9</v>
      </c>
      <c r="F164" s="242">
        <v>612</v>
      </c>
      <c r="G164" s="130">
        <v>19.100000000000001</v>
      </c>
      <c r="H164" s="130">
        <v>612</v>
      </c>
      <c r="I164" s="130">
        <v>7.21</v>
      </c>
      <c r="J164" s="130">
        <v>1.27</v>
      </c>
      <c r="K164" s="130">
        <v>7.21</v>
      </c>
      <c r="L164" s="130">
        <v>163</v>
      </c>
    </row>
    <row r="165" spans="1:12" ht="12.75" customHeight="1">
      <c r="A165" s="130">
        <v>164</v>
      </c>
      <c r="B165" s="242" t="s">
        <v>413</v>
      </c>
      <c r="C165" s="243">
        <v>10.3</v>
      </c>
      <c r="D165" s="243">
        <v>17.7</v>
      </c>
      <c r="E165" s="130">
        <v>53.5</v>
      </c>
      <c r="F165" s="242">
        <v>510</v>
      </c>
      <c r="G165" s="130">
        <v>15.3</v>
      </c>
      <c r="H165" s="130">
        <v>510</v>
      </c>
      <c r="I165" s="130">
        <v>7.04</v>
      </c>
      <c r="J165" s="130">
        <v>1.22</v>
      </c>
      <c r="K165" s="130">
        <v>7.04</v>
      </c>
      <c r="L165" s="130">
        <v>164</v>
      </c>
    </row>
    <row r="166" spans="1:12" ht="12.75" customHeight="1">
      <c r="A166" s="130">
        <v>165</v>
      </c>
      <c r="B166" s="242" t="s">
        <v>414</v>
      </c>
      <c r="C166" s="243">
        <v>29.4</v>
      </c>
      <c r="D166" s="243">
        <v>17</v>
      </c>
      <c r="E166" s="130">
        <v>24.3</v>
      </c>
      <c r="F166" s="242">
        <v>1490</v>
      </c>
      <c r="G166" s="130">
        <v>186</v>
      </c>
      <c r="H166" s="130">
        <v>1490</v>
      </c>
      <c r="I166" s="130">
        <v>7.1</v>
      </c>
      <c r="J166" s="130">
        <v>2.5099999999999998</v>
      </c>
      <c r="K166" s="130">
        <v>7.1</v>
      </c>
      <c r="L166" s="130">
        <v>165</v>
      </c>
    </row>
    <row r="167" spans="1:12" ht="12.75" customHeight="1">
      <c r="A167" s="130">
        <v>166</v>
      </c>
      <c r="B167" s="242" t="s">
        <v>415</v>
      </c>
      <c r="C167" s="243">
        <v>26.2</v>
      </c>
      <c r="D167" s="243">
        <v>16.8</v>
      </c>
      <c r="E167" s="130">
        <v>27</v>
      </c>
      <c r="F167" s="242">
        <v>1300</v>
      </c>
      <c r="G167" s="130">
        <v>163</v>
      </c>
      <c r="H167" s="130">
        <v>1300</v>
      </c>
      <c r="I167" s="130">
        <v>7.05</v>
      </c>
      <c r="J167" s="130">
        <v>2.4900000000000002</v>
      </c>
      <c r="K167" s="130">
        <v>7.05</v>
      </c>
      <c r="L167" s="130">
        <v>166</v>
      </c>
    </row>
    <row r="168" spans="1:12" ht="12.75" customHeight="1">
      <c r="A168" s="130">
        <v>167</v>
      </c>
      <c r="B168" s="242" t="s">
        <v>416</v>
      </c>
      <c r="C168" s="243">
        <v>22.6</v>
      </c>
      <c r="D168" s="243">
        <v>16.5</v>
      </c>
      <c r="E168" s="130">
        <v>31.2</v>
      </c>
      <c r="F168" s="242">
        <v>1110</v>
      </c>
      <c r="G168" s="130">
        <v>138</v>
      </c>
      <c r="H168" s="130">
        <v>1110</v>
      </c>
      <c r="I168" s="130">
        <v>7</v>
      </c>
      <c r="J168" s="130">
        <v>2.4700000000000002</v>
      </c>
      <c r="K168" s="130">
        <v>7</v>
      </c>
      <c r="L168" s="130">
        <v>167</v>
      </c>
    </row>
    <row r="169" spans="1:12" ht="12.75" customHeight="1">
      <c r="A169" s="130">
        <v>168</v>
      </c>
      <c r="B169" s="242" t="s">
        <v>417</v>
      </c>
      <c r="C169" s="244">
        <v>19.600000000000001</v>
      </c>
      <c r="D169" s="243">
        <v>16.3</v>
      </c>
      <c r="E169" s="130">
        <v>35.9</v>
      </c>
      <c r="F169" s="242">
        <v>954</v>
      </c>
      <c r="G169" s="130">
        <v>119</v>
      </c>
      <c r="H169" s="130">
        <v>954</v>
      </c>
      <c r="I169" s="130">
        <v>6.96</v>
      </c>
      <c r="J169" s="130">
        <v>2.46</v>
      </c>
      <c r="K169" s="130">
        <v>6.96</v>
      </c>
      <c r="L169" s="130">
        <v>168</v>
      </c>
    </row>
    <row r="170" spans="1:12" ht="12.75" customHeight="1">
      <c r="A170" s="130">
        <v>169</v>
      </c>
      <c r="B170" s="242" t="s">
        <v>418</v>
      </c>
      <c r="C170" s="244">
        <v>16.8</v>
      </c>
      <c r="D170" s="243">
        <v>16.399999999999999</v>
      </c>
      <c r="E170" s="130">
        <v>33</v>
      </c>
      <c r="F170" s="242">
        <v>758</v>
      </c>
      <c r="G170" s="130">
        <v>43.1</v>
      </c>
      <c r="H170" s="130">
        <v>758</v>
      </c>
      <c r="I170" s="130">
        <v>6.72</v>
      </c>
      <c r="J170" s="130">
        <v>1.6</v>
      </c>
      <c r="K170" s="130">
        <v>6.72</v>
      </c>
      <c r="L170" s="130">
        <v>169</v>
      </c>
    </row>
    <row r="171" spans="1:12" ht="12.75" customHeight="1">
      <c r="A171" s="130">
        <v>170</v>
      </c>
      <c r="B171" s="242" t="s">
        <v>419</v>
      </c>
      <c r="C171" s="242">
        <v>14.7</v>
      </c>
      <c r="D171" s="243">
        <v>16.3</v>
      </c>
      <c r="E171" s="130">
        <v>37.4</v>
      </c>
      <c r="F171" s="242">
        <v>659</v>
      </c>
      <c r="G171" s="130">
        <v>37.200000000000003</v>
      </c>
      <c r="H171" s="130">
        <v>659</v>
      </c>
      <c r="I171" s="130">
        <v>6.68</v>
      </c>
      <c r="J171" s="130">
        <v>1.59</v>
      </c>
      <c r="K171" s="130">
        <v>6.68</v>
      </c>
      <c r="L171" s="130">
        <v>170</v>
      </c>
    </row>
    <row r="172" spans="1:12" ht="12.75" customHeight="1">
      <c r="A172" s="130">
        <v>171</v>
      </c>
      <c r="B172" s="242" t="s">
        <v>420</v>
      </c>
      <c r="C172" s="242">
        <v>13.3</v>
      </c>
      <c r="D172" s="243">
        <v>16.100000000000001</v>
      </c>
      <c r="E172" s="130">
        <v>41.1</v>
      </c>
      <c r="F172" s="242">
        <v>586</v>
      </c>
      <c r="G172" s="130">
        <v>32.799999999999997</v>
      </c>
      <c r="H172" s="130">
        <v>586</v>
      </c>
      <c r="I172" s="130">
        <v>6.65</v>
      </c>
      <c r="J172" s="130">
        <v>1.57</v>
      </c>
      <c r="K172" s="130">
        <v>6.65</v>
      </c>
      <c r="L172" s="130">
        <v>171</v>
      </c>
    </row>
    <row r="173" spans="1:12" ht="12.75" customHeight="1">
      <c r="A173" s="130">
        <v>172</v>
      </c>
      <c r="B173" s="242" t="s">
        <v>421</v>
      </c>
      <c r="C173" s="242">
        <v>11.8</v>
      </c>
      <c r="D173" s="243">
        <v>16</v>
      </c>
      <c r="E173" s="130">
        <v>46.5</v>
      </c>
      <c r="F173" s="242">
        <v>518</v>
      </c>
      <c r="G173" s="130">
        <v>28.9</v>
      </c>
      <c r="H173" s="130">
        <v>518</v>
      </c>
      <c r="I173" s="130">
        <v>6.63</v>
      </c>
      <c r="J173" s="130">
        <v>1.57</v>
      </c>
      <c r="K173" s="130">
        <v>6.63</v>
      </c>
      <c r="L173" s="130">
        <v>172</v>
      </c>
    </row>
    <row r="174" spans="1:12" ht="12.75" customHeight="1">
      <c r="A174" s="130">
        <v>173</v>
      </c>
      <c r="B174" s="242" t="s">
        <v>422</v>
      </c>
      <c r="C174" s="242">
        <v>10.6</v>
      </c>
      <c r="D174" s="243">
        <v>15.9</v>
      </c>
      <c r="E174" s="130">
        <v>48.1</v>
      </c>
      <c r="F174" s="242">
        <v>448</v>
      </c>
      <c r="G174" s="130">
        <v>24.5</v>
      </c>
      <c r="H174" s="130">
        <v>448</v>
      </c>
      <c r="I174" s="130">
        <v>6.51</v>
      </c>
      <c r="J174" s="130">
        <v>1.52</v>
      </c>
      <c r="K174" s="130">
        <v>6.51</v>
      </c>
      <c r="L174" s="130">
        <v>173</v>
      </c>
    </row>
    <row r="175" spans="1:12" ht="12.75" customHeight="1">
      <c r="A175" s="130">
        <v>174</v>
      </c>
      <c r="B175" s="242" t="s">
        <v>423</v>
      </c>
      <c r="C175" s="242">
        <v>9.1300000000000008</v>
      </c>
      <c r="D175" s="243">
        <v>15.9</v>
      </c>
      <c r="E175" s="130">
        <v>51.6</v>
      </c>
      <c r="F175" s="242">
        <v>375</v>
      </c>
      <c r="G175" s="130">
        <v>12.4</v>
      </c>
      <c r="H175" s="130">
        <v>375</v>
      </c>
      <c r="I175" s="130">
        <v>6.41</v>
      </c>
      <c r="J175" s="130">
        <v>1.17</v>
      </c>
      <c r="K175" s="130">
        <v>6.41</v>
      </c>
      <c r="L175" s="130">
        <v>174</v>
      </c>
    </row>
    <row r="176" spans="1:12" ht="12.75" customHeight="1">
      <c r="A176" s="130">
        <v>175</v>
      </c>
      <c r="B176" s="242" t="s">
        <v>424</v>
      </c>
      <c r="C176" s="242">
        <v>7.68</v>
      </c>
      <c r="D176" s="243">
        <v>15.7</v>
      </c>
      <c r="E176" s="130">
        <v>56.8</v>
      </c>
      <c r="F176" s="242">
        <v>301</v>
      </c>
      <c r="G176" s="130">
        <v>9.59</v>
      </c>
      <c r="H176" s="130">
        <v>301</v>
      </c>
      <c r="I176" s="130">
        <v>6.26</v>
      </c>
      <c r="J176" s="130">
        <v>1.1200000000000001</v>
      </c>
      <c r="K176" s="130">
        <v>6.26</v>
      </c>
      <c r="L176" s="130">
        <v>175</v>
      </c>
    </row>
    <row r="177" spans="1:12" ht="12.75" customHeight="1">
      <c r="A177" s="130">
        <v>176</v>
      </c>
      <c r="B177" s="242" t="s">
        <v>425</v>
      </c>
      <c r="C177" s="242">
        <v>257</v>
      </c>
      <c r="D177" s="243">
        <v>23.6</v>
      </c>
      <c r="E177" s="130">
        <v>2.89</v>
      </c>
      <c r="F177" s="242">
        <v>18100</v>
      </c>
      <c r="G177" s="130">
        <v>6170</v>
      </c>
      <c r="H177" s="130">
        <v>18100</v>
      </c>
      <c r="I177" s="130">
        <v>8.39</v>
      </c>
      <c r="J177" s="130">
        <v>4.9000000000000004</v>
      </c>
      <c r="K177" s="130">
        <v>8.39</v>
      </c>
      <c r="L177" s="130">
        <v>176</v>
      </c>
    </row>
    <row r="178" spans="1:12" ht="12.75" customHeight="1">
      <c r="A178" s="130">
        <v>177</v>
      </c>
      <c r="B178" s="242" t="s">
        <v>426</v>
      </c>
      <c r="C178" s="242">
        <v>238</v>
      </c>
      <c r="D178" s="243">
        <v>22.8</v>
      </c>
      <c r="E178" s="130">
        <v>3.04</v>
      </c>
      <c r="F178" s="242">
        <v>15900</v>
      </c>
      <c r="G178" s="130">
        <v>5550</v>
      </c>
      <c r="H178" s="130">
        <v>15900</v>
      </c>
      <c r="I178" s="130">
        <v>8.17</v>
      </c>
      <c r="J178" s="130">
        <v>4.83</v>
      </c>
      <c r="K178" s="130">
        <v>8.17</v>
      </c>
      <c r="L178" s="130">
        <v>177</v>
      </c>
    </row>
    <row r="179" spans="1:12" ht="12.75" customHeight="1">
      <c r="A179" s="130">
        <v>178</v>
      </c>
      <c r="B179" s="242" t="s">
        <v>427</v>
      </c>
      <c r="C179" s="242">
        <v>215</v>
      </c>
      <c r="D179" s="243">
        <v>22.4</v>
      </c>
      <c r="E179" s="130">
        <v>3.71</v>
      </c>
      <c r="F179" s="242">
        <v>14300</v>
      </c>
      <c r="G179" s="130">
        <v>4720</v>
      </c>
      <c r="H179" s="130">
        <v>14300</v>
      </c>
      <c r="I179" s="130">
        <v>8.17</v>
      </c>
      <c r="J179" s="130">
        <v>4.6900000000000004</v>
      </c>
      <c r="K179" s="130">
        <v>8.17</v>
      </c>
      <c r="L179" s="130">
        <v>178</v>
      </c>
    </row>
    <row r="180" spans="1:12" ht="12.75" customHeight="1">
      <c r="A180" s="130">
        <v>179</v>
      </c>
      <c r="B180" s="242" t="s">
        <v>428</v>
      </c>
      <c r="C180" s="242">
        <v>196</v>
      </c>
      <c r="D180" s="243">
        <v>21.6</v>
      </c>
      <c r="E180" s="130">
        <v>4.03</v>
      </c>
      <c r="F180" s="242">
        <v>12400</v>
      </c>
      <c r="G180" s="130">
        <v>4170</v>
      </c>
      <c r="H180" s="130">
        <v>12400</v>
      </c>
      <c r="I180" s="130">
        <v>7.98</v>
      </c>
      <c r="J180" s="130">
        <v>4.62</v>
      </c>
      <c r="K180" s="130">
        <v>7.98</v>
      </c>
      <c r="L180" s="130">
        <v>179</v>
      </c>
    </row>
    <row r="181" spans="1:12" ht="12.75" customHeight="1">
      <c r="A181" s="130">
        <v>180</v>
      </c>
      <c r="B181" s="242" t="s">
        <v>429</v>
      </c>
      <c r="C181" s="243">
        <v>178</v>
      </c>
      <c r="D181" s="243">
        <v>20.9</v>
      </c>
      <c r="E181" s="130">
        <v>4.3899999999999997</v>
      </c>
      <c r="F181" s="242">
        <v>10800</v>
      </c>
      <c r="G181" s="130">
        <v>3680</v>
      </c>
      <c r="H181" s="130">
        <v>10800</v>
      </c>
      <c r="I181" s="130">
        <v>7.8</v>
      </c>
      <c r="J181" s="130">
        <v>4.55</v>
      </c>
      <c r="K181" s="130">
        <v>7.8</v>
      </c>
      <c r="L181" s="130">
        <v>180</v>
      </c>
    </row>
    <row r="182" spans="1:12" ht="12.75" customHeight="1">
      <c r="A182" s="130">
        <v>181</v>
      </c>
      <c r="B182" s="242" t="s">
        <v>430</v>
      </c>
      <c r="C182" s="243">
        <v>162</v>
      </c>
      <c r="D182" s="243">
        <v>20.2</v>
      </c>
      <c r="E182" s="130">
        <v>4.79</v>
      </c>
      <c r="F182" s="242">
        <v>9430</v>
      </c>
      <c r="G182" s="130">
        <v>3250</v>
      </c>
      <c r="H182" s="130">
        <v>9430</v>
      </c>
      <c r="I182" s="130">
        <v>7.63</v>
      </c>
      <c r="J182" s="130">
        <v>4.49</v>
      </c>
      <c r="K182" s="130">
        <v>7.63</v>
      </c>
      <c r="L182" s="130">
        <v>181</v>
      </c>
    </row>
    <row r="183" spans="1:12" ht="12.75" customHeight="1">
      <c r="A183" s="130">
        <v>182</v>
      </c>
      <c r="B183" s="242" t="s">
        <v>431</v>
      </c>
      <c r="C183" s="243">
        <v>147</v>
      </c>
      <c r="D183" s="243">
        <v>19.600000000000001</v>
      </c>
      <c r="E183" s="130">
        <v>5.21</v>
      </c>
      <c r="F183" s="242">
        <v>8210</v>
      </c>
      <c r="G183" s="130">
        <v>2880</v>
      </c>
      <c r="H183" s="130">
        <v>8210</v>
      </c>
      <c r="I183" s="130">
        <v>7.48</v>
      </c>
      <c r="J183" s="130">
        <v>4.43</v>
      </c>
      <c r="K183" s="130">
        <v>7.48</v>
      </c>
      <c r="L183" s="130">
        <v>182</v>
      </c>
    </row>
    <row r="184" spans="1:12" ht="12.75" customHeight="1">
      <c r="A184" s="130">
        <v>183</v>
      </c>
      <c r="B184" s="242" t="s">
        <v>432</v>
      </c>
      <c r="C184" s="243">
        <v>134</v>
      </c>
      <c r="D184" s="243">
        <v>19</v>
      </c>
      <c r="E184" s="130">
        <v>5.66</v>
      </c>
      <c r="F184" s="242">
        <v>7190</v>
      </c>
      <c r="G184" s="130">
        <v>2560</v>
      </c>
      <c r="H184" s="130">
        <v>7190</v>
      </c>
      <c r="I184" s="130">
        <v>7.33</v>
      </c>
      <c r="J184" s="130">
        <v>4.38</v>
      </c>
      <c r="K184" s="130">
        <v>7.33</v>
      </c>
      <c r="L184" s="130">
        <v>183</v>
      </c>
    </row>
    <row r="185" spans="1:12" ht="12.75" customHeight="1">
      <c r="A185" s="130">
        <v>184</v>
      </c>
      <c r="B185" s="242" t="s">
        <v>433</v>
      </c>
      <c r="C185" s="243">
        <v>125</v>
      </c>
      <c r="D185" s="243">
        <v>18.7</v>
      </c>
      <c r="E185" s="130">
        <v>6.08</v>
      </c>
      <c r="F185" s="242">
        <v>6600</v>
      </c>
      <c r="G185" s="130">
        <v>2360</v>
      </c>
      <c r="H185" s="130">
        <v>6600</v>
      </c>
      <c r="I185" s="130">
        <v>7.26</v>
      </c>
      <c r="J185" s="130">
        <v>4.34</v>
      </c>
      <c r="K185" s="130">
        <v>7.26</v>
      </c>
      <c r="L185" s="130">
        <v>184</v>
      </c>
    </row>
    <row r="186" spans="1:12" ht="12.75" customHeight="1">
      <c r="A186" s="130">
        <v>185</v>
      </c>
      <c r="B186" s="242" t="s">
        <v>434</v>
      </c>
      <c r="C186" s="243">
        <v>117</v>
      </c>
      <c r="D186" s="243">
        <v>18.3</v>
      </c>
      <c r="E186" s="130">
        <v>6.44</v>
      </c>
      <c r="F186" s="242">
        <v>6000</v>
      </c>
      <c r="G186" s="130">
        <v>2170</v>
      </c>
      <c r="H186" s="130">
        <v>6000</v>
      </c>
      <c r="I186" s="130">
        <v>7.16</v>
      </c>
      <c r="J186" s="130">
        <v>4.3099999999999996</v>
      </c>
      <c r="K186" s="130">
        <v>7.16</v>
      </c>
      <c r="L186" s="130">
        <v>185</v>
      </c>
    </row>
    <row r="187" spans="1:12" ht="12.75" customHeight="1">
      <c r="A187" s="130">
        <v>186</v>
      </c>
      <c r="B187" s="242" t="s">
        <v>435</v>
      </c>
      <c r="C187" s="243">
        <v>109</v>
      </c>
      <c r="D187" s="243">
        <v>17.899999999999999</v>
      </c>
      <c r="E187" s="130">
        <v>6.89</v>
      </c>
      <c r="F187" s="242">
        <v>5440</v>
      </c>
      <c r="G187" s="130">
        <v>1990</v>
      </c>
      <c r="H187" s="130">
        <v>5440</v>
      </c>
      <c r="I187" s="130">
        <v>7.07</v>
      </c>
      <c r="J187" s="130">
        <v>4.2699999999999996</v>
      </c>
      <c r="K187" s="130">
        <v>7.07</v>
      </c>
      <c r="L187" s="130">
        <v>186</v>
      </c>
    </row>
    <row r="188" spans="1:12" ht="12.75" customHeight="1">
      <c r="A188" s="130">
        <v>187</v>
      </c>
      <c r="B188" s="242" t="s">
        <v>436</v>
      </c>
      <c r="C188" s="243">
        <v>101</v>
      </c>
      <c r="D188" s="243">
        <v>17.5</v>
      </c>
      <c r="E188" s="130">
        <v>7.41</v>
      </c>
      <c r="F188" s="242">
        <v>4900</v>
      </c>
      <c r="G188" s="130">
        <v>1810</v>
      </c>
      <c r="H188" s="130">
        <v>4900</v>
      </c>
      <c r="I188" s="130">
        <v>6.98</v>
      </c>
      <c r="J188" s="130">
        <v>4.24</v>
      </c>
      <c r="K188" s="130">
        <v>6.98</v>
      </c>
      <c r="L188" s="130">
        <v>187</v>
      </c>
    </row>
    <row r="189" spans="1:12" ht="12.75" customHeight="1">
      <c r="A189" s="130">
        <v>188</v>
      </c>
      <c r="B189" s="242" t="s">
        <v>437</v>
      </c>
      <c r="C189" s="243">
        <v>91.4</v>
      </c>
      <c r="D189" s="243">
        <v>17.100000000000001</v>
      </c>
      <c r="E189" s="130">
        <v>8.09</v>
      </c>
      <c r="F189" s="242">
        <v>4330</v>
      </c>
      <c r="G189" s="130">
        <v>1610</v>
      </c>
      <c r="H189" s="130">
        <v>4330</v>
      </c>
      <c r="I189" s="130">
        <v>6.88</v>
      </c>
      <c r="J189" s="130">
        <v>4.2</v>
      </c>
      <c r="K189" s="130">
        <v>6.88</v>
      </c>
      <c r="L189" s="130">
        <v>188</v>
      </c>
    </row>
    <row r="190" spans="1:12" ht="12.75" customHeight="1">
      <c r="A190" s="130">
        <v>189</v>
      </c>
      <c r="B190" s="242" t="s">
        <v>438</v>
      </c>
      <c r="C190" s="243">
        <v>83.3</v>
      </c>
      <c r="D190" s="243">
        <v>16.7</v>
      </c>
      <c r="E190" s="130">
        <v>8.84</v>
      </c>
      <c r="F190" s="242">
        <v>3840</v>
      </c>
      <c r="G190" s="130">
        <v>1440</v>
      </c>
      <c r="H190" s="130">
        <v>3840</v>
      </c>
      <c r="I190" s="130">
        <v>6.79</v>
      </c>
      <c r="J190" s="130">
        <v>4.17</v>
      </c>
      <c r="K190" s="130">
        <v>6.79</v>
      </c>
      <c r="L190" s="130">
        <v>189</v>
      </c>
    </row>
    <row r="191" spans="1:12" ht="12.75" customHeight="1">
      <c r="A191" s="130">
        <v>190</v>
      </c>
      <c r="B191" s="242" t="s">
        <v>439</v>
      </c>
      <c r="C191" s="243">
        <v>75.599999999999994</v>
      </c>
      <c r="D191" s="243">
        <v>16.399999999999999</v>
      </c>
      <c r="E191" s="130">
        <v>9.7100000000000009</v>
      </c>
      <c r="F191" s="242">
        <v>3400</v>
      </c>
      <c r="G191" s="130">
        <v>1290</v>
      </c>
      <c r="H191" s="130">
        <v>3400</v>
      </c>
      <c r="I191" s="130">
        <v>6.71</v>
      </c>
      <c r="J191" s="130">
        <v>4.13</v>
      </c>
      <c r="K191" s="130">
        <v>6.71</v>
      </c>
      <c r="L191" s="130">
        <v>190</v>
      </c>
    </row>
    <row r="192" spans="1:12" ht="12.75" customHeight="1">
      <c r="A192" s="130">
        <v>191</v>
      </c>
      <c r="B192" s="242" t="s">
        <v>440</v>
      </c>
      <c r="C192" s="243">
        <v>68.5</v>
      </c>
      <c r="D192" s="243">
        <v>16</v>
      </c>
      <c r="E192" s="130">
        <v>10.7</v>
      </c>
      <c r="F192" s="242">
        <v>3010</v>
      </c>
      <c r="G192" s="130">
        <v>1150</v>
      </c>
      <c r="H192" s="130">
        <v>3010</v>
      </c>
      <c r="I192" s="130">
        <v>6.63</v>
      </c>
      <c r="J192" s="130">
        <v>4.0999999999999996</v>
      </c>
      <c r="K192" s="130">
        <v>6.63</v>
      </c>
      <c r="L192" s="130">
        <v>191</v>
      </c>
    </row>
    <row r="193" spans="1:12" ht="12.75" customHeight="1">
      <c r="A193" s="130">
        <v>192</v>
      </c>
      <c r="B193" s="242" t="s">
        <v>441</v>
      </c>
      <c r="C193" s="243">
        <v>62</v>
      </c>
      <c r="D193" s="243">
        <v>15.7</v>
      </c>
      <c r="E193" s="130">
        <v>11.6</v>
      </c>
      <c r="F193" s="242">
        <v>2660</v>
      </c>
      <c r="G193" s="130">
        <v>1030</v>
      </c>
      <c r="H193" s="130">
        <v>2660</v>
      </c>
      <c r="I193" s="130">
        <v>6.55</v>
      </c>
      <c r="J193" s="130">
        <v>4.07</v>
      </c>
      <c r="K193" s="130">
        <v>6.55</v>
      </c>
      <c r="L193" s="130">
        <v>192</v>
      </c>
    </row>
    <row r="194" spans="1:12" ht="12.75" customHeight="1">
      <c r="A194" s="130">
        <v>193</v>
      </c>
      <c r="B194" s="242" t="s">
        <v>442</v>
      </c>
      <c r="C194" s="243">
        <v>56.8</v>
      </c>
      <c r="D194" s="243">
        <v>15.5</v>
      </c>
      <c r="E194" s="130">
        <v>12.8</v>
      </c>
      <c r="F194" s="242">
        <v>2400</v>
      </c>
      <c r="G194" s="130">
        <v>931</v>
      </c>
      <c r="H194" s="130">
        <v>2400</v>
      </c>
      <c r="I194" s="130">
        <v>6.5</v>
      </c>
      <c r="J194" s="130">
        <v>4.05</v>
      </c>
      <c r="K194" s="130">
        <v>6.5</v>
      </c>
      <c r="L194" s="130">
        <v>193</v>
      </c>
    </row>
    <row r="195" spans="1:12" ht="12.75" customHeight="1">
      <c r="A195" s="130">
        <v>194</v>
      </c>
      <c r="B195" s="242" t="s">
        <v>443</v>
      </c>
      <c r="C195" s="243">
        <v>51.8</v>
      </c>
      <c r="D195" s="243">
        <v>15.2</v>
      </c>
      <c r="E195" s="130">
        <v>13.7</v>
      </c>
      <c r="F195" s="242">
        <v>2140</v>
      </c>
      <c r="G195" s="130">
        <v>838</v>
      </c>
      <c r="H195" s="130">
        <v>2140</v>
      </c>
      <c r="I195" s="130">
        <v>6.43</v>
      </c>
      <c r="J195" s="130">
        <v>4.0199999999999996</v>
      </c>
      <c r="K195" s="130">
        <v>6.43</v>
      </c>
      <c r="L195" s="130">
        <v>194</v>
      </c>
    </row>
    <row r="196" spans="1:12" ht="12.75" customHeight="1">
      <c r="A196" s="130">
        <v>195</v>
      </c>
      <c r="B196" s="242" t="s">
        <v>444</v>
      </c>
      <c r="C196" s="243">
        <v>46.7</v>
      </c>
      <c r="D196" s="243">
        <v>15</v>
      </c>
      <c r="E196" s="130">
        <v>15.3</v>
      </c>
      <c r="F196" s="242">
        <v>1900</v>
      </c>
      <c r="G196" s="130">
        <v>748</v>
      </c>
      <c r="H196" s="130">
        <v>1900</v>
      </c>
      <c r="I196" s="130">
        <v>6.38</v>
      </c>
      <c r="J196" s="130">
        <v>4</v>
      </c>
      <c r="K196" s="130">
        <v>6.38</v>
      </c>
      <c r="L196" s="130">
        <v>195</v>
      </c>
    </row>
    <row r="197" spans="1:12" ht="12.75" customHeight="1">
      <c r="A197" s="130">
        <v>196</v>
      </c>
      <c r="B197" s="242" t="s">
        <v>445</v>
      </c>
      <c r="C197" s="243">
        <v>42.7</v>
      </c>
      <c r="D197" s="243">
        <v>14.8</v>
      </c>
      <c r="E197" s="130">
        <v>16.8</v>
      </c>
      <c r="F197" s="242">
        <v>1710</v>
      </c>
      <c r="G197" s="130">
        <v>677</v>
      </c>
      <c r="H197" s="130">
        <v>1710</v>
      </c>
      <c r="I197" s="130">
        <v>6.33</v>
      </c>
      <c r="J197" s="130">
        <v>3.98</v>
      </c>
      <c r="K197" s="130">
        <v>6.33</v>
      </c>
      <c r="L197" s="130">
        <v>196</v>
      </c>
    </row>
    <row r="198" spans="1:12" ht="12.75" customHeight="1">
      <c r="A198" s="130">
        <v>197</v>
      </c>
      <c r="B198" s="242" t="s">
        <v>39</v>
      </c>
      <c r="C198" s="243">
        <v>38.799999999999997</v>
      </c>
      <c r="D198" s="243">
        <v>14.7</v>
      </c>
      <c r="E198" s="130">
        <v>17.7</v>
      </c>
      <c r="F198" s="242">
        <v>1530</v>
      </c>
      <c r="G198" s="130">
        <v>548</v>
      </c>
      <c r="H198" s="130">
        <v>1530</v>
      </c>
      <c r="I198" s="130">
        <v>6.28</v>
      </c>
      <c r="J198" s="130">
        <v>3.76</v>
      </c>
      <c r="K198" s="130">
        <v>6.28</v>
      </c>
      <c r="L198" s="130">
        <v>197</v>
      </c>
    </row>
    <row r="199" spans="1:12" ht="12.75" customHeight="1">
      <c r="A199" s="130">
        <v>198</v>
      </c>
      <c r="B199" s="242" t="s">
        <v>446</v>
      </c>
      <c r="C199" s="243">
        <v>35.299999999999997</v>
      </c>
      <c r="D199" s="243">
        <v>14.5</v>
      </c>
      <c r="E199" s="130">
        <v>19.3</v>
      </c>
      <c r="F199" s="242">
        <v>1380</v>
      </c>
      <c r="G199" s="130">
        <v>495</v>
      </c>
      <c r="H199" s="130">
        <v>1380</v>
      </c>
      <c r="I199" s="130">
        <v>6.24</v>
      </c>
      <c r="J199" s="130">
        <v>3.74</v>
      </c>
      <c r="K199" s="130">
        <v>6.24</v>
      </c>
      <c r="L199" s="130">
        <v>198</v>
      </c>
    </row>
    <row r="200" spans="1:12" ht="12.75" customHeight="1">
      <c r="A200" s="130">
        <v>199</v>
      </c>
      <c r="B200" s="242" t="s">
        <v>447</v>
      </c>
      <c r="C200" s="243">
        <v>32</v>
      </c>
      <c r="D200" s="243">
        <v>14.3</v>
      </c>
      <c r="E200" s="130">
        <v>21.7</v>
      </c>
      <c r="F200" s="242">
        <v>1240</v>
      </c>
      <c r="G200" s="130">
        <v>447</v>
      </c>
      <c r="H200" s="130">
        <v>1240</v>
      </c>
      <c r="I200" s="130">
        <v>6.22</v>
      </c>
      <c r="J200" s="130">
        <v>3.73</v>
      </c>
      <c r="K200" s="130">
        <v>6.22</v>
      </c>
      <c r="L200" s="130">
        <v>199</v>
      </c>
    </row>
    <row r="201" spans="1:12" ht="12.75" customHeight="1">
      <c r="A201" s="130">
        <v>200</v>
      </c>
      <c r="B201" s="242" t="s">
        <v>448</v>
      </c>
      <c r="C201" s="243">
        <v>24</v>
      </c>
      <c r="D201" s="243">
        <v>14.3</v>
      </c>
      <c r="E201" s="130">
        <v>22.4</v>
      </c>
      <c r="F201" s="242">
        <v>881</v>
      </c>
      <c r="G201" s="130">
        <v>148</v>
      </c>
      <c r="H201" s="130">
        <v>881</v>
      </c>
      <c r="I201" s="130">
        <v>6.05</v>
      </c>
      <c r="J201" s="130">
        <v>2.48</v>
      </c>
      <c r="K201" s="130">
        <v>6.05</v>
      </c>
      <c r="L201" s="130">
        <v>200</v>
      </c>
    </row>
    <row r="202" spans="1:12" ht="12.75" customHeight="1">
      <c r="A202" s="130">
        <v>201</v>
      </c>
      <c r="B202" s="242" t="s">
        <v>449</v>
      </c>
      <c r="C202" s="243">
        <v>21.8</v>
      </c>
      <c r="D202" s="243">
        <v>14.2</v>
      </c>
      <c r="E202" s="130">
        <v>25.4</v>
      </c>
      <c r="F202" s="242">
        <v>795</v>
      </c>
      <c r="G202" s="130">
        <v>134</v>
      </c>
      <c r="H202" s="130">
        <v>795</v>
      </c>
      <c r="I202" s="130">
        <v>6.04</v>
      </c>
      <c r="J202" s="130">
        <v>2.48</v>
      </c>
      <c r="K202" s="130">
        <v>6.04</v>
      </c>
      <c r="L202" s="130">
        <v>201</v>
      </c>
    </row>
    <row r="203" spans="1:12" ht="12.75" customHeight="1">
      <c r="A203" s="130">
        <v>202</v>
      </c>
      <c r="B203" s="242" t="s">
        <v>450</v>
      </c>
      <c r="C203" s="243">
        <v>20</v>
      </c>
      <c r="D203" s="243">
        <v>14</v>
      </c>
      <c r="E203" s="130">
        <v>27.5</v>
      </c>
      <c r="F203" s="242">
        <v>722</v>
      </c>
      <c r="G203" s="130">
        <v>121</v>
      </c>
      <c r="H203" s="130">
        <v>722</v>
      </c>
      <c r="I203" s="130">
        <v>6.01</v>
      </c>
      <c r="J203" s="130">
        <v>2.46</v>
      </c>
      <c r="K203" s="130">
        <v>6.01</v>
      </c>
      <c r="L203" s="130">
        <v>202</v>
      </c>
    </row>
    <row r="204" spans="1:12" ht="12.75" customHeight="1">
      <c r="A204" s="130">
        <v>203</v>
      </c>
      <c r="B204" s="242" t="s">
        <v>451</v>
      </c>
      <c r="C204" s="244">
        <v>17.899999999999999</v>
      </c>
      <c r="D204" s="243">
        <v>13.9</v>
      </c>
      <c r="E204" s="130">
        <v>30.4</v>
      </c>
      <c r="F204" s="242">
        <v>640</v>
      </c>
      <c r="G204" s="130">
        <v>107</v>
      </c>
      <c r="H204" s="130">
        <v>640</v>
      </c>
      <c r="I204" s="130">
        <v>5.98</v>
      </c>
      <c r="J204" s="130">
        <v>2.4500000000000002</v>
      </c>
      <c r="K204" s="130">
        <v>5.98</v>
      </c>
      <c r="L204" s="130">
        <v>203</v>
      </c>
    </row>
    <row r="205" spans="1:12" ht="12.75" customHeight="1">
      <c r="A205" s="130">
        <v>204</v>
      </c>
      <c r="B205" s="242" t="s">
        <v>452</v>
      </c>
      <c r="C205" s="244">
        <v>15.6</v>
      </c>
      <c r="D205" s="243">
        <v>13.9</v>
      </c>
      <c r="E205" s="130">
        <v>30.9</v>
      </c>
      <c r="F205" s="242">
        <v>541</v>
      </c>
      <c r="G205" s="130">
        <v>57.7</v>
      </c>
      <c r="H205" s="130">
        <v>541</v>
      </c>
      <c r="I205" s="130">
        <v>5.89</v>
      </c>
      <c r="J205" s="130">
        <v>1.92</v>
      </c>
      <c r="K205" s="130">
        <v>5.89</v>
      </c>
      <c r="L205" s="130">
        <v>204</v>
      </c>
    </row>
    <row r="206" spans="1:12" ht="12.75" customHeight="1">
      <c r="A206" s="130">
        <v>205</v>
      </c>
      <c r="B206" s="242" t="s">
        <v>453</v>
      </c>
      <c r="C206" s="244">
        <v>14.1</v>
      </c>
      <c r="D206" s="243">
        <v>13.8</v>
      </c>
      <c r="E206" s="130">
        <v>33.6</v>
      </c>
      <c r="F206" s="242">
        <v>484</v>
      </c>
      <c r="G206" s="130">
        <v>51.4</v>
      </c>
      <c r="H206" s="130">
        <v>484</v>
      </c>
      <c r="I206" s="130">
        <v>5.85</v>
      </c>
      <c r="J206" s="130">
        <v>1.91</v>
      </c>
      <c r="K206" s="130">
        <v>5.85</v>
      </c>
      <c r="L206" s="130">
        <v>205</v>
      </c>
    </row>
    <row r="207" spans="1:12" ht="12.75" customHeight="1">
      <c r="A207" s="130">
        <v>206</v>
      </c>
      <c r="B207" s="242" t="s">
        <v>454</v>
      </c>
      <c r="C207" s="243">
        <v>12.6</v>
      </c>
      <c r="D207" s="243">
        <v>13.7</v>
      </c>
      <c r="E207" s="130">
        <v>37.4</v>
      </c>
      <c r="F207" s="242">
        <v>428</v>
      </c>
      <c r="G207" s="130">
        <v>45.2</v>
      </c>
      <c r="H207" s="130">
        <v>428</v>
      </c>
      <c r="I207" s="130">
        <v>5.82</v>
      </c>
      <c r="J207" s="130">
        <v>1.89</v>
      </c>
      <c r="K207" s="130">
        <v>5.82</v>
      </c>
      <c r="L207" s="130">
        <v>206</v>
      </c>
    </row>
    <row r="208" spans="1:12" ht="12.75" customHeight="1">
      <c r="A208" s="130">
        <v>207</v>
      </c>
      <c r="B208" s="242" t="s">
        <v>455</v>
      </c>
      <c r="C208" s="243">
        <v>11.2</v>
      </c>
      <c r="D208" s="243">
        <v>14.1</v>
      </c>
      <c r="E208" s="130">
        <v>39.6</v>
      </c>
      <c r="F208" s="242">
        <v>385</v>
      </c>
      <c r="G208" s="130">
        <v>26.7</v>
      </c>
      <c r="H208" s="130">
        <v>385</v>
      </c>
      <c r="I208" s="130">
        <v>5.87</v>
      </c>
      <c r="J208" s="130">
        <v>1.55</v>
      </c>
      <c r="K208" s="130">
        <v>5.87</v>
      </c>
      <c r="L208" s="130">
        <v>207</v>
      </c>
    </row>
    <row r="209" spans="1:12" ht="12.75" customHeight="1">
      <c r="A209" s="130">
        <v>208</v>
      </c>
      <c r="B209" s="242" t="s">
        <v>456</v>
      </c>
      <c r="C209" s="243">
        <v>10</v>
      </c>
      <c r="D209" s="243">
        <v>14</v>
      </c>
      <c r="E209" s="130">
        <v>43.1</v>
      </c>
      <c r="F209" s="242">
        <v>340</v>
      </c>
      <c r="G209" s="130">
        <v>23.3</v>
      </c>
      <c r="H209" s="130">
        <v>340</v>
      </c>
      <c r="I209" s="130">
        <v>5.83</v>
      </c>
      <c r="J209" s="130">
        <v>1.53</v>
      </c>
      <c r="K209" s="130">
        <v>5.83</v>
      </c>
      <c r="L209" s="130">
        <v>208</v>
      </c>
    </row>
    <row r="210" spans="1:12" ht="12.75" customHeight="1">
      <c r="A210" s="130">
        <v>209</v>
      </c>
      <c r="B210" s="242" t="s">
        <v>457</v>
      </c>
      <c r="C210" s="243">
        <v>8.9</v>
      </c>
      <c r="D210" s="243">
        <v>13.8</v>
      </c>
      <c r="E210" s="130">
        <v>45.4</v>
      </c>
      <c r="F210" s="242">
        <v>291</v>
      </c>
      <c r="G210" s="130">
        <v>19.600000000000001</v>
      </c>
      <c r="H210" s="130">
        <v>291</v>
      </c>
      <c r="I210" s="130">
        <v>5.73</v>
      </c>
      <c r="J210" s="130">
        <v>1.49</v>
      </c>
      <c r="K210" s="130">
        <v>5.73</v>
      </c>
      <c r="L210" s="130">
        <v>209</v>
      </c>
    </row>
    <row r="211" spans="1:12" ht="12.75" customHeight="1">
      <c r="A211" s="130">
        <v>210</v>
      </c>
      <c r="B211" s="242" t="s">
        <v>458</v>
      </c>
      <c r="C211" s="243">
        <v>7.7</v>
      </c>
      <c r="D211" s="243">
        <v>13.9</v>
      </c>
      <c r="E211" s="130">
        <v>48.1</v>
      </c>
      <c r="F211" s="242">
        <v>245</v>
      </c>
      <c r="G211" s="130">
        <v>8.91</v>
      </c>
      <c r="H211" s="130">
        <v>245</v>
      </c>
      <c r="I211" s="130">
        <v>5.65</v>
      </c>
      <c r="J211" s="130">
        <v>1.08</v>
      </c>
      <c r="K211" s="130">
        <v>5.65</v>
      </c>
      <c r="L211" s="130">
        <v>210</v>
      </c>
    </row>
    <row r="212" spans="1:12" ht="12.75" customHeight="1">
      <c r="A212" s="130">
        <v>211</v>
      </c>
      <c r="B212" s="242" t="s">
        <v>459</v>
      </c>
      <c r="C212" s="243">
        <v>6.5</v>
      </c>
      <c r="D212" s="243">
        <v>13.7</v>
      </c>
      <c r="E212" s="130">
        <v>53.3</v>
      </c>
      <c r="F212" s="242">
        <v>199</v>
      </c>
      <c r="G212" s="130">
        <v>7</v>
      </c>
      <c r="H212" s="130">
        <v>199</v>
      </c>
      <c r="I212" s="130">
        <v>5.54</v>
      </c>
      <c r="J212" s="130">
        <v>1.04</v>
      </c>
      <c r="K212" s="130">
        <v>5.54</v>
      </c>
      <c r="L212" s="130">
        <v>211</v>
      </c>
    </row>
    <row r="213" spans="1:12" ht="12.75" customHeight="1">
      <c r="A213" s="130">
        <v>212</v>
      </c>
      <c r="B213" s="242" t="s">
        <v>460</v>
      </c>
      <c r="C213" s="243">
        <v>98.9</v>
      </c>
      <c r="D213" s="243">
        <v>16.8</v>
      </c>
      <c r="E213" s="130">
        <v>5.47</v>
      </c>
      <c r="F213" s="242">
        <v>4060</v>
      </c>
      <c r="G213" s="130">
        <v>1190</v>
      </c>
      <c r="H213" s="130">
        <v>4060</v>
      </c>
      <c r="I213" s="130">
        <v>6.41</v>
      </c>
      <c r="J213" s="130">
        <v>3.47</v>
      </c>
      <c r="K213" s="130">
        <v>6.41</v>
      </c>
      <c r="L213" s="130">
        <v>212</v>
      </c>
    </row>
    <row r="214" spans="1:12" ht="12.75" customHeight="1">
      <c r="A214" s="130">
        <v>213</v>
      </c>
      <c r="B214" s="242" t="s">
        <v>461</v>
      </c>
      <c r="C214" s="243">
        <v>89.5</v>
      </c>
      <c r="D214" s="243">
        <v>16.3</v>
      </c>
      <c r="E214" s="130">
        <v>5.98</v>
      </c>
      <c r="F214" s="242">
        <v>3550</v>
      </c>
      <c r="G214" s="130">
        <v>1050</v>
      </c>
      <c r="H214" s="130">
        <v>3550</v>
      </c>
      <c r="I214" s="130">
        <v>6.29</v>
      </c>
      <c r="J214" s="130">
        <v>3.42</v>
      </c>
      <c r="K214" s="130">
        <v>6.29</v>
      </c>
      <c r="L214" s="130">
        <v>213</v>
      </c>
    </row>
    <row r="215" spans="1:12" ht="12.75" customHeight="1">
      <c r="A215" s="130">
        <v>214</v>
      </c>
      <c r="B215" s="242" t="s">
        <v>462</v>
      </c>
      <c r="C215" s="243">
        <v>81.900000000000006</v>
      </c>
      <c r="D215" s="243">
        <v>15.9</v>
      </c>
      <c r="E215" s="130">
        <v>6.35</v>
      </c>
      <c r="F215" s="242">
        <v>3110</v>
      </c>
      <c r="G215" s="130">
        <v>937</v>
      </c>
      <c r="H215" s="130">
        <v>3110</v>
      </c>
      <c r="I215" s="130">
        <v>6.16</v>
      </c>
      <c r="J215" s="130">
        <v>3.38</v>
      </c>
      <c r="K215" s="130">
        <v>6.16</v>
      </c>
      <c r="L215" s="130">
        <v>214</v>
      </c>
    </row>
    <row r="216" spans="1:12" ht="12.75" customHeight="1">
      <c r="A216" s="130">
        <v>215</v>
      </c>
      <c r="B216" s="242" t="s">
        <v>463</v>
      </c>
      <c r="C216" s="243">
        <v>74.099999999999994</v>
      </c>
      <c r="D216" s="243">
        <v>15.4</v>
      </c>
      <c r="E216" s="130">
        <v>6.96</v>
      </c>
      <c r="F216" s="242">
        <v>2720</v>
      </c>
      <c r="G216" s="130">
        <v>828</v>
      </c>
      <c r="H216" s="130">
        <v>2720</v>
      </c>
      <c r="I216" s="130">
        <v>6.06</v>
      </c>
      <c r="J216" s="130">
        <v>3.34</v>
      </c>
      <c r="K216" s="130">
        <v>6.06</v>
      </c>
      <c r="L216" s="130">
        <v>215</v>
      </c>
    </row>
    <row r="217" spans="1:12" ht="12.75" customHeight="1">
      <c r="A217" s="130">
        <v>216</v>
      </c>
      <c r="B217" s="242" t="s">
        <v>464</v>
      </c>
      <c r="C217" s="243">
        <v>67.7</v>
      </c>
      <c r="D217" s="243">
        <v>15.1</v>
      </c>
      <c r="E217" s="130">
        <v>7.56</v>
      </c>
      <c r="F217" s="242">
        <v>2420</v>
      </c>
      <c r="G217" s="130">
        <v>742</v>
      </c>
      <c r="H217" s="130">
        <v>2420</v>
      </c>
      <c r="I217" s="130">
        <v>5.97</v>
      </c>
      <c r="J217" s="130">
        <v>3.31</v>
      </c>
      <c r="K217" s="130">
        <v>5.97</v>
      </c>
      <c r="L217" s="130">
        <v>216</v>
      </c>
    </row>
    <row r="218" spans="1:12" ht="12.75" customHeight="1">
      <c r="A218" s="130">
        <v>217</v>
      </c>
      <c r="B218" s="242" t="s">
        <v>465</v>
      </c>
      <c r="C218" s="243">
        <v>61.8</v>
      </c>
      <c r="D218" s="243">
        <v>14.7</v>
      </c>
      <c r="E218" s="130">
        <v>8.23</v>
      </c>
      <c r="F218" s="242">
        <v>2140</v>
      </c>
      <c r="G218" s="130">
        <v>664</v>
      </c>
      <c r="H218" s="130">
        <v>2140</v>
      </c>
      <c r="I218" s="130">
        <v>5.89</v>
      </c>
      <c r="J218" s="130">
        <v>3.28</v>
      </c>
      <c r="K218" s="130">
        <v>5.89</v>
      </c>
      <c r="L218" s="130">
        <v>217</v>
      </c>
    </row>
    <row r="219" spans="1:12" ht="12.75" customHeight="1">
      <c r="A219" s="130">
        <v>218</v>
      </c>
      <c r="B219" s="242" t="s">
        <v>466</v>
      </c>
      <c r="C219" s="243">
        <v>56</v>
      </c>
      <c r="D219" s="243">
        <v>14.4</v>
      </c>
      <c r="E219" s="130">
        <v>9.16</v>
      </c>
      <c r="F219" s="242">
        <v>1890</v>
      </c>
      <c r="G219" s="130">
        <v>589</v>
      </c>
      <c r="H219" s="130">
        <v>1890</v>
      </c>
      <c r="I219" s="130">
        <v>5.82</v>
      </c>
      <c r="J219" s="130">
        <v>3.25</v>
      </c>
      <c r="K219" s="130">
        <v>5.82</v>
      </c>
      <c r="L219" s="130">
        <v>218</v>
      </c>
    </row>
    <row r="220" spans="1:12" ht="12.75" customHeight="1">
      <c r="A220" s="130">
        <v>219</v>
      </c>
      <c r="B220" s="242" t="s">
        <v>467</v>
      </c>
      <c r="C220" s="243">
        <v>50</v>
      </c>
      <c r="D220" s="243">
        <v>14</v>
      </c>
      <c r="E220" s="130">
        <v>10.1</v>
      </c>
      <c r="F220" s="242">
        <v>1650</v>
      </c>
      <c r="G220" s="130">
        <v>517</v>
      </c>
      <c r="H220" s="130">
        <v>1650</v>
      </c>
      <c r="I220" s="130">
        <v>5.74</v>
      </c>
      <c r="J220" s="130">
        <v>3.22</v>
      </c>
      <c r="K220" s="130">
        <v>5.74</v>
      </c>
      <c r="L220" s="130">
        <v>219</v>
      </c>
    </row>
    <row r="221" spans="1:12" ht="12.75" customHeight="1">
      <c r="A221" s="130">
        <v>220</v>
      </c>
      <c r="B221" s="242" t="s">
        <v>468</v>
      </c>
      <c r="C221" s="243">
        <v>44.7</v>
      </c>
      <c r="D221" s="243">
        <v>13.7</v>
      </c>
      <c r="E221" s="130">
        <v>11.2</v>
      </c>
      <c r="F221" s="242">
        <v>1430</v>
      </c>
      <c r="G221" s="130">
        <v>454</v>
      </c>
      <c r="H221" s="130">
        <v>1430</v>
      </c>
      <c r="I221" s="130">
        <v>5.66</v>
      </c>
      <c r="J221" s="130">
        <v>3.19</v>
      </c>
      <c r="K221" s="130">
        <v>5.66</v>
      </c>
      <c r="L221" s="130">
        <v>220</v>
      </c>
    </row>
    <row r="222" spans="1:12" ht="12.75" customHeight="1">
      <c r="A222" s="130">
        <v>221</v>
      </c>
      <c r="B222" s="242" t="s">
        <v>469</v>
      </c>
      <c r="C222" s="243">
        <v>39.9</v>
      </c>
      <c r="D222" s="243">
        <v>13.4</v>
      </c>
      <c r="E222" s="130">
        <v>12.3</v>
      </c>
      <c r="F222" s="242">
        <v>1240</v>
      </c>
      <c r="G222" s="130">
        <v>398</v>
      </c>
      <c r="H222" s="130">
        <v>1240</v>
      </c>
      <c r="I222" s="130">
        <v>5.58</v>
      </c>
      <c r="J222" s="130">
        <v>3.16</v>
      </c>
      <c r="K222" s="130">
        <v>5.58</v>
      </c>
      <c r="L222" s="130">
        <v>221</v>
      </c>
    </row>
    <row r="223" spans="1:12" ht="12.75" customHeight="1">
      <c r="A223" s="130">
        <v>222</v>
      </c>
      <c r="B223" s="242" t="s">
        <v>470</v>
      </c>
      <c r="C223" s="243">
        <v>35.200000000000003</v>
      </c>
      <c r="D223" s="243">
        <v>13.1</v>
      </c>
      <c r="E223" s="130">
        <v>13.7</v>
      </c>
      <c r="F223" s="242">
        <v>1070</v>
      </c>
      <c r="G223" s="130">
        <v>345</v>
      </c>
      <c r="H223" s="130">
        <v>1070</v>
      </c>
      <c r="I223" s="130">
        <v>5.51</v>
      </c>
      <c r="J223" s="130">
        <v>3.13</v>
      </c>
      <c r="K223" s="130">
        <v>5.51</v>
      </c>
      <c r="L223" s="130">
        <v>222</v>
      </c>
    </row>
    <row r="224" spans="1:12" ht="12.75" customHeight="1">
      <c r="A224" s="130">
        <v>223</v>
      </c>
      <c r="B224" s="242" t="s">
        <v>15</v>
      </c>
      <c r="C224" s="243">
        <v>31.2</v>
      </c>
      <c r="D224" s="243">
        <v>12.9</v>
      </c>
      <c r="E224" s="130">
        <v>15.9</v>
      </c>
      <c r="F224" s="242">
        <v>933</v>
      </c>
      <c r="G224" s="130">
        <v>301</v>
      </c>
      <c r="H224" s="130">
        <v>933</v>
      </c>
      <c r="I224" s="130">
        <v>5.47</v>
      </c>
      <c r="J224" s="130">
        <v>3.11</v>
      </c>
      <c r="K224" s="130">
        <v>5.47</v>
      </c>
      <c r="L224" s="130">
        <v>223</v>
      </c>
    </row>
    <row r="225" spans="1:12" ht="12.75" customHeight="1">
      <c r="A225" s="130">
        <v>224</v>
      </c>
      <c r="B225" s="242" t="s">
        <v>471</v>
      </c>
      <c r="C225" s="243">
        <v>28.2</v>
      </c>
      <c r="D225" s="243">
        <v>12.7</v>
      </c>
      <c r="E225" s="130">
        <v>17.7</v>
      </c>
      <c r="F225" s="242">
        <v>833</v>
      </c>
      <c r="G225" s="130">
        <v>270</v>
      </c>
      <c r="H225" s="130">
        <v>833</v>
      </c>
      <c r="I225" s="130">
        <v>5.44</v>
      </c>
      <c r="J225" s="130">
        <v>3.09</v>
      </c>
      <c r="K225" s="130">
        <v>5.44</v>
      </c>
      <c r="L225" s="130">
        <v>224</v>
      </c>
    </row>
    <row r="226" spans="1:12" ht="12.75" customHeight="1">
      <c r="A226" s="130">
        <v>225</v>
      </c>
      <c r="B226" s="242" t="s">
        <v>472</v>
      </c>
      <c r="C226" s="243">
        <v>25.6</v>
      </c>
      <c r="D226" s="243">
        <v>12.5</v>
      </c>
      <c r="E226" s="130">
        <v>18.899999999999999</v>
      </c>
      <c r="F226" s="242">
        <v>740</v>
      </c>
      <c r="G226" s="130">
        <v>241</v>
      </c>
      <c r="H226" s="130">
        <v>740</v>
      </c>
      <c r="I226" s="130">
        <v>5.38</v>
      </c>
      <c r="J226" s="130">
        <v>3.07</v>
      </c>
      <c r="K226" s="130">
        <v>5.38</v>
      </c>
      <c r="L226" s="130">
        <v>225</v>
      </c>
    </row>
    <row r="227" spans="1:12" ht="12.75" customHeight="1">
      <c r="A227" s="130">
        <v>226</v>
      </c>
      <c r="B227" s="242" t="s">
        <v>473</v>
      </c>
      <c r="C227" s="243">
        <v>23.2</v>
      </c>
      <c r="D227" s="243">
        <v>12.4</v>
      </c>
      <c r="E227" s="130">
        <v>20.7</v>
      </c>
      <c r="F227" s="242">
        <v>662</v>
      </c>
      <c r="G227" s="130">
        <v>216</v>
      </c>
      <c r="H227" s="130">
        <v>662</v>
      </c>
      <c r="I227" s="130">
        <v>5.34</v>
      </c>
      <c r="J227" s="130">
        <v>3.05</v>
      </c>
      <c r="K227" s="130">
        <v>5.34</v>
      </c>
      <c r="L227" s="130">
        <v>226</v>
      </c>
    </row>
    <row r="228" spans="1:12" ht="12.75" customHeight="1">
      <c r="A228" s="130">
        <v>227</v>
      </c>
      <c r="B228" s="242" t="s">
        <v>474</v>
      </c>
      <c r="C228" s="243">
        <v>21.1</v>
      </c>
      <c r="D228" s="243">
        <v>12.3</v>
      </c>
      <c r="E228" s="130">
        <v>22.6</v>
      </c>
      <c r="F228" s="242">
        <v>597</v>
      </c>
      <c r="G228" s="130">
        <v>195</v>
      </c>
      <c r="H228" s="130">
        <v>597</v>
      </c>
      <c r="I228" s="130">
        <v>5.31</v>
      </c>
      <c r="J228" s="130">
        <v>3.04</v>
      </c>
      <c r="K228" s="130">
        <v>5.31</v>
      </c>
      <c r="L228" s="130">
        <v>227</v>
      </c>
    </row>
    <row r="229" spans="1:12" ht="12.75" customHeight="1">
      <c r="A229" s="130">
        <v>228</v>
      </c>
      <c r="B229" s="242" t="s">
        <v>475</v>
      </c>
      <c r="C229" s="243">
        <v>17</v>
      </c>
      <c r="D229" s="243">
        <v>12.2</v>
      </c>
      <c r="E229" s="130">
        <v>27</v>
      </c>
      <c r="F229" s="242">
        <v>475</v>
      </c>
      <c r="G229" s="130">
        <v>107</v>
      </c>
      <c r="H229" s="130">
        <v>475</v>
      </c>
      <c r="I229" s="130">
        <v>5.28</v>
      </c>
      <c r="J229" s="130">
        <v>2.5099999999999998</v>
      </c>
      <c r="K229" s="130">
        <v>5.28</v>
      </c>
      <c r="L229" s="130">
        <v>228</v>
      </c>
    </row>
    <row r="230" spans="1:12" ht="12.75" customHeight="1">
      <c r="A230" s="130">
        <v>229</v>
      </c>
      <c r="B230" s="242" t="s">
        <v>476</v>
      </c>
      <c r="C230" s="244">
        <v>15.6</v>
      </c>
      <c r="D230" s="243">
        <v>12.1</v>
      </c>
      <c r="E230" s="130">
        <v>28.1</v>
      </c>
      <c r="F230" s="242">
        <v>425</v>
      </c>
      <c r="G230" s="130">
        <v>95.8</v>
      </c>
      <c r="H230" s="130">
        <v>425</v>
      </c>
      <c r="I230" s="130">
        <v>5.23</v>
      </c>
      <c r="J230" s="130">
        <v>2.48</v>
      </c>
      <c r="K230" s="130">
        <v>5.23</v>
      </c>
      <c r="L230" s="130">
        <v>229</v>
      </c>
    </row>
    <row r="231" spans="1:12" ht="12.75" customHeight="1">
      <c r="A231" s="130">
        <v>230</v>
      </c>
      <c r="B231" s="242" t="s">
        <v>477</v>
      </c>
      <c r="C231" s="244">
        <v>14.6</v>
      </c>
      <c r="D231" s="243">
        <v>12.2</v>
      </c>
      <c r="E231" s="130">
        <v>26.8</v>
      </c>
      <c r="F231" s="242">
        <v>391</v>
      </c>
      <c r="G231" s="130">
        <v>56.3</v>
      </c>
      <c r="H231" s="130">
        <v>391</v>
      </c>
      <c r="I231" s="130">
        <v>5.18</v>
      </c>
      <c r="J231" s="130">
        <v>1.96</v>
      </c>
      <c r="K231" s="130">
        <v>5.18</v>
      </c>
      <c r="L231" s="130">
        <v>230</v>
      </c>
    </row>
    <row r="232" spans="1:12" ht="12.75" customHeight="1">
      <c r="A232" s="130">
        <v>231</v>
      </c>
      <c r="B232" s="242" t="s">
        <v>35</v>
      </c>
      <c r="C232" s="244">
        <v>13.1</v>
      </c>
      <c r="D232" s="243">
        <v>12.1</v>
      </c>
      <c r="E232" s="130">
        <v>29.6</v>
      </c>
      <c r="F232" s="242">
        <v>348</v>
      </c>
      <c r="G232" s="130">
        <v>50</v>
      </c>
      <c r="H232" s="130">
        <v>348</v>
      </c>
      <c r="I232" s="130">
        <v>5.15</v>
      </c>
      <c r="J232" s="130">
        <v>1.95</v>
      </c>
      <c r="K232" s="130">
        <v>5.15</v>
      </c>
      <c r="L232" s="130">
        <v>231</v>
      </c>
    </row>
    <row r="233" spans="1:12" ht="12.75" customHeight="1">
      <c r="A233" s="130">
        <v>232</v>
      </c>
      <c r="B233" s="242" t="s">
        <v>478</v>
      </c>
      <c r="C233" s="244">
        <v>11.7</v>
      </c>
      <c r="D233" s="243">
        <v>11.9</v>
      </c>
      <c r="E233" s="130">
        <v>33.6</v>
      </c>
      <c r="F233" s="242">
        <v>307</v>
      </c>
      <c r="G233" s="130">
        <v>44.1</v>
      </c>
      <c r="H233" s="130">
        <v>307</v>
      </c>
      <c r="I233" s="130">
        <v>5.13</v>
      </c>
      <c r="J233" s="130">
        <v>1.94</v>
      </c>
      <c r="K233" s="130">
        <v>5.13</v>
      </c>
      <c r="L233" s="130">
        <v>232</v>
      </c>
    </row>
    <row r="234" spans="1:12" ht="12.75" customHeight="1">
      <c r="A234" s="130">
        <v>233</v>
      </c>
      <c r="B234" s="242" t="s">
        <v>479</v>
      </c>
      <c r="C234" s="244">
        <v>10.3</v>
      </c>
      <c r="D234" s="243">
        <v>12.5</v>
      </c>
      <c r="E234" s="130">
        <v>36.200000000000003</v>
      </c>
      <c r="F234" s="242">
        <v>285</v>
      </c>
      <c r="G234" s="130">
        <v>24.5</v>
      </c>
      <c r="H234" s="130">
        <v>285</v>
      </c>
      <c r="I234" s="130">
        <v>5.25</v>
      </c>
      <c r="J234" s="130">
        <v>1.54</v>
      </c>
      <c r="K234" s="130">
        <v>5.25</v>
      </c>
      <c r="L234" s="130">
        <v>233</v>
      </c>
    </row>
    <row r="235" spans="1:12" ht="12.75" customHeight="1">
      <c r="A235" s="130">
        <v>234</v>
      </c>
      <c r="B235" s="242" t="s">
        <v>480</v>
      </c>
      <c r="C235" s="244">
        <v>8.7899999999999991</v>
      </c>
      <c r="D235" s="243">
        <v>12.3</v>
      </c>
      <c r="E235" s="130">
        <v>41.8</v>
      </c>
      <c r="F235" s="242">
        <v>238</v>
      </c>
      <c r="G235" s="130">
        <v>20.3</v>
      </c>
      <c r="H235" s="130">
        <v>238</v>
      </c>
      <c r="I235" s="130">
        <v>5.21</v>
      </c>
      <c r="J235" s="130">
        <v>1.52</v>
      </c>
      <c r="K235" s="130">
        <v>5.21</v>
      </c>
      <c r="L235" s="130">
        <v>234</v>
      </c>
    </row>
    <row r="236" spans="1:12" ht="12.75" customHeight="1">
      <c r="A236" s="130">
        <v>235</v>
      </c>
      <c r="B236" s="242" t="s">
        <v>481</v>
      </c>
      <c r="C236" s="243">
        <v>7.7</v>
      </c>
      <c r="D236" s="243">
        <v>12.2</v>
      </c>
      <c r="E236" s="130">
        <v>47.2</v>
      </c>
      <c r="F236" s="242">
        <v>204</v>
      </c>
      <c r="G236" s="130">
        <v>17.3</v>
      </c>
      <c r="H236" s="130">
        <v>204</v>
      </c>
      <c r="I236" s="130">
        <v>5.17</v>
      </c>
      <c r="J236" s="130">
        <v>1.51</v>
      </c>
      <c r="K236" s="130">
        <v>5.17</v>
      </c>
      <c r="L236" s="130">
        <v>235</v>
      </c>
    </row>
    <row r="237" spans="1:12" ht="12.75" customHeight="1">
      <c r="A237" s="130">
        <v>236</v>
      </c>
      <c r="B237" s="242" t="s">
        <v>482</v>
      </c>
      <c r="C237" s="243">
        <v>6.5</v>
      </c>
      <c r="D237" s="243">
        <v>12.3</v>
      </c>
      <c r="E237" s="130">
        <v>41.8</v>
      </c>
      <c r="F237" s="242">
        <v>156</v>
      </c>
      <c r="G237" s="130">
        <v>4.66</v>
      </c>
      <c r="H237" s="130">
        <v>156</v>
      </c>
      <c r="I237" s="130">
        <v>4.91</v>
      </c>
      <c r="J237" s="130">
        <v>0.84799999999999998</v>
      </c>
      <c r="K237" s="130">
        <v>4.91</v>
      </c>
      <c r="L237" s="130">
        <v>236</v>
      </c>
    </row>
    <row r="238" spans="1:12" ht="12.75" customHeight="1">
      <c r="A238" s="130">
        <v>237</v>
      </c>
      <c r="B238" s="242" t="s">
        <v>483</v>
      </c>
      <c r="C238" s="243">
        <v>5.6</v>
      </c>
      <c r="D238" s="243">
        <v>12.2</v>
      </c>
      <c r="E238" s="130">
        <v>46.2</v>
      </c>
      <c r="F238" s="242">
        <v>130</v>
      </c>
      <c r="G238" s="130">
        <v>3.76</v>
      </c>
      <c r="H238" s="130">
        <v>130</v>
      </c>
      <c r="I238" s="130">
        <v>4.82</v>
      </c>
      <c r="J238" s="130">
        <v>0.82199999999999995</v>
      </c>
      <c r="K238" s="130">
        <v>4.82</v>
      </c>
      <c r="L238" s="130">
        <v>237</v>
      </c>
    </row>
    <row r="239" spans="1:12" ht="12.75" customHeight="1">
      <c r="A239" s="130">
        <v>238</v>
      </c>
      <c r="B239" s="242" t="s">
        <v>484</v>
      </c>
      <c r="C239" s="243">
        <v>4.7</v>
      </c>
      <c r="D239" s="243">
        <v>12</v>
      </c>
      <c r="E239" s="130">
        <v>49.4</v>
      </c>
      <c r="F239" s="242">
        <v>103</v>
      </c>
      <c r="G239" s="130">
        <v>2.82</v>
      </c>
      <c r="H239" s="130">
        <v>103</v>
      </c>
      <c r="I239" s="130">
        <v>4.67</v>
      </c>
      <c r="J239" s="130">
        <v>0.77300000000000002</v>
      </c>
      <c r="K239" s="130">
        <v>4.67</v>
      </c>
      <c r="L239" s="130">
        <v>238</v>
      </c>
    </row>
    <row r="240" spans="1:12" ht="12.75" customHeight="1">
      <c r="A240" s="130">
        <v>239</v>
      </c>
      <c r="B240" s="242" t="s">
        <v>485</v>
      </c>
      <c r="C240" s="243">
        <v>4.2</v>
      </c>
      <c r="D240" s="243">
        <v>11.9</v>
      </c>
      <c r="E240" s="130">
        <v>54.3</v>
      </c>
      <c r="F240" s="242">
        <v>88.6</v>
      </c>
      <c r="G240" s="130">
        <v>2.36</v>
      </c>
      <c r="H240" s="130">
        <v>88.6</v>
      </c>
      <c r="I240" s="130">
        <v>4.62</v>
      </c>
      <c r="J240" s="130">
        <v>0.753</v>
      </c>
      <c r="K240" s="130">
        <v>4.62</v>
      </c>
      <c r="L240" s="130">
        <v>239</v>
      </c>
    </row>
    <row r="241" spans="1:12" ht="12.75" customHeight="1">
      <c r="A241" s="130">
        <v>240</v>
      </c>
      <c r="B241" s="242" t="s">
        <v>486</v>
      </c>
      <c r="C241" s="243">
        <v>32.9</v>
      </c>
      <c r="D241" s="243">
        <v>11.4</v>
      </c>
      <c r="E241" s="130">
        <v>10.4</v>
      </c>
      <c r="F241" s="242">
        <v>716</v>
      </c>
      <c r="G241" s="130">
        <v>236</v>
      </c>
      <c r="H241" s="130">
        <v>716</v>
      </c>
      <c r="I241" s="130">
        <v>4.66</v>
      </c>
      <c r="J241" s="130">
        <v>2.68</v>
      </c>
      <c r="K241" s="130">
        <v>4.66</v>
      </c>
      <c r="L241" s="130">
        <v>240</v>
      </c>
    </row>
    <row r="242" spans="1:12" ht="12.75" customHeight="1">
      <c r="A242" s="130">
        <v>241</v>
      </c>
      <c r="B242" s="242" t="s">
        <v>487</v>
      </c>
      <c r="C242" s="243">
        <v>29.3</v>
      </c>
      <c r="D242" s="243">
        <v>11.1</v>
      </c>
      <c r="E242" s="130">
        <v>11.6</v>
      </c>
      <c r="F242" s="242">
        <v>623</v>
      </c>
      <c r="G242" s="130">
        <v>207</v>
      </c>
      <c r="H242" s="130">
        <v>623</v>
      </c>
      <c r="I242" s="130">
        <v>4.5999999999999996</v>
      </c>
      <c r="J242" s="130">
        <v>2.65</v>
      </c>
      <c r="K242" s="130">
        <v>4.5999999999999996</v>
      </c>
      <c r="L242" s="130">
        <v>241</v>
      </c>
    </row>
    <row r="243" spans="1:12" ht="12.75" customHeight="1">
      <c r="A243" s="130">
        <v>242</v>
      </c>
      <c r="B243" s="242" t="s">
        <v>488</v>
      </c>
      <c r="C243" s="243">
        <v>26</v>
      </c>
      <c r="D243" s="243">
        <v>10.8</v>
      </c>
      <c r="E243" s="130">
        <v>13</v>
      </c>
      <c r="F243" s="242">
        <v>534</v>
      </c>
      <c r="G243" s="130">
        <v>179</v>
      </c>
      <c r="H243" s="130">
        <v>534</v>
      </c>
      <c r="I243" s="130">
        <v>4.54</v>
      </c>
      <c r="J243" s="130">
        <v>2.63</v>
      </c>
      <c r="K243" s="130">
        <v>4.54</v>
      </c>
      <c r="L243" s="130">
        <v>242</v>
      </c>
    </row>
    <row r="244" spans="1:12" ht="12.75" customHeight="1">
      <c r="A244" s="130">
        <v>243</v>
      </c>
      <c r="B244" s="242" t="s">
        <v>489</v>
      </c>
      <c r="C244" s="243">
        <v>22.7</v>
      </c>
      <c r="D244" s="243">
        <v>10.6</v>
      </c>
      <c r="E244" s="130">
        <v>14.8</v>
      </c>
      <c r="F244" s="242">
        <v>455</v>
      </c>
      <c r="G244" s="130">
        <v>154</v>
      </c>
      <c r="H244" s="130">
        <v>455</v>
      </c>
      <c r="I244" s="130">
        <v>4.49</v>
      </c>
      <c r="J244" s="130">
        <v>2.6</v>
      </c>
      <c r="K244" s="130">
        <v>4.49</v>
      </c>
      <c r="L244" s="130">
        <v>243</v>
      </c>
    </row>
    <row r="245" spans="1:12" ht="12.75" customHeight="1">
      <c r="A245" s="130">
        <v>244</v>
      </c>
      <c r="B245" s="242" t="s">
        <v>31</v>
      </c>
      <c r="C245" s="243">
        <v>19.899999999999999</v>
      </c>
      <c r="D245" s="244">
        <v>10.4</v>
      </c>
      <c r="E245" s="130">
        <v>16.7</v>
      </c>
      <c r="F245" s="242">
        <v>394</v>
      </c>
      <c r="G245" s="130">
        <v>134</v>
      </c>
      <c r="H245" s="130">
        <v>394</v>
      </c>
      <c r="I245" s="130">
        <v>4.4400000000000004</v>
      </c>
      <c r="J245" s="130">
        <v>2.59</v>
      </c>
      <c r="K245" s="130">
        <v>4.4400000000000004</v>
      </c>
      <c r="L245" s="130">
        <v>244</v>
      </c>
    </row>
    <row r="246" spans="1:12" ht="12.75" customHeight="1">
      <c r="A246" s="130">
        <v>245</v>
      </c>
      <c r="B246" s="242" t="s">
        <v>490</v>
      </c>
      <c r="C246" s="244">
        <v>17.7</v>
      </c>
      <c r="D246" s="244">
        <v>10.199999999999999</v>
      </c>
      <c r="E246" s="130">
        <v>18.7</v>
      </c>
      <c r="F246" s="242">
        <v>341</v>
      </c>
      <c r="G246" s="130">
        <v>116</v>
      </c>
      <c r="H246" s="130">
        <v>341</v>
      </c>
      <c r="I246" s="130">
        <v>4.3899999999999997</v>
      </c>
      <c r="J246" s="130">
        <v>2.57</v>
      </c>
      <c r="K246" s="130">
        <v>4.3899999999999997</v>
      </c>
      <c r="L246" s="130">
        <v>245</v>
      </c>
    </row>
    <row r="247" spans="1:12" ht="12.75" customHeight="1">
      <c r="A247" s="130">
        <v>246</v>
      </c>
      <c r="B247" s="242" t="s">
        <v>491</v>
      </c>
      <c r="C247" s="244">
        <v>15.8</v>
      </c>
      <c r="D247" s="243">
        <v>10.1</v>
      </c>
      <c r="E247" s="130">
        <v>21.2</v>
      </c>
      <c r="F247" s="242">
        <v>303</v>
      </c>
      <c r="G247" s="130">
        <v>103</v>
      </c>
      <c r="H247" s="130">
        <v>303</v>
      </c>
      <c r="I247" s="130">
        <v>4.37</v>
      </c>
      <c r="J247" s="130">
        <v>2.56</v>
      </c>
      <c r="K247" s="130">
        <v>4.37</v>
      </c>
      <c r="L247" s="130">
        <v>246</v>
      </c>
    </row>
    <row r="248" spans="1:12" ht="12.75" customHeight="1">
      <c r="A248" s="130">
        <v>247</v>
      </c>
      <c r="B248" s="242" t="s">
        <v>492</v>
      </c>
      <c r="C248" s="244">
        <v>14.4</v>
      </c>
      <c r="D248" s="243">
        <v>10</v>
      </c>
      <c r="E248" s="130">
        <v>23.1</v>
      </c>
      <c r="F248" s="242">
        <v>272</v>
      </c>
      <c r="G248" s="130">
        <v>93.4</v>
      </c>
      <c r="H248" s="130">
        <v>272</v>
      </c>
      <c r="I248" s="130">
        <v>4.3499999999999996</v>
      </c>
      <c r="J248" s="130">
        <v>2.54</v>
      </c>
      <c r="K248" s="130">
        <v>4.3499999999999996</v>
      </c>
      <c r="L248" s="130">
        <v>247</v>
      </c>
    </row>
    <row r="249" spans="1:12" ht="12.75" customHeight="1">
      <c r="A249" s="130">
        <v>248</v>
      </c>
      <c r="B249" s="242" t="s">
        <v>493</v>
      </c>
      <c r="C249" s="244">
        <v>13.3</v>
      </c>
      <c r="D249" s="243">
        <v>10.1</v>
      </c>
      <c r="E249" s="130">
        <v>22.5</v>
      </c>
      <c r="F249" s="242">
        <v>248</v>
      </c>
      <c r="G249" s="130">
        <v>53.4</v>
      </c>
      <c r="H249" s="130">
        <v>248</v>
      </c>
      <c r="I249" s="130">
        <v>4.32</v>
      </c>
      <c r="J249" s="130">
        <v>2.0099999999999998</v>
      </c>
      <c r="K249" s="130">
        <v>4.32</v>
      </c>
      <c r="L249" s="130">
        <v>248</v>
      </c>
    </row>
    <row r="250" spans="1:12" ht="12.75" customHeight="1">
      <c r="A250" s="130">
        <v>249</v>
      </c>
      <c r="B250" s="242" t="s">
        <v>494</v>
      </c>
      <c r="C250" s="244">
        <v>11.5</v>
      </c>
      <c r="D250" s="243">
        <v>9.9</v>
      </c>
      <c r="E250" s="130">
        <v>25</v>
      </c>
      <c r="F250" s="242">
        <v>209</v>
      </c>
      <c r="G250" s="130">
        <v>45</v>
      </c>
      <c r="H250" s="130">
        <v>209</v>
      </c>
      <c r="I250" s="130">
        <v>4.2699999999999996</v>
      </c>
      <c r="J250" s="130">
        <v>1.98</v>
      </c>
      <c r="K250" s="130">
        <v>4.2699999999999996</v>
      </c>
      <c r="L250" s="130">
        <v>249</v>
      </c>
    </row>
    <row r="251" spans="1:12" ht="12.75" customHeight="1">
      <c r="A251" s="130">
        <v>250</v>
      </c>
      <c r="B251" s="242" t="s">
        <v>495</v>
      </c>
      <c r="C251" s="244">
        <v>9.7100000000000009</v>
      </c>
      <c r="D251" s="243">
        <v>9.6999999999999993</v>
      </c>
      <c r="E251" s="130">
        <v>27.1</v>
      </c>
      <c r="F251" s="242">
        <v>171</v>
      </c>
      <c r="G251" s="130">
        <v>36.6</v>
      </c>
      <c r="H251" s="130">
        <v>171</v>
      </c>
      <c r="I251" s="130">
        <v>4.1900000000000004</v>
      </c>
      <c r="J251" s="130">
        <v>1.94</v>
      </c>
      <c r="K251" s="130">
        <v>4.1900000000000004</v>
      </c>
      <c r="L251" s="130">
        <v>250</v>
      </c>
    </row>
    <row r="252" spans="1:12" ht="12.75" customHeight="1">
      <c r="A252" s="130">
        <v>251</v>
      </c>
      <c r="B252" s="242" t="s">
        <v>496</v>
      </c>
      <c r="C252" s="244">
        <v>8.84</v>
      </c>
      <c r="D252" s="243">
        <v>10.5</v>
      </c>
      <c r="E252" s="130">
        <v>29.5</v>
      </c>
      <c r="F252" s="242">
        <v>170</v>
      </c>
      <c r="G252" s="130">
        <v>16.7</v>
      </c>
      <c r="H252" s="130">
        <v>170</v>
      </c>
      <c r="I252" s="130">
        <v>4.38</v>
      </c>
      <c r="J252" s="130">
        <v>1.37</v>
      </c>
      <c r="K252" s="130">
        <v>4.38</v>
      </c>
      <c r="L252" s="130">
        <v>251</v>
      </c>
    </row>
    <row r="253" spans="1:12" ht="12.75" customHeight="1">
      <c r="A253" s="130">
        <v>252</v>
      </c>
      <c r="B253" s="242" t="s">
        <v>11</v>
      </c>
      <c r="C253" s="244">
        <v>7.61</v>
      </c>
      <c r="D253" s="244">
        <v>10.3</v>
      </c>
      <c r="E253" s="130">
        <v>34</v>
      </c>
      <c r="F253" s="242">
        <v>144</v>
      </c>
      <c r="G253" s="130">
        <v>14.1</v>
      </c>
      <c r="H253" s="130">
        <v>144</v>
      </c>
      <c r="I253" s="130">
        <v>4.3499999999999996</v>
      </c>
      <c r="J253" s="130">
        <v>1.36</v>
      </c>
      <c r="K253" s="130">
        <v>4.3499999999999996</v>
      </c>
      <c r="L253" s="130">
        <v>252</v>
      </c>
    </row>
    <row r="254" spans="1:12" ht="12.75" customHeight="1">
      <c r="A254" s="130">
        <v>253</v>
      </c>
      <c r="B254" s="242" t="s">
        <v>497</v>
      </c>
      <c r="C254" s="243">
        <v>6.5</v>
      </c>
      <c r="D254" s="244">
        <v>10.199999999999999</v>
      </c>
      <c r="E254" s="130">
        <v>36.9</v>
      </c>
      <c r="F254" s="242">
        <v>118</v>
      </c>
      <c r="G254" s="130">
        <v>11.4</v>
      </c>
      <c r="H254" s="130">
        <v>118</v>
      </c>
      <c r="I254" s="130">
        <v>4.2699999999999996</v>
      </c>
      <c r="J254" s="130">
        <v>1.33</v>
      </c>
      <c r="K254" s="130">
        <v>4.2699999999999996</v>
      </c>
      <c r="L254" s="130">
        <v>253</v>
      </c>
    </row>
    <row r="255" spans="1:12" ht="12.75" customHeight="1">
      <c r="A255" s="130">
        <v>254</v>
      </c>
      <c r="B255" s="242" t="s">
        <v>498</v>
      </c>
      <c r="C255" s="243">
        <v>5.6</v>
      </c>
      <c r="D255" s="244">
        <v>10.199999999999999</v>
      </c>
      <c r="E255" s="130">
        <v>35.4</v>
      </c>
      <c r="F255" s="242">
        <v>96.3</v>
      </c>
      <c r="G255" s="130">
        <v>4.29</v>
      </c>
      <c r="H255" s="130">
        <v>96.3</v>
      </c>
      <c r="I255" s="130">
        <v>4.1399999999999997</v>
      </c>
      <c r="J255" s="130">
        <v>0.874</v>
      </c>
      <c r="K255" s="130">
        <v>4.1399999999999997</v>
      </c>
      <c r="L255" s="130">
        <v>254</v>
      </c>
    </row>
    <row r="256" spans="1:12" ht="12.75" customHeight="1">
      <c r="A256" s="130">
        <v>255</v>
      </c>
      <c r="B256" s="242" t="s">
        <v>499</v>
      </c>
      <c r="C256" s="243">
        <v>5</v>
      </c>
      <c r="D256" s="244">
        <v>10.1</v>
      </c>
      <c r="E256" s="130">
        <v>36.9</v>
      </c>
      <c r="F256" s="242">
        <v>81.900000000000006</v>
      </c>
      <c r="G256" s="130">
        <v>3.56</v>
      </c>
      <c r="H256" s="130">
        <v>81.900000000000006</v>
      </c>
      <c r="I256" s="130">
        <v>4.05</v>
      </c>
      <c r="J256" s="130">
        <v>0.84499999999999997</v>
      </c>
      <c r="K256" s="130">
        <v>4.05</v>
      </c>
      <c r="L256" s="130">
        <v>255</v>
      </c>
    </row>
    <row r="257" spans="1:12" ht="12.75" customHeight="1">
      <c r="A257" s="130">
        <v>256</v>
      </c>
      <c r="B257" s="242" t="s">
        <v>500</v>
      </c>
      <c r="C257" s="243">
        <v>4.4000000000000004</v>
      </c>
      <c r="D257" s="244">
        <v>9.99</v>
      </c>
      <c r="E257" s="130">
        <v>38.5</v>
      </c>
      <c r="F257" s="242">
        <v>68.900000000000006</v>
      </c>
      <c r="G257" s="130">
        <v>2.89</v>
      </c>
      <c r="H257" s="130">
        <v>68.900000000000006</v>
      </c>
      <c r="I257" s="130">
        <v>3.95</v>
      </c>
      <c r="J257" s="130">
        <v>0.81</v>
      </c>
      <c r="K257" s="130">
        <v>3.95</v>
      </c>
      <c r="L257" s="130">
        <v>256</v>
      </c>
    </row>
    <row r="258" spans="1:12" ht="12.75" customHeight="1">
      <c r="A258" s="130">
        <v>257</v>
      </c>
      <c r="B258" s="242" t="s">
        <v>501</v>
      </c>
      <c r="C258" s="243">
        <v>19.7</v>
      </c>
      <c r="D258" s="244">
        <v>9</v>
      </c>
      <c r="E258" s="130">
        <v>11.1</v>
      </c>
      <c r="F258" s="242">
        <v>272</v>
      </c>
      <c r="G258" s="130">
        <v>88.6</v>
      </c>
      <c r="H258" s="130">
        <v>272</v>
      </c>
      <c r="I258" s="130">
        <v>3.72</v>
      </c>
      <c r="J258" s="130">
        <v>2.12</v>
      </c>
      <c r="K258" s="130">
        <v>3.72</v>
      </c>
      <c r="L258" s="130">
        <v>257</v>
      </c>
    </row>
    <row r="259" spans="1:12" ht="12.75" customHeight="1">
      <c r="A259" s="130">
        <v>258</v>
      </c>
      <c r="B259" s="242" t="s">
        <v>502</v>
      </c>
      <c r="C259" s="244">
        <v>17.100000000000001</v>
      </c>
      <c r="D259" s="244">
        <v>8.75</v>
      </c>
      <c r="E259" s="130">
        <v>12.4</v>
      </c>
      <c r="F259" s="242">
        <v>228</v>
      </c>
      <c r="G259" s="130">
        <v>75.099999999999994</v>
      </c>
      <c r="H259" s="130">
        <v>228</v>
      </c>
      <c r="I259" s="130">
        <v>3.65</v>
      </c>
      <c r="J259" s="130">
        <v>2.1</v>
      </c>
      <c r="K259" s="130">
        <v>3.65</v>
      </c>
      <c r="L259" s="130">
        <v>258</v>
      </c>
    </row>
    <row r="260" spans="1:12" ht="12.75" customHeight="1">
      <c r="A260" s="130">
        <v>259</v>
      </c>
      <c r="B260" s="242" t="s">
        <v>503</v>
      </c>
      <c r="C260" s="244">
        <v>14.1</v>
      </c>
      <c r="D260" s="244">
        <v>8.5</v>
      </c>
      <c r="E260" s="130">
        <v>15.9</v>
      </c>
      <c r="F260" s="242">
        <v>184</v>
      </c>
      <c r="G260" s="130">
        <v>60.9</v>
      </c>
      <c r="H260" s="130">
        <v>184</v>
      </c>
      <c r="I260" s="130">
        <v>3.61</v>
      </c>
      <c r="J260" s="130">
        <v>2.08</v>
      </c>
      <c r="K260" s="130">
        <v>3.61</v>
      </c>
      <c r="L260" s="130">
        <v>259</v>
      </c>
    </row>
    <row r="261" spans="1:12" ht="12.75" customHeight="1">
      <c r="A261" s="130">
        <v>260</v>
      </c>
      <c r="B261" s="242" t="s">
        <v>30</v>
      </c>
      <c r="C261" s="244">
        <v>11.7</v>
      </c>
      <c r="D261" s="244">
        <v>8.25</v>
      </c>
      <c r="E261" s="130">
        <v>17.600000000000001</v>
      </c>
      <c r="F261" s="242">
        <v>146</v>
      </c>
      <c r="G261" s="130">
        <v>49.1</v>
      </c>
      <c r="H261" s="130">
        <v>146</v>
      </c>
      <c r="I261" s="130">
        <v>3.53</v>
      </c>
      <c r="J261" s="130">
        <v>2.04</v>
      </c>
      <c r="K261" s="130">
        <v>3.53</v>
      </c>
      <c r="L261" s="130">
        <v>260</v>
      </c>
    </row>
    <row r="262" spans="1:12" ht="12.75" customHeight="1">
      <c r="A262" s="130">
        <v>261</v>
      </c>
      <c r="B262" s="242" t="s">
        <v>504</v>
      </c>
      <c r="C262" s="244">
        <v>10.3</v>
      </c>
      <c r="D262" s="244">
        <v>8.1199999999999992</v>
      </c>
      <c r="E262" s="130">
        <v>20.5</v>
      </c>
      <c r="F262" s="242">
        <v>127</v>
      </c>
      <c r="G262" s="130">
        <v>42.6</v>
      </c>
      <c r="H262" s="130">
        <v>127</v>
      </c>
      <c r="I262" s="130">
        <v>3.51</v>
      </c>
      <c r="J262" s="130">
        <v>2.0299999999999998</v>
      </c>
      <c r="K262" s="130">
        <v>3.51</v>
      </c>
      <c r="L262" s="130">
        <v>261</v>
      </c>
    </row>
    <row r="263" spans="1:12" ht="12.75" customHeight="1">
      <c r="A263" s="130">
        <v>262</v>
      </c>
      <c r="B263" s="242" t="s">
        <v>505</v>
      </c>
      <c r="C263" s="244">
        <v>8.25</v>
      </c>
      <c r="D263" s="244">
        <v>8.06</v>
      </c>
      <c r="E263" s="130">
        <v>22.3</v>
      </c>
      <c r="F263" s="242">
        <v>98</v>
      </c>
      <c r="G263" s="130">
        <v>21.7</v>
      </c>
      <c r="H263" s="130">
        <v>98</v>
      </c>
      <c r="I263" s="130">
        <v>3.45</v>
      </c>
      <c r="J263" s="130">
        <v>1.62</v>
      </c>
      <c r="K263" s="130">
        <v>3.45</v>
      </c>
      <c r="L263" s="130">
        <v>262</v>
      </c>
    </row>
    <row r="264" spans="1:12" ht="12.75" customHeight="1">
      <c r="A264" s="130">
        <v>263</v>
      </c>
      <c r="B264" s="242" t="s">
        <v>506</v>
      </c>
      <c r="C264" s="244">
        <v>7.08</v>
      </c>
      <c r="D264" s="244">
        <v>7.93</v>
      </c>
      <c r="E264" s="130">
        <v>25.9</v>
      </c>
      <c r="F264" s="242">
        <v>82.7</v>
      </c>
      <c r="G264" s="130">
        <v>18.3</v>
      </c>
      <c r="H264" s="130">
        <v>82.7</v>
      </c>
      <c r="I264" s="130">
        <v>3.42</v>
      </c>
      <c r="J264" s="130">
        <v>1.61</v>
      </c>
      <c r="K264" s="130">
        <v>3.42</v>
      </c>
      <c r="L264" s="130">
        <v>263</v>
      </c>
    </row>
    <row r="265" spans="1:12" ht="12.75" customHeight="1">
      <c r="A265" s="130">
        <v>264</v>
      </c>
      <c r="B265" s="242" t="s">
        <v>507</v>
      </c>
      <c r="C265" s="244">
        <v>6.16</v>
      </c>
      <c r="D265" s="244">
        <v>8.2799999999999994</v>
      </c>
      <c r="E265" s="130">
        <v>27.5</v>
      </c>
      <c r="F265" s="242">
        <v>75.3</v>
      </c>
      <c r="G265" s="130">
        <v>9.77</v>
      </c>
      <c r="H265" s="130">
        <v>75.3</v>
      </c>
      <c r="I265" s="130">
        <v>3.49</v>
      </c>
      <c r="J265" s="130">
        <v>1.26</v>
      </c>
      <c r="K265" s="130">
        <v>3.49</v>
      </c>
      <c r="L265" s="130">
        <v>264</v>
      </c>
    </row>
    <row r="266" spans="1:12" ht="12.75" customHeight="1">
      <c r="A266" s="130">
        <v>265</v>
      </c>
      <c r="B266" s="242" t="s">
        <v>508</v>
      </c>
      <c r="C266" s="244">
        <v>5.26</v>
      </c>
      <c r="D266" s="244">
        <v>8.14</v>
      </c>
      <c r="E266" s="130">
        <v>29.9</v>
      </c>
      <c r="F266" s="242">
        <v>61.9</v>
      </c>
      <c r="G266" s="130">
        <v>7.97</v>
      </c>
      <c r="H266" s="130">
        <v>61.9</v>
      </c>
      <c r="I266" s="130">
        <v>3.43</v>
      </c>
      <c r="J266" s="130">
        <v>1.23</v>
      </c>
      <c r="K266" s="130">
        <v>3.43</v>
      </c>
      <c r="L266" s="130">
        <v>265</v>
      </c>
    </row>
    <row r="267" spans="1:12" ht="12.75" customHeight="1">
      <c r="A267" s="130">
        <v>266</v>
      </c>
      <c r="B267" s="242" t="s">
        <v>509</v>
      </c>
      <c r="C267" s="244">
        <v>4.4400000000000004</v>
      </c>
      <c r="D267" s="244">
        <v>8.11</v>
      </c>
      <c r="E267" s="130">
        <v>28.1</v>
      </c>
      <c r="F267" s="242">
        <v>48</v>
      </c>
      <c r="G267" s="130">
        <v>3.41</v>
      </c>
      <c r="H267" s="130">
        <v>48</v>
      </c>
      <c r="I267" s="130">
        <v>3.29</v>
      </c>
      <c r="J267" s="130">
        <v>0.876</v>
      </c>
      <c r="K267" s="130">
        <v>3.29</v>
      </c>
      <c r="L267" s="130">
        <v>266</v>
      </c>
    </row>
    <row r="268" spans="1:12" ht="12.75" customHeight="1">
      <c r="A268" s="130">
        <v>267</v>
      </c>
      <c r="B268" s="242" t="s">
        <v>510</v>
      </c>
      <c r="C268" s="244">
        <v>3.84</v>
      </c>
      <c r="D268" s="244">
        <v>7.99</v>
      </c>
      <c r="E268" s="130">
        <v>29.9</v>
      </c>
      <c r="F268" s="242">
        <v>39.6</v>
      </c>
      <c r="G268" s="130">
        <v>2.73</v>
      </c>
      <c r="H268" s="130">
        <v>39.6</v>
      </c>
      <c r="I268" s="130">
        <v>3.21</v>
      </c>
      <c r="J268" s="130">
        <v>0.84299999999999997</v>
      </c>
      <c r="K268" s="130">
        <v>3.21</v>
      </c>
      <c r="L268" s="130">
        <v>267</v>
      </c>
    </row>
    <row r="269" spans="1:12" ht="12.75" customHeight="1">
      <c r="A269" s="130">
        <v>268</v>
      </c>
      <c r="B269" s="242" t="s">
        <v>511</v>
      </c>
      <c r="C269" s="244">
        <v>7.34</v>
      </c>
      <c r="D269" s="244">
        <v>6.38</v>
      </c>
      <c r="E269" s="130">
        <v>15.5</v>
      </c>
      <c r="F269" s="242">
        <v>53.4</v>
      </c>
      <c r="G269" s="130">
        <v>17.100000000000001</v>
      </c>
      <c r="H269" s="130">
        <v>53.4</v>
      </c>
      <c r="I269" s="130">
        <v>2.7</v>
      </c>
      <c r="J269" s="130">
        <v>1.52</v>
      </c>
      <c r="K269" s="130">
        <v>2.7</v>
      </c>
      <c r="L269" s="130">
        <v>268</v>
      </c>
    </row>
    <row r="270" spans="1:12" ht="12.75" customHeight="1">
      <c r="A270" s="130">
        <v>269</v>
      </c>
      <c r="B270" s="242" t="s">
        <v>512</v>
      </c>
      <c r="C270" s="244">
        <v>5.87</v>
      </c>
      <c r="D270" s="244">
        <v>6.2</v>
      </c>
      <c r="E270" s="130">
        <v>19.100000000000001</v>
      </c>
      <c r="F270" s="242">
        <v>41.4</v>
      </c>
      <c r="G270" s="130">
        <v>13.3</v>
      </c>
      <c r="H270" s="130">
        <v>41.4</v>
      </c>
      <c r="I270" s="130">
        <v>2.66</v>
      </c>
      <c r="J270" s="130">
        <v>1.5</v>
      </c>
      <c r="K270" s="130">
        <v>2.66</v>
      </c>
      <c r="L270" s="130">
        <v>269</v>
      </c>
    </row>
    <row r="271" spans="1:12" ht="12.75" customHeight="1">
      <c r="A271" s="130">
        <v>270</v>
      </c>
      <c r="B271" s="242" t="s">
        <v>513</v>
      </c>
      <c r="C271" s="244">
        <v>4.74</v>
      </c>
      <c r="D271" s="244">
        <v>6.28</v>
      </c>
      <c r="E271" s="130">
        <v>19.100000000000001</v>
      </c>
      <c r="F271" s="242">
        <v>32.1</v>
      </c>
      <c r="G271" s="130">
        <v>4.43</v>
      </c>
      <c r="H271" s="130">
        <v>32.1</v>
      </c>
      <c r="I271" s="130">
        <v>2.6</v>
      </c>
      <c r="J271" s="130">
        <v>0.96699999999999997</v>
      </c>
      <c r="K271" s="130">
        <v>2.6</v>
      </c>
      <c r="L271" s="130">
        <v>270</v>
      </c>
    </row>
    <row r="272" spans="1:12" ht="12.75" customHeight="1">
      <c r="A272" s="130">
        <v>271</v>
      </c>
      <c r="B272" s="242" t="s">
        <v>514</v>
      </c>
      <c r="C272" s="244">
        <v>3.55</v>
      </c>
      <c r="D272" s="244">
        <v>6.03</v>
      </c>
      <c r="E272" s="130">
        <v>21.6</v>
      </c>
      <c r="F272" s="242">
        <v>22.1</v>
      </c>
      <c r="G272" s="130">
        <v>2.99</v>
      </c>
      <c r="H272" s="130">
        <v>22.1</v>
      </c>
      <c r="I272" s="130">
        <v>2.4900000000000002</v>
      </c>
      <c r="J272" s="130">
        <v>0.91800000000000004</v>
      </c>
      <c r="K272" s="130">
        <v>2.4900000000000002</v>
      </c>
      <c r="L272" s="130">
        <v>271</v>
      </c>
    </row>
    <row r="273" spans="1:12" ht="12.75" customHeight="1">
      <c r="A273" s="130">
        <v>272</v>
      </c>
      <c r="B273" s="242" t="s">
        <v>515</v>
      </c>
      <c r="C273" s="244">
        <v>2.68</v>
      </c>
      <c r="D273" s="244">
        <v>5.9</v>
      </c>
      <c r="E273" s="130">
        <v>29.2</v>
      </c>
      <c r="F273" s="242">
        <v>16.399999999999999</v>
      </c>
      <c r="G273" s="130">
        <v>2.2000000000000002</v>
      </c>
      <c r="H273" s="130">
        <v>16.399999999999999</v>
      </c>
      <c r="I273" s="130">
        <v>2.4700000000000002</v>
      </c>
      <c r="J273" s="130">
        <v>0.90500000000000003</v>
      </c>
      <c r="K273" s="130">
        <v>2.4700000000000002</v>
      </c>
      <c r="L273" s="130">
        <v>272</v>
      </c>
    </row>
    <row r="274" spans="1:12" ht="12.75" customHeight="1">
      <c r="A274" s="130">
        <v>273</v>
      </c>
      <c r="B274" s="242" t="s">
        <v>516</v>
      </c>
      <c r="C274" s="244">
        <v>5.56</v>
      </c>
      <c r="D274" s="244">
        <v>5.15</v>
      </c>
      <c r="E274" s="130">
        <v>13.7</v>
      </c>
      <c r="F274" s="242">
        <v>26.3</v>
      </c>
      <c r="G274" s="130">
        <v>9.1300000000000008</v>
      </c>
      <c r="H274" s="130">
        <v>26.3</v>
      </c>
      <c r="I274" s="130">
        <v>2.17</v>
      </c>
      <c r="J274" s="130">
        <v>1.28</v>
      </c>
      <c r="K274" s="130">
        <v>2.17</v>
      </c>
      <c r="L274" s="130">
        <v>273</v>
      </c>
    </row>
    <row r="275" spans="1:12" ht="12.75" customHeight="1">
      <c r="A275" s="130">
        <v>274</v>
      </c>
      <c r="B275" s="242" t="s">
        <v>517</v>
      </c>
      <c r="C275" s="244">
        <v>4.71</v>
      </c>
      <c r="D275" s="244">
        <v>5.01</v>
      </c>
      <c r="E275" s="130">
        <v>15.4</v>
      </c>
      <c r="F275" s="242">
        <v>21.4</v>
      </c>
      <c r="G275" s="130">
        <v>7.51</v>
      </c>
      <c r="H275" s="130">
        <v>21.4</v>
      </c>
      <c r="I275" s="130">
        <v>2.13</v>
      </c>
      <c r="J275" s="130">
        <v>1.26</v>
      </c>
      <c r="K275" s="130">
        <v>2.13</v>
      </c>
      <c r="L275" s="130">
        <v>274</v>
      </c>
    </row>
    <row r="276" spans="1:12" ht="12.75" customHeight="1">
      <c r="A276" s="130">
        <v>275</v>
      </c>
      <c r="B276" s="242" t="s">
        <v>518</v>
      </c>
      <c r="C276" s="244">
        <v>3.83</v>
      </c>
      <c r="D276" s="244">
        <v>4.16</v>
      </c>
      <c r="E276" s="130">
        <v>10.6</v>
      </c>
      <c r="F276" s="242">
        <v>11.3</v>
      </c>
      <c r="G276" s="130">
        <v>3.86</v>
      </c>
      <c r="H276" s="130">
        <v>11.3</v>
      </c>
      <c r="I276" s="130">
        <v>1.72</v>
      </c>
      <c r="J276" s="130">
        <v>1</v>
      </c>
      <c r="K276" s="130">
        <v>1.72</v>
      </c>
      <c r="L276" s="130">
        <v>275</v>
      </c>
    </row>
    <row r="277" spans="1:12" ht="12.75" customHeight="1">
      <c r="A277" s="130">
        <v>276</v>
      </c>
      <c r="B277" s="242" t="s">
        <v>519</v>
      </c>
      <c r="C277" s="243">
        <v>41.2</v>
      </c>
      <c r="D277" s="242">
        <v>14</v>
      </c>
      <c r="E277" s="130">
        <v>14.3</v>
      </c>
      <c r="F277" s="242">
        <v>1170</v>
      </c>
      <c r="G277" s="130">
        <v>1170</v>
      </c>
      <c r="H277" s="130">
        <v>1170</v>
      </c>
      <c r="I277" s="130">
        <v>5.33</v>
      </c>
      <c r="J277" s="130">
        <v>5.33</v>
      </c>
      <c r="K277" s="130">
        <v>5.33</v>
      </c>
      <c r="L277" s="130">
        <v>276</v>
      </c>
    </row>
    <row r="278" spans="1:12" ht="12.75" customHeight="1">
      <c r="A278" s="130">
        <v>277</v>
      </c>
      <c r="B278" s="242" t="s">
        <v>520</v>
      </c>
      <c r="C278" s="243">
        <v>30.3</v>
      </c>
      <c r="D278" s="242">
        <v>12</v>
      </c>
      <c r="E278" s="130">
        <v>14.2</v>
      </c>
      <c r="F278" s="242">
        <v>631</v>
      </c>
      <c r="G278" s="130">
        <v>631</v>
      </c>
      <c r="H278" s="130">
        <v>631</v>
      </c>
      <c r="I278" s="130">
        <v>4.5599999999999996</v>
      </c>
      <c r="J278" s="130">
        <v>4.5599999999999996</v>
      </c>
      <c r="K278" s="130">
        <v>4.5599999999999996</v>
      </c>
      <c r="L278" s="130">
        <v>277</v>
      </c>
    </row>
    <row r="279" spans="1:12" ht="12.75" customHeight="1">
      <c r="A279" s="130">
        <v>278</v>
      </c>
      <c r="B279" s="242" t="s">
        <v>521</v>
      </c>
      <c r="C279" s="243">
        <v>24.7</v>
      </c>
      <c r="D279" s="242">
        <v>10</v>
      </c>
      <c r="E279" s="130">
        <v>11.3</v>
      </c>
      <c r="F279" s="242">
        <v>347</v>
      </c>
      <c r="G279" s="130">
        <v>347</v>
      </c>
      <c r="H279" s="130">
        <v>347</v>
      </c>
      <c r="I279" s="130">
        <v>3.75</v>
      </c>
      <c r="J279" s="130">
        <v>3.75</v>
      </c>
      <c r="K279" s="130">
        <v>3.75</v>
      </c>
      <c r="L279" s="130">
        <v>278</v>
      </c>
    </row>
    <row r="280" spans="1:12" ht="12.75" customHeight="1">
      <c r="A280" s="130">
        <v>279</v>
      </c>
      <c r="B280" s="242" t="s">
        <v>522</v>
      </c>
      <c r="C280" s="243">
        <v>21</v>
      </c>
      <c r="D280" s="242">
        <v>10</v>
      </c>
      <c r="E280" s="130">
        <v>14.2</v>
      </c>
      <c r="F280" s="242">
        <v>304</v>
      </c>
      <c r="G280" s="130">
        <v>304</v>
      </c>
      <c r="H280" s="130">
        <v>304</v>
      </c>
      <c r="I280" s="130">
        <v>3.8</v>
      </c>
      <c r="J280" s="130">
        <v>3.8</v>
      </c>
      <c r="K280" s="130">
        <v>3.8</v>
      </c>
      <c r="L280" s="130">
        <v>279</v>
      </c>
    </row>
    <row r="281" spans="1:12" ht="12.75" customHeight="1">
      <c r="A281" s="130">
        <v>280</v>
      </c>
      <c r="B281" s="242" t="s">
        <v>523</v>
      </c>
      <c r="C281" s="243">
        <v>18.7</v>
      </c>
      <c r="D281" s="242">
        <v>9</v>
      </c>
      <c r="E281" s="130">
        <v>12.5</v>
      </c>
      <c r="F281" s="242">
        <v>216</v>
      </c>
      <c r="G281" s="130">
        <v>216</v>
      </c>
      <c r="H281" s="130">
        <v>216</v>
      </c>
      <c r="I281" s="130">
        <v>3.4</v>
      </c>
      <c r="J281" s="130">
        <v>3.4</v>
      </c>
      <c r="K281" s="130">
        <v>3.4</v>
      </c>
      <c r="L281" s="130">
        <v>280</v>
      </c>
    </row>
    <row r="282" spans="1:12" ht="12.75" customHeight="1">
      <c r="A282" s="130">
        <v>281</v>
      </c>
      <c r="B282" s="242" t="s">
        <v>524</v>
      </c>
      <c r="C282" s="243">
        <v>16.399999999999999</v>
      </c>
      <c r="D282" s="242">
        <v>8</v>
      </c>
      <c r="E282" s="130">
        <v>10.8</v>
      </c>
      <c r="F282" s="242">
        <v>146</v>
      </c>
      <c r="G282" s="130">
        <v>146</v>
      </c>
      <c r="H282" s="130">
        <v>146</v>
      </c>
      <c r="I282" s="130">
        <v>2.99</v>
      </c>
      <c r="J282" s="130">
        <v>2.99</v>
      </c>
      <c r="K282" s="130">
        <v>2.99</v>
      </c>
      <c r="L282" s="130">
        <v>281</v>
      </c>
    </row>
    <row r="283" spans="1:12" ht="12.75" customHeight="1">
      <c r="A283" s="130">
        <v>282</v>
      </c>
      <c r="B283" s="242" t="s">
        <v>17</v>
      </c>
      <c r="C283" s="243">
        <v>13.5</v>
      </c>
      <c r="D283" s="242">
        <v>8</v>
      </c>
      <c r="E283" s="130">
        <v>14.2</v>
      </c>
      <c r="F283" s="242">
        <v>125</v>
      </c>
      <c r="G283" s="130">
        <v>125</v>
      </c>
      <c r="H283" s="130">
        <v>125</v>
      </c>
      <c r="I283" s="130">
        <v>3.04</v>
      </c>
      <c r="J283" s="130">
        <v>3.04</v>
      </c>
      <c r="K283" s="130">
        <v>3.04</v>
      </c>
      <c r="L283" s="130">
        <v>282</v>
      </c>
    </row>
    <row r="284" spans="1:12" ht="12.75" customHeight="1">
      <c r="A284" s="130">
        <v>283</v>
      </c>
      <c r="B284" s="242" t="s">
        <v>525</v>
      </c>
      <c r="C284" s="243">
        <v>14</v>
      </c>
      <c r="D284" s="242">
        <v>7</v>
      </c>
      <c r="E284" s="130">
        <v>9.0500000000000007</v>
      </c>
      <c r="F284" s="242">
        <v>93.4</v>
      </c>
      <c r="G284" s="130">
        <v>93.4</v>
      </c>
      <c r="H284" s="130">
        <v>93.4</v>
      </c>
      <c r="I284" s="130">
        <v>2.58</v>
      </c>
      <c r="J284" s="130">
        <v>2.58</v>
      </c>
      <c r="K284" s="130">
        <v>2.58</v>
      </c>
      <c r="L284" s="130">
        <v>283</v>
      </c>
    </row>
    <row r="285" spans="1:12" ht="12.75" customHeight="1">
      <c r="A285" s="130">
        <v>284</v>
      </c>
      <c r="B285" s="242" t="s">
        <v>526</v>
      </c>
      <c r="C285" s="243">
        <v>11.6</v>
      </c>
      <c r="D285" s="242">
        <v>7</v>
      </c>
      <c r="E285" s="130">
        <v>12.1</v>
      </c>
      <c r="F285" s="242">
        <v>80.5</v>
      </c>
      <c r="G285" s="130">
        <v>80.5</v>
      </c>
      <c r="H285" s="130">
        <v>80.5</v>
      </c>
      <c r="I285" s="130">
        <v>2.63</v>
      </c>
      <c r="J285" s="130">
        <v>2.63</v>
      </c>
      <c r="K285" s="130">
        <v>2.63</v>
      </c>
      <c r="L285" s="130">
        <v>284</v>
      </c>
    </row>
    <row r="286" spans="1:12" ht="12.75" customHeight="1">
      <c r="A286" s="130">
        <v>285</v>
      </c>
      <c r="B286" s="242" t="s">
        <v>527</v>
      </c>
      <c r="C286" s="243">
        <v>11.7</v>
      </c>
      <c r="D286" s="242">
        <v>6</v>
      </c>
      <c r="E286" s="130">
        <v>7.33</v>
      </c>
      <c r="F286" s="242">
        <v>55.2</v>
      </c>
      <c r="G286" s="130">
        <v>55.2</v>
      </c>
      <c r="H286" s="130">
        <v>55.2</v>
      </c>
      <c r="I286" s="130">
        <v>2.17</v>
      </c>
      <c r="J286" s="130">
        <v>2.17</v>
      </c>
      <c r="K286" s="130">
        <v>2.17</v>
      </c>
      <c r="L286" s="130">
        <v>285</v>
      </c>
    </row>
    <row r="287" spans="1:12" ht="12.75" customHeight="1">
      <c r="A287" s="130">
        <v>286</v>
      </c>
      <c r="B287" s="242" t="s">
        <v>528</v>
      </c>
      <c r="C287" s="243">
        <v>9.6999999999999993</v>
      </c>
      <c r="D287" s="242">
        <v>6</v>
      </c>
      <c r="E287" s="130">
        <v>9.9</v>
      </c>
      <c r="F287" s="242">
        <v>48.3</v>
      </c>
      <c r="G287" s="130">
        <v>48.3</v>
      </c>
      <c r="H287" s="130">
        <v>48.3</v>
      </c>
      <c r="I287" s="130">
        <v>2.23</v>
      </c>
      <c r="J287" s="130">
        <v>2.23</v>
      </c>
      <c r="K287" s="130">
        <v>2.23</v>
      </c>
      <c r="L287" s="130">
        <v>286</v>
      </c>
    </row>
    <row r="288" spans="1:12" ht="12.75" customHeight="1">
      <c r="A288" s="130">
        <v>287</v>
      </c>
      <c r="B288" s="242" t="s">
        <v>529</v>
      </c>
      <c r="C288" s="243">
        <v>7.6</v>
      </c>
      <c r="D288" s="242">
        <v>6</v>
      </c>
      <c r="E288" s="130">
        <v>14.2</v>
      </c>
      <c r="F288" s="242">
        <v>39.5</v>
      </c>
      <c r="G288" s="130">
        <v>39.5</v>
      </c>
      <c r="H288" s="130">
        <v>39.5</v>
      </c>
      <c r="I288" s="130">
        <v>2.2799999999999998</v>
      </c>
      <c r="J288" s="130">
        <v>2.2799999999999998</v>
      </c>
      <c r="K288" s="130">
        <v>2.2799999999999998</v>
      </c>
      <c r="L288" s="130">
        <v>287</v>
      </c>
    </row>
    <row r="289" spans="1:12" ht="12.75" customHeight="1">
      <c r="A289" s="130">
        <v>288</v>
      </c>
      <c r="B289" s="242" t="s">
        <v>530</v>
      </c>
      <c r="C289" s="243">
        <v>6.9</v>
      </c>
      <c r="D289" s="242">
        <v>5.5</v>
      </c>
      <c r="E289" s="130">
        <v>12.8</v>
      </c>
      <c r="F289" s="242">
        <v>29.7</v>
      </c>
      <c r="G289" s="130">
        <v>29.7</v>
      </c>
      <c r="H289" s="130">
        <v>29.7</v>
      </c>
      <c r="I289" s="130">
        <v>2.08</v>
      </c>
      <c r="J289" s="130">
        <v>2.08</v>
      </c>
      <c r="K289" s="130">
        <v>2.08</v>
      </c>
      <c r="L289" s="130">
        <v>288</v>
      </c>
    </row>
    <row r="290" spans="1:12" ht="12.75" customHeight="1">
      <c r="A290" s="130">
        <v>289</v>
      </c>
      <c r="B290" s="242" t="s">
        <v>32</v>
      </c>
      <c r="C290" s="244">
        <v>7.88</v>
      </c>
      <c r="D290" s="242">
        <v>5</v>
      </c>
      <c r="E290" s="130">
        <v>7.75</v>
      </c>
      <c r="F290" s="242">
        <v>26</v>
      </c>
      <c r="G290" s="130">
        <v>26</v>
      </c>
      <c r="H290" s="130">
        <v>26</v>
      </c>
      <c r="I290" s="130">
        <v>1.82</v>
      </c>
      <c r="J290" s="130">
        <v>1.82</v>
      </c>
      <c r="K290" s="130">
        <v>1.82</v>
      </c>
      <c r="L290" s="130">
        <v>289</v>
      </c>
    </row>
    <row r="291" spans="1:12" ht="12.75" customHeight="1">
      <c r="A291" s="130">
        <v>290</v>
      </c>
      <c r="B291" s="242" t="s">
        <v>531</v>
      </c>
      <c r="C291" s="243">
        <v>6.2</v>
      </c>
      <c r="D291" s="242">
        <v>5</v>
      </c>
      <c r="E291" s="130">
        <v>11.3</v>
      </c>
      <c r="F291" s="242">
        <v>21.7</v>
      </c>
      <c r="G291" s="130">
        <v>21.7</v>
      </c>
      <c r="H291" s="130">
        <v>21.7</v>
      </c>
      <c r="I291" s="130">
        <v>1.87</v>
      </c>
      <c r="J291" s="130">
        <v>1.87</v>
      </c>
      <c r="K291" s="130">
        <v>1.87</v>
      </c>
      <c r="L291" s="130">
        <v>290</v>
      </c>
    </row>
    <row r="292" spans="1:12" ht="12.75" customHeight="1">
      <c r="A292" s="130">
        <v>291</v>
      </c>
      <c r="B292" s="242" t="s">
        <v>532</v>
      </c>
      <c r="C292" s="243">
        <v>5.3</v>
      </c>
      <c r="D292" s="242">
        <v>5</v>
      </c>
      <c r="E292" s="130">
        <v>14.2</v>
      </c>
      <c r="F292" s="242">
        <v>19</v>
      </c>
      <c r="G292" s="130">
        <v>19</v>
      </c>
      <c r="H292" s="130">
        <v>19</v>
      </c>
      <c r="I292" s="130">
        <v>1.9</v>
      </c>
      <c r="J292" s="130">
        <v>1.9</v>
      </c>
      <c r="K292" s="130">
        <v>1.9</v>
      </c>
      <c r="L292" s="130">
        <v>291</v>
      </c>
    </row>
    <row r="293" spans="1:12" ht="12.75" customHeight="1">
      <c r="A293" s="130">
        <v>292</v>
      </c>
      <c r="B293" s="242" t="s">
        <v>533</v>
      </c>
      <c r="C293" s="243">
        <v>7</v>
      </c>
      <c r="D293" s="242">
        <v>4.5</v>
      </c>
      <c r="E293" s="130">
        <v>6.68</v>
      </c>
      <c r="F293" s="242">
        <v>18.100000000000001</v>
      </c>
      <c r="G293" s="130">
        <v>18.100000000000001</v>
      </c>
      <c r="H293" s="130">
        <v>18.100000000000001</v>
      </c>
      <c r="I293" s="130">
        <v>1.61</v>
      </c>
      <c r="J293" s="130">
        <v>1.61</v>
      </c>
      <c r="K293" s="130">
        <v>1.61</v>
      </c>
      <c r="L293" s="130">
        <v>292</v>
      </c>
    </row>
    <row r="294" spans="1:12" ht="12.75" customHeight="1">
      <c r="A294" s="130">
        <v>293</v>
      </c>
      <c r="B294" s="242" t="s">
        <v>534</v>
      </c>
      <c r="C294" s="243">
        <v>5.5</v>
      </c>
      <c r="D294" s="242">
        <v>4.5</v>
      </c>
      <c r="E294" s="130">
        <v>9.89</v>
      </c>
      <c r="F294" s="242">
        <v>15.3</v>
      </c>
      <c r="G294" s="130">
        <v>15.3</v>
      </c>
      <c r="H294" s="130">
        <v>15.3</v>
      </c>
      <c r="I294" s="130">
        <v>1.67</v>
      </c>
      <c r="J294" s="130">
        <v>1.67</v>
      </c>
      <c r="K294" s="130">
        <v>1.67</v>
      </c>
      <c r="L294" s="130">
        <v>293</v>
      </c>
    </row>
    <row r="295" spans="1:12" ht="12.75" customHeight="1">
      <c r="A295" s="130">
        <v>294</v>
      </c>
      <c r="B295" s="242" t="s">
        <v>535</v>
      </c>
      <c r="C295" s="244">
        <v>4.68</v>
      </c>
      <c r="D295" s="242">
        <v>4.5</v>
      </c>
      <c r="E295" s="130">
        <v>12.5</v>
      </c>
      <c r="F295" s="242">
        <v>13.5</v>
      </c>
      <c r="G295" s="130">
        <v>13.5</v>
      </c>
      <c r="H295" s="130">
        <v>13.5</v>
      </c>
      <c r="I295" s="130">
        <v>1.7</v>
      </c>
      <c r="J295" s="130">
        <v>1.7</v>
      </c>
      <c r="K295" s="130">
        <v>1.7</v>
      </c>
      <c r="L295" s="130">
        <v>294</v>
      </c>
    </row>
    <row r="296" spans="1:12" ht="12.75" customHeight="1">
      <c r="A296" s="130">
        <v>295</v>
      </c>
      <c r="B296" s="242" t="s">
        <v>536</v>
      </c>
      <c r="C296" s="244">
        <v>6.02</v>
      </c>
      <c r="D296" s="242">
        <v>4</v>
      </c>
      <c r="E296" s="130">
        <v>5.6</v>
      </c>
      <c r="F296" s="242">
        <v>11.9</v>
      </c>
      <c r="G296" s="130">
        <v>11.9</v>
      </c>
      <c r="H296" s="130">
        <v>11.9</v>
      </c>
      <c r="I296" s="130">
        <v>1.41</v>
      </c>
      <c r="J296" s="130">
        <v>1.41</v>
      </c>
      <c r="K296" s="130">
        <v>1.41</v>
      </c>
      <c r="L296" s="130">
        <v>295</v>
      </c>
    </row>
    <row r="297" spans="1:12" ht="12.75" customHeight="1">
      <c r="A297" s="130">
        <v>296</v>
      </c>
      <c r="B297" s="242" t="s">
        <v>537</v>
      </c>
      <c r="C297" s="243">
        <v>4.8</v>
      </c>
      <c r="D297" s="242">
        <v>4</v>
      </c>
      <c r="E297" s="130">
        <v>8.4600000000000009</v>
      </c>
      <c r="F297" s="242">
        <v>10.3</v>
      </c>
      <c r="G297" s="130">
        <v>10.3</v>
      </c>
      <c r="H297" s="130">
        <v>10.3</v>
      </c>
      <c r="I297" s="130">
        <v>1.47</v>
      </c>
      <c r="J297" s="130">
        <v>1.47</v>
      </c>
      <c r="K297" s="130">
        <v>1.47</v>
      </c>
      <c r="L297" s="130">
        <v>296</v>
      </c>
    </row>
    <row r="298" spans="1:12" ht="12.75" customHeight="1">
      <c r="A298" s="130">
        <v>297</v>
      </c>
      <c r="B298" s="242" t="s">
        <v>538</v>
      </c>
      <c r="C298" s="243">
        <v>4.0999999999999996</v>
      </c>
      <c r="D298" s="242">
        <v>4</v>
      </c>
      <c r="E298" s="130">
        <v>10.7</v>
      </c>
      <c r="F298" s="242">
        <v>9.14</v>
      </c>
      <c r="G298" s="130">
        <v>9.14</v>
      </c>
      <c r="H298" s="130">
        <v>9.14</v>
      </c>
      <c r="I298" s="130">
        <v>1.49</v>
      </c>
      <c r="J298" s="130">
        <v>1.49</v>
      </c>
      <c r="K298" s="130">
        <v>1.49</v>
      </c>
      <c r="L298" s="130">
        <v>297</v>
      </c>
    </row>
    <row r="299" spans="1:12" ht="12.75" customHeight="1">
      <c r="A299" s="130">
        <v>298</v>
      </c>
      <c r="B299" s="242" t="s">
        <v>539</v>
      </c>
      <c r="C299" s="243">
        <v>3.4</v>
      </c>
      <c r="D299" s="242">
        <v>4</v>
      </c>
      <c r="E299" s="130">
        <v>14.2</v>
      </c>
      <c r="F299" s="242">
        <v>7.8</v>
      </c>
      <c r="G299" s="130">
        <v>7.8</v>
      </c>
      <c r="H299" s="130">
        <v>7.8</v>
      </c>
      <c r="I299" s="130">
        <v>1.52</v>
      </c>
      <c r="J299" s="130">
        <v>1.52</v>
      </c>
      <c r="K299" s="130">
        <v>1.52</v>
      </c>
      <c r="L299" s="130">
        <v>298</v>
      </c>
    </row>
    <row r="300" spans="1:12" ht="12.75" customHeight="1">
      <c r="A300" s="130">
        <v>299</v>
      </c>
      <c r="B300" s="242" t="s">
        <v>540</v>
      </c>
      <c r="C300" s="244">
        <v>4.09</v>
      </c>
      <c r="D300" s="242">
        <v>3.5</v>
      </c>
      <c r="E300" s="130">
        <v>7.03</v>
      </c>
      <c r="F300" s="242">
        <v>6.49</v>
      </c>
      <c r="G300" s="130">
        <v>6.49</v>
      </c>
      <c r="H300" s="130">
        <v>6.49</v>
      </c>
      <c r="I300" s="130">
        <v>1.26</v>
      </c>
      <c r="J300" s="130">
        <v>1.26</v>
      </c>
      <c r="K300" s="130">
        <v>1.26</v>
      </c>
      <c r="L300" s="130">
        <v>299</v>
      </c>
    </row>
    <row r="301" spans="1:12" ht="12.75" customHeight="1">
      <c r="A301" s="130">
        <v>300</v>
      </c>
      <c r="B301" s="242" t="s">
        <v>541</v>
      </c>
      <c r="C301" s="244">
        <v>3.52</v>
      </c>
      <c r="D301" s="242">
        <v>3.5</v>
      </c>
      <c r="E301" s="130">
        <v>9.0299999999999994</v>
      </c>
      <c r="F301" s="242">
        <v>5.84</v>
      </c>
      <c r="G301" s="130">
        <v>5.84</v>
      </c>
      <c r="H301" s="130">
        <v>5.84</v>
      </c>
      <c r="I301" s="130">
        <v>1.29</v>
      </c>
      <c r="J301" s="130">
        <v>1.29</v>
      </c>
      <c r="K301" s="130">
        <v>1.29</v>
      </c>
      <c r="L301" s="130">
        <v>300</v>
      </c>
    </row>
    <row r="302" spans="1:12" ht="12.75" customHeight="1">
      <c r="A302" s="130">
        <v>301</v>
      </c>
      <c r="B302" s="242" t="s">
        <v>542</v>
      </c>
      <c r="C302" s="244">
        <v>2.91</v>
      </c>
      <c r="D302" s="242">
        <v>3.5</v>
      </c>
      <c r="E302" s="130">
        <v>12</v>
      </c>
      <c r="F302" s="242">
        <v>5.04</v>
      </c>
      <c r="G302" s="130">
        <v>5.04</v>
      </c>
      <c r="H302" s="130">
        <v>5.04</v>
      </c>
      <c r="I302" s="130">
        <v>1.32</v>
      </c>
      <c r="J302" s="130">
        <v>1.32</v>
      </c>
      <c r="K302" s="130">
        <v>1.32</v>
      </c>
      <c r="L302" s="130">
        <v>301</v>
      </c>
    </row>
    <row r="303" spans="1:12" ht="12.75" customHeight="1">
      <c r="A303" s="130">
        <v>302</v>
      </c>
      <c r="B303" s="242" t="s">
        <v>37</v>
      </c>
      <c r="C303" s="244">
        <v>3.39</v>
      </c>
      <c r="D303" s="242">
        <v>3</v>
      </c>
      <c r="E303" s="130">
        <v>5.6</v>
      </c>
      <c r="F303" s="242">
        <v>3.78</v>
      </c>
      <c r="G303" s="130">
        <v>3.78</v>
      </c>
      <c r="H303" s="130">
        <v>3.78</v>
      </c>
      <c r="I303" s="130">
        <v>1.06</v>
      </c>
      <c r="J303" s="130">
        <v>1.06</v>
      </c>
      <c r="K303" s="130">
        <v>1.06</v>
      </c>
      <c r="L303" s="130">
        <v>302</v>
      </c>
    </row>
    <row r="304" spans="1:12" ht="12.75" customHeight="1">
      <c r="A304" s="130">
        <v>303</v>
      </c>
      <c r="B304" s="242" t="s">
        <v>543</v>
      </c>
      <c r="C304" s="243">
        <v>2.9</v>
      </c>
      <c r="D304" s="242">
        <v>3</v>
      </c>
      <c r="E304" s="130">
        <v>7.31</v>
      </c>
      <c r="F304" s="242">
        <v>3.45</v>
      </c>
      <c r="G304" s="130">
        <v>3.45</v>
      </c>
      <c r="H304" s="130">
        <v>3.45</v>
      </c>
      <c r="I304" s="130">
        <v>1.08</v>
      </c>
      <c r="J304" s="130">
        <v>1.08</v>
      </c>
      <c r="K304" s="130">
        <v>1.08</v>
      </c>
      <c r="L304" s="130">
        <v>303</v>
      </c>
    </row>
    <row r="305" spans="1:12" ht="12.75" customHeight="1">
      <c r="A305" s="130">
        <v>304</v>
      </c>
      <c r="B305" s="242" t="s">
        <v>544</v>
      </c>
      <c r="C305" s="243">
        <v>2.4</v>
      </c>
      <c r="D305" s="242">
        <v>3</v>
      </c>
      <c r="E305" s="130">
        <v>9.8800000000000008</v>
      </c>
      <c r="F305" s="242">
        <v>3.02</v>
      </c>
      <c r="G305" s="130">
        <v>3.02</v>
      </c>
      <c r="H305" s="130">
        <v>3.02</v>
      </c>
      <c r="I305" s="130">
        <v>1.1100000000000001</v>
      </c>
      <c r="J305" s="130">
        <v>1.1100000000000001</v>
      </c>
      <c r="K305" s="130">
        <v>1.1100000000000001</v>
      </c>
      <c r="L305" s="130">
        <v>304</v>
      </c>
    </row>
    <row r="306" spans="1:12" ht="12.75" customHeight="1">
      <c r="A306" s="130">
        <v>305</v>
      </c>
      <c r="B306" s="242" t="s">
        <v>545</v>
      </c>
      <c r="C306" s="243">
        <v>1.9</v>
      </c>
      <c r="D306" s="242">
        <v>3</v>
      </c>
      <c r="E306" s="130">
        <v>14.2</v>
      </c>
      <c r="F306" s="242">
        <v>2.46</v>
      </c>
      <c r="G306" s="130">
        <v>2.46</v>
      </c>
      <c r="H306" s="130">
        <v>2.46</v>
      </c>
      <c r="I306" s="130">
        <v>1.1399999999999999</v>
      </c>
      <c r="J306" s="130">
        <v>1.1399999999999999</v>
      </c>
      <c r="K306" s="130">
        <v>1.1399999999999999</v>
      </c>
      <c r="L306" s="130">
        <v>305</v>
      </c>
    </row>
    <row r="307" spans="1:12" ht="12.75" customHeight="1">
      <c r="A307" s="130">
        <v>306</v>
      </c>
      <c r="B307" s="242" t="s">
        <v>546</v>
      </c>
      <c r="C307" s="244">
        <v>2.35</v>
      </c>
      <c r="D307" s="242">
        <v>2.5</v>
      </c>
      <c r="E307" s="130">
        <v>5.59</v>
      </c>
      <c r="F307" s="242">
        <v>1.82</v>
      </c>
      <c r="G307" s="130">
        <v>1.82</v>
      </c>
      <c r="H307" s="130">
        <v>1.82</v>
      </c>
      <c r="I307" s="130">
        <v>0.88</v>
      </c>
      <c r="J307" s="130">
        <v>0.88</v>
      </c>
      <c r="K307" s="130">
        <v>0.88</v>
      </c>
      <c r="L307" s="130">
        <v>306</v>
      </c>
    </row>
    <row r="308" spans="1:12" ht="12.75" customHeight="1">
      <c r="A308" s="130">
        <v>307</v>
      </c>
      <c r="B308" s="242" t="s">
        <v>547</v>
      </c>
      <c r="C308" s="244">
        <v>1.97</v>
      </c>
      <c r="D308" s="242">
        <v>2.5</v>
      </c>
      <c r="E308" s="130">
        <v>7.73</v>
      </c>
      <c r="F308" s="242">
        <v>1.63</v>
      </c>
      <c r="G308" s="130">
        <v>1.63</v>
      </c>
      <c r="H308" s="130">
        <v>1.63</v>
      </c>
      <c r="I308" s="130">
        <v>0.90800000000000003</v>
      </c>
      <c r="J308" s="130">
        <v>0.90800000000000003</v>
      </c>
      <c r="K308" s="130">
        <v>0.90800000000000003</v>
      </c>
      <c r="L308" s="130">
        <v>307</v>
      </c>
    </row>
    <row r="309" spans="1:12" ht="12.75" customHeight="1">
      <c r="A309" s="130">
        <v>308</v>
      </c>
      <c r="B309" s="242" t="s">
        <v>548</v>
      </c>
      <c r="C309" s="244">
        <v>1.54</v>
      </c>
      <c r="D309" s="242">
        <v>2.5</v>
      </c>
      <c r="E309" s="130">
        <v>11.4</v>
      </c>
      <c r="F309" s="242">
        <v>1.35</v>
      </c>
      <c r="G309" s="130">
        <v>1.35</v>
      </c>
      <c r="H309" s="130">
        <v>1.35</v>
      </c>
      <c r="I309" s="130">
        <v>0.93700000000000006</v>
      </c>
      <c r="J309" s="130">
        <v>0.93700000000000006</v>
      </c>
      <c r="K309" s="130">
        <v>0.93700000000000006</v>
      </c>
      <c r="L309" s="130">
        <v>308</v>
      </c>
    </row>
    <row r="310" spans="1:12" ht="12.75" customHeight="1">
      <c r="A310" s="130">
        <v>309</v>
      </c>
      <c r="B310" s="242" t="s">
        <v>549</v>
      </c>
      <c r="C310" s="244">
        <v>1.74</v>
      </c>
      <c r="D310" s="242">
        <v>2.25</v>
      </c>
      <c r="E310" s="130">
        <v>6.66</v>
      </c>
      <c r="F310" s="242">
        <v>1.1299999999999999</v>
      </c>
      <c r="G310" s="130">
        <v>1.1299999999999999</v>
      </c>
      <c r="H310" s="130">
        <v>1.1299999999999999</v>
      </c>
      <c r="I310" s="130">
        <v>0.80600000000000005</v>
      </c>
      <c r="J310" s="130">
        <v>0.80600000000000005</v>
      </c>
      <c r="K310" s="130">
        <v>0.80600000000000005</v>
      </c>
      <c r="L310" s="130">
        <v>309</v>
      </c>
    </row>
    <row r="311" spans="1:12" ht="12.75" customHeight="1">
      <c r="A311" s="130">
        <v>310</v>
      </c>
      <c r="B311" s="242" t="s">
        <v>550</v>
      </c>
      <c r="C311" s="243">
        <v>1.4</v>
      </c>
      <c r="D311" s="242">
        <v>2.25</v>
      </c>
      <c r="E311" s="130">
        <v>9.93</v>
      </c>
      <c r="F311" s="242">
        <v>0.95299999999999996</v>
      </c>
      <c r="G311" s="130">
        <v>0.95299999999999996</v>
      </c>
      <c r="H311" s="130">
        <v>0.95299999999999996</v>
      </c>
      <c r="I311" s="130">
        <v>0.83499999999999996</v>
      </c>
      <c r="J311" s="130">
        <v>0.83499999999999996</v>
      </c>
      <c r="K311" s="130">
        <v>0.83499999999999996</v>
      </c>
      <c r="L311" s="130">
        <v>310</v>
      </c>
    </row>
    <row r="312" spans="1:12" ht="12.75" customHeight="1">
      <c r="A312" s="130">
        <v>311</v>
      </c>
      <c r="B312" s="242" t="s">
        <v>551</v>
      </c>
      <c r="C312" s="243">
        <v>1.5</v>
      </c>
      <c r="D312" s="242">
        <v>2</v>
      </c>
      <c r="E312" s="130">
        <v>5.58</v>
      </c>
      <c r="F312" s="242">
        <v>0.747</v>
      </c>
      <c r="G312" s="130">
        <v>0.747</v>
      </c>
      <c r="H312" s="130">
        <v>0.747</v>
      </c>
      <c r="I312" s="130">
        <v>0.70399999999999996</v>
      </c>
      <c r="J312" s="130">
        <v>0.70399999999999996</v>
      </c>
      <c r="K312" s="130">
        <v>0.70399999999999996</v>
      </c>
      <c r="L312" s="130">
        <v>311</v>
      </c>
    </row>
    <row r="313" spans="1:12" ht="12.75" customHeight="1">
      <c r="A313" s="130">
        <v>312</v>
      </c>
      <c r="B313" s="242" t="s">
        <v>552</v>
      </c>
      <c r="C313" s="244">
        <v>1.19</v>
      </c>
      <c r="D313" s="242">
        <v>2</v>
      </c>
      <c r="E313" s="130">
        <v>8.49</v>
      </c>
      <c r="F313" s="242">
        <v>0.64100000000000001</v>
      </c>
      <c r="G313" s="130">
        <v>0.64100000000000001</v>
      </c>
      <c r="H313" s="130">
        <v>0.64100000000000001</v>
      </c>
      <c r="I313" s="130">
        <v>0.73299999999999998</v>
      </c>
      <c r="J313" s="130">
        <v>0.73299999999999998</v>
      </c>
      <c r="K313" s="130">
        <v>0.73299999999999998</v>
      </c>
      <c r="L313" s="130">
        <v>312</v>
      </c>
    </row>
    <row r="314" spans="1:12" ht="12.75" customHeight="1">
      <c r="A314" s="130">
        <v>313</v>
      </c>
      <c r="B314" s="242" t="s">
        <v>553</v>
      </c>
      <c r="C314" s="244">
        <v>24.5</v>
      </c>
      <c r="D314" s="242">
        <v>14</v>
      </c>
      <c r="E314" s="130">
        <v>24.1</v>
      </c>
      <c r="F314" s="242">
        <v>552</v>
      </c>
      <c r="G314" s="130">
        <v>552</v>
      </c>
      <c r="H314" s="130">
        <v>552</v>
      </c>
      <c r="I314" s="130">
        <v>4.75</v>
      </c>
      <c r="J314" s="130">
        <v>4.75</v>
      </c>
      <c r="K314" s="130">
        <v>4.75</v>
      </c>
      <c r="L314" s="130">
        <v>313</v>
      </c>
    </row>
    <row r="315" spans="1:12" ht="12.75" customHeight="1">
      <c r="A315" s="130">
        <v>314</v>
      </c>
      <c r="B315" s="242" t="s">
        <v>554</v>
      </c>
      <c r="C315" s="244">
        <v>15</v>
      </c>
      <c r="D315" s="242">
        <v>10.8</v>
      </c>
      <c r="E315" s="130">
        <v>23.1</v>
      </c>
      <c r="F315" s="242">
        <v>199</v>
      </c>
      <c r="G315" s="130">
        <v>199</v>
      </c>
      <c r="H315" s="130">
        <v>199</v>
      </c>
      <c r="I315" s="130">
        <v>3.64</v>
      </c>
      <c r="J315" s="130">
        <v>3.64</v>
      </c>
      <c r="K315" s="130">
        <v>3.64</v>
      </c>
      <c r="L315" s="130">
        <v>314</v>
      </c>
    </row>
    <row r="316" spans="1:12" ht="12.75" customHeight="1">
      <c r="A316" s="130">
        <v>315</v>
      </c>
      <c r="B316" s="242" t="s">
        <v>555</v>
      </c>
      <c r="C316" s="244">
        <v>17.2</v>
      </c>
      <c r="D316" s="242">
        <v>10</v>
      </c>
      <c r="E316" s="130">
        <v>17.2</v>
      </c>
      <c r="F316" s="242">
        <v>191</v>
      </c>
      <c r="G316" s="130">
        <v>191</v>
      </c>
      <c r="H316" s="130">
        <v>191</v>
      </c>
      <c r="I316" s="130">
        <v>3.34</v>
      </c>
      <c r="J316" s="130">
        <v>3.34</v>
      </c>
      <c r="K316" s="130">
        <v>3.34</v>
      </c>
      <c r="L316" s="130">
        <v>315</v>
      </c>
    </row>
    <row r="317" spans="1:12" ht="12.75" customHeight="1">
      <c r="A317" s="130">
        <v>316</v>
      </c>
      <c r="B317" s="242" t="s">
        <v>556</v>
      </c>
      <c r="C317" s="244">
        <v>13.9</v>
      </c>
      <c r="D317" s="242">
        <v>10</v>
      </c>
      <c r="E317" s="130">
        <v>21.5</v>
      </c>
      <c r="F317" s="242">
        <v>159</v>
      </c>
      <c r="G317" s="130">
        <v>159</v>
      </c>
      <c r="H317" s="130">
        <v>159</v>
      </c>
      <c r="I317" s="130">
        <v>3.38</v>
      </c>
      <c r="J317" s="130">
        <v>3.38</v>
      </c>
      <c r="K317" s="130">
        <v>3.38</v>
      </c>
      <c r="L317" s="130">
        <v>316</v>
      </c>
    </row>
    <row r="318" spans="1:12" ht="12.75" customHeight="1">
      <c r="A318" s="130">
        <v>317</v>
      </c>
      <c r="B318" s="242" t="s">
        <v>557</v>
      </c>
      <c r="C318" s="243">
        <v>13.4</v>
      </c>
      <c r="D318" s="242">
        <v>9.6300000000000008</v>
      </c>
      <c r="E318" s="130">
        <v>20.7</v>
      </c>
      <c r="F318" s="242">
        <v>141</v>
      </c>
      <c r="G318" s="130">
        <v>141</v>
      </c>
      <c r="H318" s="130">
        <v>141</v>
      </c>
      <c r="I318" s="130">
        <v>3.24</v>
      </c>
      <c r="J318" s="130">
        <v>3.24</v>
      </c>
      <c r="K318" s="130">
        <v>3.24</v>
      </c>
      <c r="L318" s="130">
        <v>317</v>
      </c>
    </row>
    <row r="319" spans="1:12" ht="12.75" customHeight="1">
      <c r="A319" s="130">
        <v>318</v>
      </c>
      <c r="B319" s="242" t="s">
        <v>558</v>
      </c>
      <c r="C319" s="244">
        <v>14.7</v>
      </c>
      <c r="D319" s="242">
        <v>8.6300000000000008</v>
      </c>
      <c r="E319" s="130">
        <v>14.8</v>
      </c>
      <c r="F319" s="242">
        <v>119</v>
      </c>
      <c r="G319" s="130">
        <v>119</v>
      </c>
      <c r="H319" s="130">
        <v>119</v>
      </c>
      <c r="I319" s="130">
        <v>2.85</v>
      </c>
      <c r="J319" s="130">
        <v>2.85</v>
      </c>
      <c r="K319" s="130">
        <v>2.85</v>
      </c>
      <c r="L319" s="130">
        <v>318</v>
      </c>
    </row>
    <row r="320" spans="1:12" ht="12.75" customHeight="1">
      <c r="A320" s="130">
        <v>319</v>
      </c>
      <c r="B320" s="242" t="s">
        <v>559</v>
      </c>
      <c r="C320" s="244">
        <v>11.9</v>
      </c>
      <c r="D320" s="242">
        <v>8.6300000000000008</v>
      </c>
      <c r="E320" s="130">
        <v>18.5</v>
      </c>
      <c r="F320" s="242">
        <v>100</v>
      </c>
      <c r="G320" s="130">
        <v>100</v>
      </c>
      <c r="H320" s="130">
        <v>100</v>
      </c>
      <c r="I320" s="130">
        <v>2.89</v>
      </c>
      <c r="J320" s="130">
        <v>2.89</v>
      </c>
      <c r="K320" s="130">
        <v>2.89</v>
      </c>
      <c r="L320" s="130">
        <v>319</v>
      </c>
    </row>
    <row r="321" spans="1:12" ht="12.75" customHeight="1">
      <c r="A321" s="130">
        <v>320</v>
      </c>
      <c r="B321" s="242" t="s">
        <v>560</v>
      </c>
      <c r="C321" s="244">
        <v>9.07</v>
      </c>
      <c r="D321" s="242">
        <v>8.6300000000000008</v>
      </c>
      <c r="E321" s="130">
        <v>24.7</v>
      </c>
      <c r="F321" s="242">
        <v>77.8</v>
      </c>
      <c r="G321" s="130">
        <v>77.8</v>
      </c>
      <c r="H321" s="130">
        <v>77.8</v>
      </c>
      <c r="I321" s="130">
        <v>2.93</v>
      </c>
      <c r="J321" s="130">
        <v>2.93</v>
      </c>
      <c r="K321" s="130">
        <v>2.93</v>
      </c>
      <c r="L321" s="130">
        <v>320</v>
      </c>
    </row>
    <row r="322" spans="1:12" ht="12.75" customHeight="1">
      <c r="A322" s="130">
        <v>321</v>
      </c>
      <c r="B322" s="242" t="s">
        <v>561</v>
      </c>
      <c r="C322" s="244">
        <v>7.98</v>
      </c>
      <c r="D322" s="242">
        <v>7.63</v>
      </c>
      <c r="E322" s="130">
        <v>21.8</v>
      </c>
      <c r="F322" s="242">
        <v>52.9</v>
      </c>
      <c r="G322" s="130">
        <v>52.9</v>
      </c>
      <c r="H322" s="130">
        <v>52.9</v>
      </c>
      <c r="I322" s="130">
        <v>2.58</v>
      </c>
      <c r="J322" s="130">
        <v>2.58</v>
      </c>
      <c r="K322" s="130">
        <v>2.58</v>
      </c>
      <c r="L322" s="130">
        <v>321</v>
      </c>
    </row>
    <row r="323" spans="1:12" ht="12.75" customHeight="1">
      <c r="A323" s="130">
        <v>322</v>
      </c>
      <c r="B323" s="242" t="s">
        <v>562</v>
      </c>
      <c r="C323" s="244">
        <v>7.01</v>
      </c>
      <c r="D323" s="242">
        <v>7.63</v>
      </c>
      <c r="E323" s="130">
        <v>25</v>
      </c>
      <c r="F323" s="242">
        <v>47.1</v>
      </c>
      <c r="G323" s="130">
        <v>47.1</v>
      </c>
      <c r="H323" s="130">
        <v>47.1</v>
      </c>
      <c r="I323" s="130">
        <v>2.59</v>
      </c>
      <c r="J323" s="130">
        <v>2.59</v>
      </c>
      <c r="K323" s="130">
        <v>2.59</v>
      </c>
      <c r="L323" s="130">
        <v>322</v>
      </c>
    </row>
    <row r="324" spans="1:12" ht="12.75" customHeight="1">
      <c r="A324" s="130">
        <v>323</v>
      </c>
      <c r="B324" s="242" t="s">
        <v>563</v>
      </c>
      <c r="C324" s="244">
        <v>10.3</v>
      </c>
      <c r="D324" s="242">
        <v>7.5</v>
      </c>
      <c r="E324" s="130">
        <v>16.100000000000001</v>
      </c>
      <c r="F324" s="242">
        <v>63.9</v>
      </c>
      <c r="G324" s="130">
        <v>63.9</v>
      </c>
      <c r="H324" s="130">
        <v>63.9</v>
      </c>
      <c r="I324" s="130">
        <v>2.4900000000000002</v>
      </c>
      <c r="J324" s="130">
        <v>2.4900000000000002</v>
      </c>
      <c r="K324" s="130">
        <v>2.4900000000000002</v>
      </c>
      <c r="L324" s="130">
        <v>323</v>
      </c>
    </row>
    <row r="325" spans="1:12" ht="12.75" customHeight="1">
      <c r="A325" s="130">
        <v>324</v>
      </c>
      <c r="B325" s="242" t="s">
        <v>564</v>
      </c>
      <c r="C325" s="244">
        <v>7.84</v>
      </c>
      <c r="D325" s="242">
        <v>7.5</v>
      </c>
      <c r="E325" s="130">
        <v>21.5</v>
      </c>
      <c r="F325" s="242">
        <v>50.2</v>
      </c>
      <c r="G325" s="130">
        <v>50.2</v>
      </c>
      <c r="H325" s="130">
        <v>50.2</v>
      </c>
      <c r="I325" s="130">
        <v>2.5299999999999998</v>
      </c>
      <c r="J325" s="130">
        <v>2.5299999999999998</v>
      </c>
      <c r="K325" s="130">
        <v>2.5299999999999998</v>
      </c>
      <c r="L325" s="130">
        <v>324</v>
      </c>
    </row>
    <row r="326" spans="1:12" ht="12.75" customHeight="1">
      <c r="A326" s="130">
        <v>325</v>
      </c>
      <c r="B326" s="242" t="s">
        <v>565</v>
      </c>
      <c r="C326" s="244">
        <v>6.59</v>
      </c>
      <c r="D326" s="242">
        <v>7.5</v>
      </c>
      <c r="E326" s="130">
        <v>25.8</v>
      </c>
      <c r="F326" s="242">
        <v>42.9</v>
      </c>
      <c r="G326" s="130">
        <v>42.9</v>
      </c>
      <c r="H326" s="130">
        <v>42.9</v>
      </c>
      <c r="I326" s="130">
        <v>2.5499999999999998</v>
      </c>
      <c r="J326" s="130">
        <v>2.5499999999999998</v>
      </c>
      <c r="K326" s="130">
        <v>2.5499999999999998</v>
      </c>
      <c r="L326" s="130">
        <v>325</v>
      </c>
    </row>
    <row r="327" spans="1:12" ht="12.75" customHeight="1">
      <c r="A327" s="130">
        <v>326</v>
      </c>
      <c r="B327" s="242" t="s">
        <v>566</v>
      </c>
      <c r="C327" s="244">
        <v>9.5500000000000007</v>
      </c>
      <c r="D327" s="242">
        <v>7</v>
      </c>
      <c r="E327" s="130">
        <v>15.1</v>
      </c>
      <c r="F327" s="242">
        <v>51.2</v>
      </c>
      <c r="G327" s="130">
        <v>51.2</v>
      </c>
      <c r="H327" s="130">
        <v>51.2</v>
      </c>
      <c r="I327" s="130">
        <v>2.3199999999999998</v>
      </c>
      <c r="J327" s="130">
        <v>2.3199999999999998</v>
      </c>
      <c r="K327" s="130">
        <v>2.3199999999999998</v>
      </c>
      <c r="L327" s="130">
        <v>326</v>
      </c>
    </row>
    <row r="328" spans="1:12" ht="12.75" customHeight="1">
      <c r="A328" s="130">
        <v>327</v>
      </c>
      <c r="B328" s="242" t="s">
        <v>567</v>
      </c>
      <c r="C328" s="244">
        <v>7.29</v>
      </c>
      <c r="D328" s="242">
        <v>7</v>
      </c>
      <c r="E328" s="130">
        <v>20.100000000000001</v>
      </c>
      <c r="F328" s="242">
        <v>40.4</v>
      </c>
      <c r="G328" s="130">
        <v>40.4</v>
      </c>
      <c r="H328" s="130">
        <v>40.4</v>
      </c>
      <c r="I328" s="130">
        <v>2.35</v>
      </c>
      <c r="J328" s="130">
        <v>2.35</v>
      </c>
      <c r="K328" s="130">
        <v>2.35</v>
      </c>
      <c r="L328" s="130">
        <v>327</v>
      </c>
    </row>
    <row r="329" spans="1:12" ht="12.75" customHeight="1">
      <c r="A329" s="130">
        <v>328</v>
      </c>
      <c r="B329" s="242" t="s">
        <v>568</v>
      </c>
      <c r="C329" s="244">
        <v>6.13</v>
      </c>
      <c r="D329" s="242">
        <v>7</v>
      </c>
      <c r="E329" s="130">
        <v>24.1</v>
      </c>
      <c r="F329" s="242">
        <v>34.6</v>
      </c>
      <c r="G329" s="130">
        <v>34.6</v>
      </c>
      <c r="H329" s="130">
        <v>34.6</v>
      </c>
      <c r="I329" s="130">
        <v>2.37</v>
      </c>
      <c r="J329" s="130">
        <v>2.37</v>
      </c>
      <c r="K329" s="130">
        <v>2.37</v>
      </c>
      <c r="L329" s="130">
        <v>328</v>
      </c>
    </row>
    <row r="330" spans="1:12" ht="12.75" customHeight="1">
      <c r="A330" s="130">
        <v>329</v>
      </c>
      <c r="B330" s="242" t="s">
        <v>569</v>
      </c>
      <c r="C330" s="244">
        <v>9.36</v>
      </c>
      <c r="D330" s="242">
        <v>6.88</v>
      </c>
      <c r="E330" s="130">
        <v>14.8</v>
      </c>
      <c r="F330" s="242">
        <v>48.3</v>
      </c>
      <c r="G330" s="130">
        <v>48.3</v>
      </c>
      <c r="H330" s="130">
        <v>48.3</v>
      </c>
      <c r="I330" s="130">
        <v>2.27</v>
      </c>
      <c r="J330" s="130">
        <v>2.27</v>
      </c>
      <c r="K330" s="130">
        <v>2.27</v>
      </c>
      <c r="L330" s="130">
        <v>329</v>
      </c>
    </row>
    <row r="331" spans="1:12" ht="12.75" customHeight="1">
      <c r="A331" s="130">
        <v>330</v>
      </c>
      <c r="B331" s="242" t="s">
        <v>570</v>
      </c>
      <c r="C331" s="244">
        <v>7.16</v>
      </c>
      <c r="D331" s="242">
        <v>6.88</v>
      </c>
      <c r="E331" s="130">
        <v>19.7</v>
      </c>
      <c r="F331" s="242">
        <v>38.200000000000003</v>
      </c>
      <c r="G331" s="130">
        <v>38.200000000000003</v>
      </c>
      <c r="H331" s="130">
        <v>38.200000000000003</v>
      </c>
      <c r="I331" s="130">
        <v>2.31</v>
      </c>
      <c r="J331" s="130">
        <v>2.31</v>
      </c>
      <c r="K331" s="130">
        <v>2.31</v>
      </c>
      <c r="L331" s="130">
        <v>330</v>
      </c>
    </row>
    <row r="332" spans="1:12" ht="12.75" customHeight="1">
      <c r="A332" s="130">
        <v>331</v>
      </c>
      <c r="B332" s="242" t="s">
        <v>571</v>
      </c>
      <c r="C332" s="244">
        <v>6.02</v>
      </c>
      <c r="D332" s="242">
        <v>6.88</v>
      </c>
      <c r="E332" s="130">
        <v>23.6</v>
      </c>
      <c r="F332" s="242">
        <v>32.700000000000003</v>
      </c>
      <c r="G332" s="130">
        <v>32.700000000000003</v>
      </c>
      <c r="H332" s="130">
        <v>32.700000000000003</v>
      </c>
      <c r="I332" s="130">
        <v>2.33</v>
      </c>
      <c r="J332" s="130">
        <v>2.33</v>
      </c>
      <c r="K332" s="130">
        <v>2.33</v>
      </c>
      <c r="L332" s="130">
        <v>331</v>
      </c>
    </row>
    <row r="333" spans="1:12" ht="12.75" customHeight="1">
      <c r="A333" s="130">
        <v>332</v>
      </c>
      <c r="B333" s="242" t="s">
        <v>572</v>
      </c>
      <c r="C333" s="244">
        <v>9</v>
      </c>
      <c r="D333" s="242">
        <v>6.63</v>
      </c>
      <c r="E333" s="130">
        <v>14.2</v>
      </c>
      <c r="F333" s="242">
        <v>42.9</v>
      </c>
      <c r="G333" s="130">
        <v>42.9</v>
      </c>
      <c r="H333" s="130">
        <v>42.9</v>
      </c>
      <c r="I333" s="130">
        <v>2.1800000000000002</v>
      </c>
      <c r="J333" s="130">
        <v>2.1800000000000002</v>
      </c>
      <c r="K333" s="130">
        <v>2.1800000000000002</v>
      </c>
      <c r="L333" s="130">
        <v>332</v>
      </c>
    </row>
    <row r="334" spans="1:12" ht="12.75" customHeight="1">
      <c r="A334" s="130">
        <v>333</v>
      </c>
      <c r="B334" s="242" t="s">
        <v>573</v>
      </c>
      <c r="C334" s="244">
        <v>7.86</v>
      </c>
      <c r="D334" s="242">
        <v>6.63</v>
      </c>
      <c r="E334" s="130">
        <v>16.5</v>
      </c>
      <c r="F334" s="242">
        <v>38.200000000000003</v>
      </c>
      <c r="G334" s="130">
        <v>38.200000000000003</v>
      </c>
      <c r="H334" s="130">
        <v>38.200000000000003</v>
      </c>
      <c r="I334" s="130">
        <v>2.2000000000000002</v>
      </c>
      <c r="J334" s="130">
        <v>2.2000000000000002</v>
      </c>
      <c r="K334" s="130">
        <v>2.2000000000000002</v>
      </c>
      <c r="L334" s="130">
        <v>333</v>
      </c>
    </row>
    <row r="335" spans="1:12" ht="12.75" customHeight="1">
      <c r="A335" s="130">
        <v>334</v>
      </c>
      <c r="B335" s="242" t="s">
        <v>574</v>
      </c>
      <c r="C335" s="244">
        <v>6.88</v>
      </c>
      <c r="D335" s="242">
        <v>6.63</v>
      </c>
      <c r="E335" s="130">
        <v>19</v>
      </c>
      <c r="F335" s="242">
        <v>34</v>
      </c>
      <c r="G335" s="130">
        <v>34</v>
      </c>
      <c r="H335" s="130">
        <v>34</v>
      </c>
      <c r="I335" s="130">
        <v>2.2200000000000002</v>
      </c>
      <c r="J335" s="130">
        <v>2.2200000000000002</v>
      </c>
      <c r="K335" s="130">
        <v>2.2200000000000002</v>
      </c>
      <c r="L335" s="130">
        <v>334</v>
      </c>
    </row>
    <row r="336" spans="1:12" ht="12.75" customHeight="1">
      <c r="A336" s="130">
        <v>335</v>
      </c>
      <c r="B336" s="242" t="s">
        <v>575</v>
      </c>
      <c r="C336" s="244">
        <v>5.79</v>
      </c>
      <c r="D336" s="242">
        <v>6.63</v>
      </c>
      <c r="E336" s="130">
        <v>22.8</v>
      </c>
      <c r="F336" s="242">
        <v>29.1</v>
      </c>
      <c r="G336" s="130">
        <v>29.1</v>
      </c>
      <c r="H336" s="130">
        <v>29.1</v>
      </c>
      <c r="I336" s="130">
        <v>2.2400000000000002</v>
      </c>
      <c r="J336" s="130">
        <v>2.2400000000000002</v>
      </c>
      <c r="K336" s="130">
        <v>2.2400000000000002</v>
      </c>
      <c r="L336" s="130">
        <v>335</v>
      </c>
    </row>
    <row r="337" spans="1:12" ht="12.75" customHeight="1">
      <c r="A337" s="130">
        <v>336</v>
      </c>
      <c r="B337" s="242" t="s">
        <v>576</v>
      </c>
      <c r="C337" s="244">
        <v>5.2</v>
      </c>
      <c r="D337" s="242">
        <v>6.63</v>
      </c>
      <c r="E337" s="130">
        <v>25.5</v>
      </c>
      <c r="F337" s="242">
        <v>26.4</v>
      </c>
      <c r="G337" s="130">
        <v>26.4</v>
      </c>
      <c r="H337" s="130">
        <v>26.4</v>
      </c>
      <c r="I337" s="130">
        <v>2.25</v>
      </c>
      <c r="J337" s="130">
        <v>2.25</v>
      </c>
      <c r="K337" s="130">
        <v>2.25</v>
      </c>
      <c r="L337" s="130">
        <v>336</v>
      </c>
    </row>
    <row r="338" spans="1:12" ht="12.75" customHeight="1">
      <c r="A338" s="130">
        <v>337</v>
      </c>
      <c r="B338" s="242" t="s">
        <v>577</v>
      </c>
      <c r="C338" s="244">
        <v>8.09</v>
      </c>
      <c r="D338" s="242">
        <v>6</v>
      </c>
      <c r="E338" s="130">
        <v>12.9</v>
      </c>
      <c r="F338" s="242">
        <v>31.2</v>
      </c>
      <c r="G338" s="130">
        <v>31.2</v>
      </c>
      <c r="H338" s="130">
        <v>31.2</v>
      </c>
      <c r="I338" s="130">
        <v>1.96</v>
      </c>
      <c r="J338" s="130">
        <v>1.96</v>
      </c>
      <c r="K338" s="130">
        <v>1.96</v>
      </c>
      <c r="L338" s="130">
        <v>337</v>
      </c>
    </row>
    <row r="339" spans="1:12" ht="12.75" customHeight="1">
      <c r="A339" s="130">
        <v>338</v>
      </c>
      <c r="B339" s="242" t="s">
        <v>578</v>
      </c>
      <c r="C339" s="244">
        <v>6.2</v>
      </c>
      <c r="D339" s="242">
        <v>6</v>
      </c>
      <c r="E339" s="130">
        <v>17.2</v>
      </c>
      <c r="F339" s="242">
        <v>24.8</v>
      </c>
      <c r="G339" s="130">
        <v>24.8</v>
      </c>
      <c r="H339" s="130">
        <v>24.8</v>
      </c>
      <c r="I339" s="130">
        <v>2</v>
      </c>
      <c r="J339" s="130">
        <v>2</v>
      </c>
      <c r="K339" s="130">
        <v>2</v>
      </c>
      <c r="L339" s="130">
        <v>338</v>
      </c>
    </row>
    <row r="340" spans="1:12" ht="12.75" customHeight="1">
      <c r="A340" s="130">
        <v>339</v>
      </c>
      <c r="B340" s="242" t="s">
        <v>579</v>
      </c>
      <c r="C340" s="244">
        <v>5.22</v>
      </c>
      <c r="D340" s="242">
        <v>6</v>
      </c>
      <c r="E340" s="130">
        <v>20.6</v>
      </c>
      <c r="F340" s="242">
        <v>21.3</v>
      </c>
      <c r="G340" s="130">
        <v>21.3</v>
      </c>
      <c r="H340" s="130">
        <v>21.3</v>
      </c>
      <c r="I340" s="130">
        <v>2.02</v>
      </c>
      <c r="J340" s="130">
        <v>2.02</v>
      </c>
      <c r="K340" s="130">
        <v>2.02</v>
      </c>
      <c r="L340" s="130">
        <v>339</v>
      </c>
    </row>
    <row r="341" spans="1:12" ht="12.75" customHeight="1">
      <c r="A341" s="130">
        <v>340</v>
      </c>
      <c r="B341" s="242" t="s">
        <v>580</v>
      </c>
      <c r="C341" s="244">
        <v>4.6900000000000004</v>
      </c>
      <c r="D341" s="242">
        <v>6</v>
      </c>
      <c r="E341" s="130">
        <v>23.1</v>
      </c>
      <c r="F341" s="242">
        <v>19.3</v>
      </c>
      <c r="G341" s="130">
        <v>19.3</v>
      </c>
      <c r="H341" s="130">
        <v>19.3</v>
      </c>
      <c r="I341" s="130">
        <v>2.0299999999999998</v>
      </c>
      <c r="J341" s="130">
        <v>2.0299999999999998</v>
      </c>
      <c r="K341" s="130">
        <v>2.0299999999999998</v>
      </c>
      <c r="L341" s="130">
        <v>340</v>
      </c>
    </row>
    <row r="342" spans="1:12" ht="12.75" customHeight="1">
      <c r="A342" s="130">
        <v>341</v>
      </c>
      <c r="B342" s="242" t="s">
        <v>581</v>
      </c>
      <c r="C342" s="244">
        <v>4.22</v>
      </c>
      <c r="D342" s="242">
        <v>6</v>
      </c>
      <c r="E342" s="130">
        <v>25.8</v>
      </c>
      <c r="F342" s="242">
        <v>17.600000000000001</v>
      </c>
      <c r="G342" s="130">
        <v>17.600000000000001</v>
      </c>
      <c r="H342" s="130">
        <v>17.600000000000001</v>
      </c>
      <c r="I342" s="130">
        <v>2.04</v>
      </c>
      <c r="J342" s="130">
        <v>2.04</v>
      </c>
      <c r="K342" s="130">
        <v>2.04</v>
      </c>
      <c r="L342" s="130">
        <v>341</v>
      </c>
    </row>
    <row r="343" spans="1:12" ht="12.75" customHeight="1">
      <c r="A343" s="130">
        <v>342</v>
      </c>
      <c r="B343" s="242" t="s">
        <v>582</v>
      </c>
      <c r="C343" s="244">
        <v>7.45</v>
      </c>
      <c r="D343" s="242">
        <v>5.56</v>
      </c>
      <c r="E343" s="130">
        <v>12</v>
      </c>
      <c r="F343" s="242">
        <v>24.4</v>
      </c>
      <c r="G343" s="130">
        <v>24.4</v>
      </c>
      <c r="H343" s="130">
        <v>24.4</v>
      </c>
      <c r="I343" s="130">
        <v>1.81</v>
      </c>
      <c r="J343" s="130">
        <v>1.81</v>
      </c>
      <c r="K343" s="130">
        <v>1.81</v>
      </c>
      <c r="L343" s="130">
        <v>342</v>
      </c>
    </row>
    <row r="344" spans="1:12" ht="12.75" customHeight="1">
      <c r="A344" s="130">
        <v>343</v>
      </c>
      <c r="B344" s="242" t="s">
        <v>583</v>
      </c>
      <c r="C344" s="244">
        <v>5.72</v>
      </c>
      <c r="D344" s="242">
        <v>5.56</v>
      </c>
      <c r="E344" s="130">
        <v>15.9</v>
      </c>
      <c r="F344" s="242">
        <v>19.5</v>
      </c>
      <c r="G344" s="130">
        <v>19.5</v>
      </c>
      <c r="H344" s="130">
        <v>19.5</v>
      </c>
      <c r="I344" s="130">
        <v>1.85</v>
      </c>
      <c r="J344" s="130">
        <v>1.85</v>
      </c>
      <c r="K344" s="130">
        <v>1.85</v>
      </c>
      <c r="L344" s="130">
        <v>343</v>
      </c>
    </row>
    <row r="345" spans="1:12" ht="12.75" customHeight="1">
      <c r="A345" s="130">
        <v>344</v>
      </c>
      <c r="B345" s="242" t="s">
        <v>584</v>
      </c>
      <c r="C345" s="244">
        <v>4.01</v>
      </c>
      <c r="D345" s="242">
        <v>5.56</v>
      </c>
      <c r="E345" s="130">
        <v>23.2</v>
      </c>
      <c r="F345" s="242">
        <v>14.2</v>
      </c>
      <c r="G345" s="130">
        <v>14.2</v>
      </c>
      <c r="H345" s="130">
        <v>14.2</v>
      </c>
      <c r="I345" s="130">
        <v>1.88</v>
      </c>
      <c r="J345" s="130">
        <v>1.88</v>
      </c>
      <c r="K345" s="130">
        <v>1.88</v>
      </c>
      <c r="L345" s="130">
        <v>344</v>
      </c>
    </row>
    <row r="346" spans="1:12" ht="12.75" customHeight="1">
      <c r="A346" s="130">
        <v>345</v>
      </c>
      <c r="B346" s="242" t="s">
        <v>585</v>
      </c>
      <c r="C346" s="244">
        <v>7.36</v>
      </c>
      <c r="D346" s="242">
        <v>5.5</v>
      </c>
      <c r="E346" s="130">
        <v>11.8</v>
      </c>
      <c r="F346" s="242">
        <v>23.5</v>
      </c>
      <c r="G346" s="130">
        <v>23.5</v>
      </c>
      <c r="H346" s="130">
        <v>23.5</v>
      </c>
      <c r="I346" s="130">
        <v>1.79</v>
      </c>
      <c r="J346" s="130">
        <v>1.79</v>
      </c>
      <c r="K346" s="130">
        <v>1.79</v>
      </c>
      <c r="L346" s="130">
        <v>345</v>
      </c>
    </row>
    <row r="347" spans="1:12" ht="12.75" customHeight="1">
      <c r="A347" s="130">
        <v>346</v>
      </c>
      <c r="B347" s="242" t="s">
        <v>586</v>
      </c>
      <c r="C347" s="244">
        <v>5.65</v>
      </c>
      <c r="D347" s="242">
        <v>5.5</v>
      </c>
      <c r="E347" s="130">
        <v>15.8</v>
      </c>
      <c r="F347" s="242">
        <v>18.8</v>
      </c>
      <c r="G347" s="130">
        <v>18.8</v>
      </c>
      <c r="H347" s="130">
        <v>18.8</v>
      </c>
      <c r="I347" s="130">
        <v>1.83</v>
      </c>
      <c r="J347" s="130">
        <v>1.83</v>
      </c>
      <c r="K347" s="130">
        <v>1.83</v>
      </c>
      <c r="L347" s="130">
        <v>346</v>
      </c>
    </row>
    <row r="348" spans="1:12" ht="12.75" customHeight="1">
      <c r="A348" s="130">
        <v>347</v>
      </c>
      <c r="B348" s="242" t="s">
        <v>587</v>
      </c>
      <c r="C348" s="244">
        <v>3.97</v>
      </c>
      <c r="D348" s="242">
        <v>5.5</v>
      </c>
      <c r="E348" s="130">
        <v>22.9</v>
      </c>
      <c r="F348" s="242">
        <v>13.7</v>
      </c>
      <c r="G348" s="130">
        <v>13.7</v>
      </c>
      <c r="H348" s="130">
        <v>13.7</v>
      </c>
      <c r="I348" s="130">
        <v>1.86</v>
      </c>
      <c r="J348" s="130">
        <v>1.86</v>
      </c>
      <c r="K348" s="130">
        <v>1.86</v>
      </c>
      <c r="L348" s="130">
        <v>347</v>
      </c>
    </row>
    <row r="349" spans="1:12" ht="12.75" customHeight="1">
      <c r="A349" s="130">
        <v>348</v>
      </c>
      <c r="B349" s="242" t="s">
        <v>588</v>
      </c>
      <c r="C349" s="244">
        <v>6.62</v>
      </c>
      <c r="D349" s="242">
        <v>5</v>
      </c>
      <c r="E349" s="130">
        <v>10.8</v>
      </c>
      <c r="F349" s="242">
        <v>17.2</v>
      </c>
      <c r="G349" s="130">
        <v>17.2</v>
      </c>
      <c r="H349" s="130">
        <v>17.2</v>
      </c>
      <c r="I349" s="130">
        <v>1.61</v>
      </c>
      <c r="J349" s="130">
        <v>1.61</v>
      </c>
      <c r="K349" s="130">
        <v>1.61</v>
      </c>
      <c r="L349" s="130">
        <v>348</v>
      </c>
    </row>
    <row r="350" spans="1:12" ht="12.75" customHeight="1">
      <c r="A350" s="130">
        <v>349</v>
      </c>
      <c r="B350" s="242" t="s">
        <v>589</v>
      </c>
      <c r="C350" s="244">
        <v>5.0999999999999996</v>
      </c>
      <c r="D350" s="242">
        <v>5</v>
      </c>
      <c r="E350" s="130">
        <v>14.3</v>
      </c>
      <c r="F350" s="242">
        <v>13.9</v>
      </c>
      <c r="G350" s="130">
        <v>13.9</v>
      </c>
      <c r="H350" s="130">
        <v>13.9</v>
      </c>
      <c r="I350" s="130">
        <v>1.65</v>
      </c>
      <c r="J350" s="130">
        <v>1.65</v>
      </c>
      <c r="K350" s="130">
        <v>1.65</v>
      </c>
      <c r="L350" s="130">
        <v>349</v>
      </c>
    </row>
    <row r="351" spans="1:12" ht="12.75" customHeight="1">
      <c r="A351" s="130">
        <v>350</v>
      </c>
      <c r="B351" s="242" t="s">
        <v>590</v>
      </c>
      <c r="C351" s="244">
        <v>4.3</v>
      </c>
      <c r="D351" s="242">
        <v>5</v>
      </c>
      <c r="E351" s="130">
        <v>17.2</v>
      </c>
      <c r="F351" s="242">
        <v>12</v>
      </c>
      <c r="G351" s="130">
        <v>12</v>
      </c>
      <c r="H351" s="130">
        <v>12</v>
      </c>
      <c r="I351" s="130">
        <v>1.67</v>
      </c>
      <c r="J351" s="130">
        <v>1.67</v>
      </c>
      <c r="K351" s="130">
        <v>1.67</v>
      </c>
      <c r="L351" s="130">
        <v>350</v>
      </c>
    </row>
    <row r="352" spans="1:12" ht="12.75" customHeight="1">
      <c r="A352" s="130">
        <v>351</v>
      </c>
      <c r="B352" s="242" t="s">
        <v>591</v>
      </c>
      <c r="C352" s="244">
        <v>3.59</v>
      </c>
      <c r="D352" s="242">
        <v>5</v>
      </c>
      <c r="E352" s="130">
        <v>20.8</v>
      </c>
      <c r="F352" s="242">
        <v>10.199999999999999</v>
      </c>
      <c r="G352" s="130">
        <v>10.199999999999999</v>
      </c>
      <c r="H352" s="130">
        <v>10.199999999999999</v>
      </c>
      <c r="I352" s="130">
        <v>1.69</v>
      </c>
      <c r="J352" s="130">
        <v>1.69</v>
      </c>
      <c r="K352" s="130">
        <v>1.69</v>
      </c>
      <c r="L352" s="130">
        <v>351</v>
      </c>
    </row>
    <row r="353" spans="1:12" ht="12.75" customHeight="1">
      <c r="A353" s="130">
        <v>352</v>
      </c>
      <c r="B353" s="242" t="s">
        <v>592</v>
      </c>
      <c r="C353" s="244">
        <v>3.49</v>
      </c>
      <c r="D353" s="242">
        <v>5</v>
      </c>
      <c r="E353" s="130">
        <v>21.5</v>
      </c>
      <c r="F353" s="242">
        <v>9.94</v>
      </c>
      <c r="G353" s="130">
        <v>9.94</v>
      </c>
      <c r="H353" s="130">
        <v>9.94</v>
      </c>
      <c r="I353" s="130">
        <v>1.69</v>
      </c>
      <c r="J353" s="130">
        <v>1.69</v>
      </c>
      <c r="K353" s="130">
        <v>1.69</v>
      </c>
      <c r="L353" s="130">
        <v>352</v>
      </c>
    </row>
    <row r="354" spans="1:12" ht="12.75" customHeight="1">
      <c r="A354" s="130">
        <v>353</v>
      </c>
      <c r="B354" s="242" t="s">
        <v>593</v>
      </c>
      <c r="C354" s="244">
        <v>4.55</v>
      </c>
      <c r="D354" s="242">
        <v>4.5</v>
      </c>
      <c r="E354" s="130">
        <v>12.9</v>
      </c>
      <c r="F354" s="242">
        <v>9.8699999999999992</v>
      </c>
      <c r="G354" s="130">
        <v>9.8699999999999992</v>
      </c>
      <c r="H354" s="130">
        <v>9.8699999999999992</v>
      </c>
      <c r="I354" s="130">
        <v>1.47</v>
      </c>
      <c r="J354" s="130">
        <v>1.47</v>
      </c>
      <c r="K354" s="130">
        <v>1.47</v>
      </c>
      <c r="L354" s="130">
        <v>353</v>
      </c>
    </row>
    <row r="355" spans="1:12" ht="12.75" customHeight="1">
      <c r="A355" s="130">
        <v>354</v>
      </c>
      <c r="B355" s="242" t="s">
        <v>594</v>
      </c>
      <c r="C355" s="244">
        <v>4.12</v>
      </c>
      <c r="D355" s="242">
        <v>4.5</v>
      </c>
      <c r="E355" s="130">
        <v>14.4</v>
      </c>
      <c r="F355" s="242">
        <v>9.07</v>
      </c>
      <c r="G355" s="130">
        <v>9.07</v>
      </c>
      <c r="H355" s="130">
        <v>9.07</v>
      </c>
      <c r="I355" s="130">
        <v>1.48</v>
      </c>
      <c r="J355" s="130">
        <v>1.48</v>
      </c>
      <c r="K355" s="130">
        <v>1.48</v>
      </c>
      <c r="L355" s="130">
        <v>354</v>
      </c>
    </row>
    <row r="356" spans="1:12" ht="12.75" customHeight="1">
      <c r="A356" s="130">
        <v>355</v>
      </c>
      <c r="B356" s="242" t="s">
        <v>595</v>
      </c>
      <c r="C356" s="244">
        <v>2.96</v>
      </c>
      <c r="D356" s="242">
        <v>4.5</v>
      </c>
      <c r="E356" s="130">
        <v>20.5</v>
      </c>
      <c r="F356" s="242">
        <v>6.79</v>
      </c>
      <c r="G356" s="130">
        <v>6.79</v>
      </c>
      <c r="H356" s="130">
        <v>6.79</v>
      </c>
      <c r="I356" s="130">
        <v>1.52</v>
      </c>
      <c r="J356" s="130">
        <v>1.52</v>
      </c>
      <c r="K356" s="130">
        <v>1.52</v>
      </c>
      <c r="L356" s="130">
        <v>355</v>
      </c>
    </row>
    <row r="357" spans="1:12" ht="12.75" customHeight="1">
      <c r="A357" s="130">
        <v>356</v>
      </c>
      <c r="B357" s="242" t="s">
        <v>596</v>
      </c>
      <c r="C357" s="244">
        <v>2.36</v>
      </c>
      <c r="D357" s="242">
        <v>4.5</v>
      </c>
      <c r="E357" s="130">
        <v>25.9</v>
      </c>
      <c r="F357" s="242">
        <v>5.54</v>
      </c>
      <c r="G357" s="130">
        <v>5.54</v>
      </c>
      <c r="H357" s="130">
        <v>5.54</v>
      </c>
      <c r="I357" s="130">
        <v>1.53</v>
      </c>
      <c r="J357" s="130">
        <v>1.53</v>
      </c>
      <c r="K357" s="130">
        <v>1.53</v>
      </c>
      <c r="L357" s="130">
        <v>356</v>
      </c>
    </row>
    <row r="358" spans="1:12" ht="12.75" customHeight="1">
      <c r="A358" s="130">
        <v>357</v>
      </c>
      <c r="B358" s="242" t="s">
        <v>597</v>
      </c>
      <c r="C358" s="244">
        <v>3.39</v>
      </c>
      <c r="D358" s="242">
        <v>4</v>
      </c>
      <c r="E358" s="130">
        <v>13.7</v>
      </c>
      <c r="F358" s="242">
        <v>5.87</v>
      </c>
      <c r="G358" s="130">
        <v>5.87</v>
      </c>
      <c r="H358" s="130">
        <v>5.87</v>
      </c>
      <c r="I358" s="130">
        <v>1.32</v>
      </c>
      <c r="J358" s="130">
        <v>1.32</v>
      </c>
      <c r="K358" s="130">
        <v>1.32</v>
      </c>
      <c r="L358" s="130">
        <v>357</v>
      </c>
    </row>
    <row r="359" spans="1:12" ht="12.75" customHeight="1">
      <c r="A359" s="130">
        <v>358</v>
      </c>
      <c r="B359" s="242" t="s">
        <v>598</v>
      </c>
      <c r="C359" s="244">
        <v>2.76</v>
      </c>
      <c r="D359" s="242">
        <v>4</v>
      </c>
      <c r="E359" s="130">
        <v>17.2</v>
      </c>
      <c r="F359" s="242">
        <v>4.91</v>
      </c>
      <c r="G359" s="130">
        <v>4.91</v>
      </c>
      <c r="H359" s="130">
        <v>4.91</v>
      </c>
      <c r="I359" s="130">
        <v>1.33</v>
      </c>
      <c r="J359" s="130">
        <v>1.33</v>
      </c>
      <c r="K359" s="130">
        <v>1.33</v>
      </c>
      <c r="L359" s="130">
        <v>358</v>
      </c>
    </row>
    <row r="360" spans="1:12" ht="12.75" customHeight="1">
      <c r="A360" s="130">
        <v>359</v>
      </c>
      <c r="B360" s="242" t="s">
        <v>599</v>
      </c>
      <c r="C360" s="244">
        <v>2.61</v>
      </c>
      <c r="D360" s="242">
        <v>4</v>
      </c>
      <c r="E360" s="130">
        <v>18.2</v>
      </c>
      <c r="F360" s="242">
        <v>4.68</v>
      </c>
      <c r="G360" s="130">
        <v>4.68</v>
      </c>
      <c r="H360" s="130">
        <v>4.68</v>
      </c>
      <c r="I360" s="130">
        <v>1.34</v>
      </c>
      <c r="J360" s="130">
        <v>1.34</v>
      </c>
      <c r="K360" s="130">
        <v>1.34</v>
      </c>
      <c r="L360" s="130">
        <v>359</v>
      </c>
    </row>
    <row r="361" spans="1:12" ht="12.75" customHeight="1">
      <c r="A361" s="130">
        <v>360</v>
      </c>
      <c r="B361" s="242" t="s">
        <v>600</v>
      </c>
      <c r="C361" s="244">
        <v>2.5</v>
      </c>
      <c r="D361" s="242">
        <v>4</v>
      </c>
      <c r="E361" s="130">
        <v>19</v>
      </c>
      <c r="F361" s="242">
        <v>4.5</v>
      </c>
      <c r="G361" s="130">
        <v>4.5</v>
      </c>
      <c r="H361" s="130">
        <v>4.5</v>
      </c>
      <c r="I361" s="130">
        <v>1.34</v>
      </c>
      <c r="J361" s="130">
        <v>1.34</v>
      </c>
      <c r="K361" s="130">
        <v>1.34</v>
      </c>
      <c r="L361" s="130">
        <v>360</v>
      </c>
    </row>
    <row r="362" spans="1:12" ht="12.75" customHeight="1">
      <c r="A362" s="130">
        <v>361</v>
      </c>
      <c r="B362" s="242" t="s">
        <v>601</v>
      </c>
      <c r="C362" s="244">
        <v>2.44</v>
      </c>
      <c r="D362" s="242">
        <v>4</v>
      </c>
      <c r="E362" s="130">
        <v>19.5</v>
      </c>
      <c r="F362" s="242">
        <v>4.41</v>
      </c>
      <c r="G362" s="130">
        <v>4.41</v>
      </c>
      <c r="H362" s="130">
        <v>4.41</v>
      </c>
      <c r="I362" s="130">
        <v>1.34</v>
      </c>
      <c r="J362" s="130">
        <v>1.34</v>
      </c>
      <c r="K362" s="130">
        <v>1.34</v>
      </c>
      <c r="L362" s="130">
        <v>361</v>
      </c>
    </row>
    <row r="363" spans="1:12" ht="12.75" customHeight="1">
      <c r="A363" s="130">
        <v>362</v>
      </c>
      <c r="B363" s="242" t="s">
        <v>602</v>
      </c>
      <c r="C363" s="244">
        <v>2.09</v>
      </c>
      <c r="D363" s="242">
        <v>4</v>
      </c>
      <c r="E363" s="130">
        <v>23</v>
      </c>
      <c r="F363" s="242">
        <v>3.83</v>
      </c>
      <c r="G363" s="130">
        <v>3.83</v>
      </c>
      <c r="H363" s="130">
        <v>3.83</v>
      </c>
      <c r="I363" s="130">
        <v>1.35</v>
      </c>
      <c r="J363" s="130">
        <v>1.35</v>
      </c>
      <c r="K363" s="130">
        <v>1.35</v>
      </c>
      <c r="L363" s="130">
        <v>362</v>
      </c>
    </row>
    <row r="364" spans="1:12" ht="12.75" customHeight="1">
      <c r="A364" s="130">
        <v>363</v>
      </c>
      <c r="B364" s="242" t="s">
        <v>603</v>
      </c>
      <c r="C364" s="245">
        <v>2.93</v>
      </c>
      <c r="D364" s="242">
        <v>3.5</v>
      </c>
      <c r="E364" s="130">
        <v>12</v>
      </c>
      <c r="F364" s="242">
        <v>3.81</v>
      </c>
      <c r="G364" s="130">
        <v>3.81</v>
      </c>
      <c r="H364" s="130">
        <v>3.81</v>
      </c>
      <c r="I364" s="130">
        <v>1.1399999999999999</v>
      </c>
      <c r="J364" s="130">
        <v>1.1399999999999999</v>
      </c>
      <c r="K364" s="130">
        <v>1.1399999999999999</v>
      </c>
      <c r="L364" s="130">
        <v>363</v>
      </c>
    </row>
    <row r="365" spans="1:12" ht="12.75" customHeight="1">
      <c r="A365" s="130">
        <v>364</v>
      </c>
      <c r="B365" s="242" t="s">
        <v>604</v>
      </c>
      <c r="C365" s="243">
        <v>2.8</v>
      </c>
      <c r="D365" s="242">
        <v>3.5</v>
      </c>
      <c r="E365" s="130">
        <v>12.5</v>
      </c>
      <c r="F365" s="242">
        <v>3.69</v>
      </c>
      <c r="G365" s="130">
        <v>3.69</v>
      </c>
      <c r="H365" s="130">
        <v>3.69</v>
      </c>
      <c r="I365" s="130">
        <v>1.1399999999999999</v>
      </c>
      <c r="J365" s="130">
        <v>1.1399999999999999</v>
      </c>
      <c r="K365" s="130">
        <v>1.1399999999999999</v>
      </c>
      <c r="L365" s="130">
        <v>364</v>
      </c>
    </row>
    <row r="366" spans="1:12" ht="12.75" customHeight="1">
      <c r="A366" s="130">
        <v>365</v>
      </c>
      <c r="B366" s="242" t="s">
        <v>605</v>
      </c>
      <c r="C366" s="243">
        <v>2.4</v>
      </c>
      <c r="D366" s="242">
        <v>3.5</v>
      </c>
      <c r="E366" s="130">
        <v>15</v>
      </c>
      <c r="F366" s="242">
        <v>3.21</v>
      </c>
      <c r="G366" s="130">
        <v>3.21</v>
      </c>
      <c r="H366" s="130">
        <v>3.21</v>
      </c>
      <c r="I366" s="130">
        <v>1.1599999999999999</v>
      </c>
      <c r="J366" s="130">
        <v>1.1599999999999999</v>
      </c>
      <c r="K366" s="130">
        <v>1.1599999999999999</v>
      </c>
      <c r="L366" s="130">
        <v>365</v>
      </c>
    </row>
    <row r="367" spans="1:12" ht="12.75" customHeight="1">
      <c r="A367" s="130">
        <v>366</v>
      </c>
      <c r="B367" s="242" t="s">
        <v>606</v>
      </c>
      <c r="C367" s="243">
        <v>2.1</v>
      </c>
      <c r="D367" s="242">
        <v>3.5</v>
      </c>
      <c r="E367" s="130">
        <v>17.399999999999999</v>
      </c>
      <c r="F367" s="242">
        <v>2.84</v>
      </c>
      <c r="G367" s="130">
        <v>2.84</v>
      </c>
      <c r="H367" s="130">
        <v>2.84</v>
      </c>
      <c r="I367" s="130">
        <v>1.17</v>
      </c>
      <c r="J367" s="130">
        <v>1.17</v>
      </c>
      <c r="K367" s="130">
        <v>1.17</v>
      </c>
      <c r="L367" s="130">
        <v>366</v>
      </c>
    </row>
    <row r="368" spans="1:12" ht="12.75" customHeight="1">
      <c r="A368" s="130">
        <v>367</v>
      </c>
      <c r="B368" s="242" t="s">
        <v>607</v>
      </c>
      <c r="C368" s="243">
        <v>2</v>
      </c>
      <c r="D368" s="242">
        <v>3.5</v>
      </c>
      <c r="E368" s="130">
        <v>18.5</v>
      </c>
      <c r="F368" s="242">
        <v>2.7</v>
      </c>
      <c r="G368" s="130">
        <v>2.7</v>
      </c>
      <c r="H368" s="130">
        <v>2.7</v>
      </c>
      <c r="I368" s="130">
        <v>1.17</v>
      </c>
      <c r="J368" s="130">
        <v>1.17</v>
      </c>
      <c r="K368" s="130">
        <v>1.17</v>
      </c>
      <c r="L368" s="130">
        <v>367</v>
      </c>
    </row>
    <row r="369" spans="1:12" ht="12.75" customHeight="1">
      <c r="A369" s="130">
        <v>368</v>
      </c>
      <c r="B369" s="242" t="s">
        <v>608</v>
      </c>
      <c r="C369" s="243">
        <v>1.8</v>
      </c>
      <c r="D369" s="242">
        <v>3.5</v>
      </c>
      <c r="E369" s="130">
        <v>20.100000000000001</v>
      </c>
      <c r="F369" s="242">
        <v>2.52</v>
      </c>
      <c r="G369" s="130">
        <v>2.52</v>
      </c>
      <c r="H369" s="130">
        <v>2.52</v>
      </c>
      <c r="I369" s="130">
        <v>1.18</v>
      </c>
      <c r="J369" s="130">
        <v>1.18</v>
      </c>
      <c r="K369" s="130">
        <v>1.18</v>
      </c>
      <c r="L369" s="130">
        <v>368</v>
      </c>
    </row>
    <row r="370" spans="1:12" ht="12.75" customHeight="1">
      <c r="A370" s="130">
        <v>369</v>
      </c>
      <c r="B370" s="242" t="s">
        <v>609</v>
      </c>
      <c r="C370" s="243">
        <v>2</v>
      </c>
      <c r="D370" s="242">
        <v>3</v>
      </c>
      <c r="E370" s="130">
        <v>12.9</v>
      </c>
      <c r="F370" s="242">
        <v>1.95</v>
      </c>
      <c r="G370" s="130">
        <v>1.95</v>
      </c>
      <c r="H370" s="130">
        <v>1.95</v>
      </c>
      <c r="I370" s="130">
        <v>0.98199999999999998</v>
      </c>
      <c r="J370" s="130">
        <v>0.98199999999999998</v>
      </c>
      <c r="K370" s="130">
        <v>0.98199999999999998</v>
      </c>
      <c r="L370" s="130">
        <v>369</v>
      </c>
    </row>
    <row r="371" spans="1:12" ht="12.75" customHeight="1">
      <c r="A371" s="130">
        <v>370</v>
      </c>
      <c r="B371" s="242" t="s">
        <v>610</v>
      </c>
      <c r="C371" s="243">
        <v>1.8</v>
      </c>
      <c r="D371" s="242">
        <v>3</v>
      </c>
      <c r="E371" s="130">
        <v>14.9</v>
      </c>
      <c r="F371" s="242">
        <v>1.74</v>
      </c>
      <c r="G371" s="130">
        <v>1.74</v>
      </c>
      <c r="H371" s="130">
        <v>1.74</v>
      </c>
      <c r="I371" s="130">
        <v>0.99199999999999999</v>
      </c>
      <c r="J371" s="130">
        <v>0.99199999999999999</v>
      </c>
      <c r="K371" s="130">
        <v>0.99199999999999999</v>
      </c>
      <c r="L371" s="130">
        <v>370</v>
      </c>
    </row>
    <row r="372" spans="1:12" ht="12.75" customHeight="1">
      <c r="A372" s="130">
        <v>371</v>
      </c>
      <c r="B372" s="242" t="s">
        <v>611</v>
      </c>
      <c r="C372" s="243">
        <v>1.7</v>
      </c>
      <c r="D372" s="242">
        <v>3</v>
      </c>
      <c r="E372" s="130">
        <v>15.9</v>
      </c>
      <c r="F372" s="242">
        <v>1.66</v>
      </c>
      <c r="G372" s="130">
        <v>1.66</v>
      </c>
      <c r="H372" s="130">
        <v>1.66</v>
      </c>
      <c r="I372" s="130">
        <v>0.996</v>
      </c>
      <c r="J372" s="130">
        <v>0.996</v>
      </c>
      <c r="K372" s="130">
        <v>0.996</v>
      </c>
      <c r="L372" s="130">
        <v>371</v>
      </c>
    </row>
    <row r="373" spans="1:12" ht="12.75" customHeight="1">
      <c r="A373" s="130">
        <v>372</v>
      </c>
      <c r="B373" s="242" t="s">
        <v>612</v>
      </c>
      <c r="C373" s="243">
        <v>1.5</v>
      </c>
      <c r="D373" s="242">
        <v>3</v>
      </c>
      <c r="E373" s="130">
        <v>17.2</v>
      </c>
      <c r="F373" s="242">
        <v>1.55</v>
      </c>
      <c r="G373" s="130">
        <v>1.55</v>
      </c>
      <c r="H373" s="130">
        <v>1.55</v>
      </c>
      <c r="I373" s="130">
        <v>1</v>
      </c>
      <c r="J373" s="130">
        <v>1</v>
      </c>
      <c r="K373" s="130">
        <v>1</v>
      </c>
      <c r="L373" s="130">
        <v>372</v>
      </c>
    </row>
    <row r="374" spans="1:12" ht="12.75" customHeight="1">
      <c r="A374" s="130">
        <v>373</v>
      </c>
      <c r="B374" s="242" t="s">
        <v>613</v>
      </c>
      <c r="C374" s="243">
        <v>1.3</v>
      </c>
      <c r="D374" s="242">
        <v>3</v>
      </c>
      <c r="E374" s="130">
        <v>21.3</v>
      </c>
      <c r="F374" s="242">
        <v>1.3</v>
      </c>
      <c r="G374" s="130">
        <v>1.3</v>
      </c>
      <c r="H374" s="130">
        <v>1.3</v>
      </c>
      <c r="I374" s="130">
        <v>1.01</v>
      </c>
      <c r="J374" s="130">
        <v>1.01</v>
      </c>
      <c r="K374" s="130">
        <v>1.01</v>
      </c>
      <c r="L374" s="130">
        <v>373</v>
      </c>
    </row>
    <row r="375" spans="1:12" ht="12.75" customHeight="1">
      <c r="A375" s="130">
        <v>374</v>
      </c>
      <c r="B375" s="242" t="s">
        <v>614</v>
      </c>
      <c r="C375" s="243">
        <v>1.1000000000000001</v>
      </c>
      <c r="D375" s="242">
        <v>3</v>
      </c>
      <c r="E375" s="130">
        <v>24.2</v>
      </c>
      <c r="F375" s="242">
        <v>1.1599999999999999</v>
      </c>
      <c r="G375" s="130">
        <v>1.1599999999999999</v>
      </c>
      <c r="H375" s="130">
        <v>1.1599999999999999</v>
      </c>
      <c r="I375" s="130">
        <v>1.02</v>
      </c>
      <c r="J375" s="130">
        <v>1.02</v>
      </c>
      <c r="K375" s="130">
        <v>1.02</v>
      </c>
      <c r="L375" s="130">
        <v>374</v>
      </c>
    </row>
    <row r="376" spans="1:12" ht="12.75" customHeight="1">
      <c r="A376" s="130">
        <v>375</v>
      </c>
      <c r="B376" s="242" t="s">
        <v>615</v>
      </c>
      <c r="C376" s="243">
        <v>1.1000000000000001</v>
      </c>
      <c r="D376" s="242">
        <v>3</v>
      </c>
      <c r="E376" s="130">
        <v>25.9</v>
      </c>
      <c r="F376" s="242">
        <v>1.0900000000000001</v>
      </c>
      <c r="G376" s="130">
        <v>1.0900000000000001</v>
      </c>
      <c r="H376" s="130">
        <v>1.0900000000000001</v>
      </c>
      <c r="I376" s="130">
        <v>1.02</v>
      </c>
      <c r="J376" s="130">
        <v>1.02</v>
      </c>
      <c r="K376" s="130">
        <v>1.02</v>
      </c>
      <c r="L376" s="130">
        <v>375</v>
      </c>
    </row>
    <row r="377" spans="1:12" ht="12.75" customHeight="1">
      <c r="A377" s="130">
        <v>376</v>
      </c>
      <c r="B377" s="242" t="s">
        <v>616</v>
      </c>
      <c r="C377" s="243">
        <v>1.9</v>
      </c>
      <c r="D377" s="242">
        <v>2.88</v>
      </c>
      <c r="E377" s="130">
        <v>12.3</v>
      </c>
      <c r="F377" s="242">
        <v>1.7</v>
      </c>
      <c r="G377" s="130">
        <v>1.7</v>
      </c>
      <c r="H377" s="130">
        <v>1.7</v>
      </c>
      <c r="I377" s="130">
        <v>0.93799999999999994</v>
      </c>
      <c r="J377" s="130">
        <v>0.93799999999999994</v>
      </c>
      <c r="K377" s="130">
        <v>0.93799999999999994</v>
      </c>
      <c r="L377" s="130">
        <v>376</v>
      </c>
    </row>
    <row r="378" spans="1:12" ht="12.75" customHeight="1">
      <c r="A378" s="130">
        <v>377</v>
      </c>
      <c r="B378" s="242" t="s">
        <v>617</v>
      </c>
      <c r="C378" s="243">
        <v>1.6</v>
      </c>
      <c r="D378" s="242">
        <v>2.88</v>
      </c>
      <c r="E378" s="130">
        <v>15.2</v>
      </c>
      <c r="F378" s="242">
        <v>1.45</v>
      </c>
      <c r="G378" s="130">
        <v>1.45</v>
      </c>
      <c r="H378" s="130">
        <v>1.45</v>
      </c>
      <c r="I378" s="130">
        <v>0.95199999999999996</v>
      </c>
      <c r="J378" s="130">
        <v>0.95199999999999996</v>
      </c>
      <c r="K378" s="130">
        <v>0.95199999999999996</v>
      </c>
      <c r="L378" s="130">
        <v>377</v>
      </c>
    </row>
    <row r="379" spans="1:12" ht="12.75" customHeight="1">
      <c r="A379" s="130">
        <v>378</v>
      </c>
      <c r="B379" s="242" t="s">
        <v>618</v>
      </c>
      <c r="C379" s="243">
        <v>1.5</v>
      </c>
      <c r="D379" s="242">
        <v>2.88</v>
      </c>
      <c r="E379" s="130">
        <v>16.5</v>
      </c>
      <c r="F379" s="242">
        <v>1.35</v>
      </c>
      <c r="G379" s="130">
        <v>1.35</v>
      </c>
      <c r="H379" s="130">
        <v>1.35</v>
      </c>
      <c r="I379" s="130">
        <v>0.95699999999999996</v>
      </c>
      <c r="J379" s="130">
        <v>0.95699999999999996</v>
      </c>
      <c r="K379" s="130">
        <v>0.95699999999999996</v>
      </c>
      <c r="L379" s="130">
        <v>378</v>
      </c>
    </row>
    <row r="380" spans="1:12" ht="12.75" customHeight="1">
      <c r="A380" s="130">
        <v>379</v>
      </c>
      <c r="B380" s="242" t="s">
        <v>619</v>
      </c>
      <c r="C380" s="243">
        <v>1</v>
      </c>
      <c r="D380" s="242">
        <v>2.88</v>
      </c>
      <c r="E380" s="130">
        <v>24.8</v>
      </c>
      <c r="F380" s="242">
        <v>0.95799999999999996</v>
      </c>
      <c r="G380" s="130">
        <v>0.95799999999999996</v>
      </c>
      <c r="H380" s="130">
        <v>0.95799999999999996</v>
      </c>
      <c r="I380" s="130">
        <v>0.97599999999999998</v>
      </c>
      <c r="J380" s="130">
        <v>0.97599999999999998</v>
      </c>
      <c r="K380" s="130">
        <v>0.97599999999999998</v>
      </c>
      <c r="L380" s="130">
        <v>379</v>
      </c>
    </row>
    <row r="381" spans="1:12" ht="12.75" customHeight="1">
      <c r="A381" s="130">
        <v>380</v>
      </c>
      <c r="B381" s="242" t="s">
        <v>620</v>
      </c>
      <c r="C381" s="243">
        <v>1.7</v>
      </c>
      <c r="D381" s="242">
        <v>2.5</v>
      </c>
      <c r="E381" s="130">
        <v>10.7</v>
      </c>
      <c r="F381" s="242">
        <v>1.08</v>
      </c>
      <c r="G381" s="130">
        <v>1.08</v>
      </c>
      <c r="H381" s="130">
        <v>1.08</v>
      </c>
      <c r="I381" s="130">
        <v>0.80600000000000005</v>
      </c>
      <c r="J381" s="130">
        <v>0.80600000000000005</v>
      </c>
      <c r="K381" s="130">
        <v>0.80600000000000005</v>
      </c>
      <c r="L381" s="130">
        <v>380</v>
      </c>
    </row>
    <row r="382" spans="1:12" ht="12.75" customHeight="1">
      <c r="A382" s="130">
        <v>381</v>
      </c>
      <c r="B382" s="242" t="s">
        <v>621</v>
      </c>
      <c r="C382" s="244">
        <v>1.27</v>
      </c>
      <c r="D382" s="242">
        <v>2.5</v>
      </c>
      <c r="E382" s="130">
        <v>14.4</v>
      </c>
      <c r="F382" s="242">
        <v>0.86499999999999999</v>
      </c>
      <c r="G382" s="130">
        <v>0.86499999999999999</v>
      </c>
      <c r="H382" s="130">
        <v>0.86499999999999999</v>
      </c>
      <c r="I382" s="130">
        <v>0.82499999999999996</v>
      </c>
      <c r="J382" s="130">
        <v>0.82499999999999996</v>
      </c>
      <c r="K382" s="130">
        <v>0.82499999999999996</v>
      </c>
      <c r="L382" s="130">
        <v>381</v>
      </c>
    </row>
    <row r="383" spans="1:12" ht="12.75" customHeight="1">
      <c r="A383" s="130">
        <v>382</v>
      </c>
      <c r="B383" s="242" t="s">
        <v>622</v>
      </c>
      <c r="C383" s="243">
        <v>0.9</v>
      </c>
      <c r="D383" s="242">
        <v>2.5</v>
      </c>
      <c r="E383" s="130">
        <v>21.6</v>
      </c>
      <c r="F383" s="242">
        <v>0.61899999999999999</v>
      </c>
      <c r="G383" s="130">
        <v>0.61899999999999999</v>
      </c>
      <c r="H383" s="130">
        <v>0.61899999999999999</v>
      </c>
      <c r="I383" s="130">
        <v>0.84399999999999997</v>
      </c>
      <c r="J383" s="130">
        <v>0.84399999999999997</v>
      </c>
      <c r="K383" s="130">
        <v>0.84399999999999997</v>
      </c>
      <c r="L383" s="130">
        <v>382</v>
      </c>
    </row>
    <row r="384" spans="1:12" ht="12.75" customHeight="1">
      <c r="A384" s="130">
        <v>383</v>
      </c>
      <c r="B384" s="242" t="s">
        <v>623</v>
      </c>
      <c r="C384" s="243">
        <v>1.6</v>
      </c>
      <c r="D384" s="242">
        <v>2.38</v>
      </c>
      <c r="E384" s="130">
        <v>10.199999999999999</v>
      </c>
      <c r="F384" s="242">
        <v>0.91</v>
      </c>
      <c r="G384" s="130">
        <v>0.91</v>
      </c>
      <c r="H384" s="130">
        <v>0.91</v>
      </c>
      <c r="I384" s="130">
        <v>0.76200000000000001</v>
      </c>
      <c r="J384" s="130">
        <v>0.76200000000000001</v>
      </c>
      <c r="K384" s="130">
        <v>0.76200000000000001</v>
      </c>
      <c r="L384" s="130">
        <v>383</v>
      </c>
    </row>
    <row r="385" spans="1:12" ht="12.75" customHeight="1">
      <c r="A385" s="130">
        <v>384</v>
      </c>
      <c r="B385" s="242" t="s">
        <v>624</v>
      </c>
      <c r="C385" s="244">
        <v>1.39</v>
      </c>
      <c r="D385" s="242">
        <v>2.38</v>
      </c>
      <c r="E385" s="130">
        <v>11.7</v>
      </c>
      <c r="F385" s="242">
        <v>0.82399999999999995</v>
      </c>
      <c r="G385" s="130">
        <v>0.82399999999999995</v>
      </c>
      <c r="H385" s="130">
        <v>0.82399999999999995</v>
      </c>
      <c r="I385" s="130">
        <v>0.77100000000000002</v>
      </c>
      <c r="J385" s="130">
        <v>0.77100000000000002</v>
      </c>
      <c r="K385" s="130">
        <v>0.77100000000000002</v>
      </c>
      <c r="L385" s="130">
        <v>384</v>
      </c>
    </row>
    <row r="386" spans="1:12" ht="12.75" customHeight="1">
      <c r="A386" s="130">
        <v>385</v>
      </c>
      <c r="B386" s="242" t="s">
        <v>625</v>
      </c>
      <c r="C386" s="243">
        <v>1.2</v>
      </c>
      <c r="D386" s="242">
        <v>2.38</v>
      </c>
      <c r="E386" s="130">
        <v>13.6</v>
      </c>
      <c r="F386" s="242">
        <v>0.73299999999999998</v>
      </c>
      <c r="G386" s="130">
        <v>0.73299999999999998</v>
      </c>
      <c r="H386" s="130">
        <v>0.73299999999999998</v>
      </c>
      <c r="I386" s="130">
        <v>0.78100000000000003</v>
      </c>
      <c r="J386" s="130">
        <v>0.78100000000000003</v>
      </c>
      <c r="K386" s="130">
        <v>0.78100000000000003</v>
      </c>
      <c r="L386" s="130">
        <v>385</v>
      </c>
    </row>
    <row r="387" spans="1:12" ht="12.75" customHeight="1">
      <c r="A387" s="130">
        <v>386</v>
      </c>
      <c r="B387" s="242" t="s">
        <v>626</v>
      </c>
      <c r="C387" s="243">
        <v>1</v>
      </c>
      <c r="D387" s="242">
        <v>2.38</v>
      </c>
      <c r="E387" s="130">
        <v>16.600000000000001</v>
      </c>
      <c r="F387" s="242">
        <v>0.627</v>
      </c>
      <c r="G387" s="130">
        <v>0.627</v>
      </c>
      <c r="H387" s="130">
        <v>0.627</v>
      </c>
      <c r="I387" s="130">
        <v>0.79100000000000004</v>
      </c>
      <c r="J387" s="130">
        <v>0.79100000000000004</v>
      </c>
      <c r="K387" s="130">
        <v>0.79100000000000004</v>
      </c>
      <c r="L387" s="130">
        <v>386</v>
      </c>
    </row>
    <row r="388" spans="1:12" ht="12.75" customHeight="1">
      <c r="A388" s="130">
        <v>387</v>
      </c>
      <c r="B388" s="242" t="s">
        <v>627</v>
      </c>
      <c r="C388" s="243">
        <v>0.8</v>
      </c>
      <c r="D388" s="242">
        <v>2.38</v>
      </c>
      <c r="E388" s="130">
        <v>20.5</v>
      </c>
      <c r="F388" s="242">
        <v>0.52700000000000002</v>
      </c>
      <c r="G388" s="130">
        <v>0.52700000000000002</v>
      </c>
      <c r="H388" s="130">
        <v>0.52700000000000002</v>
      </c>
      <c r="I388" s="130">
        <v>0.8</v>
      </c>
      <c r="J388" s="130">
        <v>0.8</v>
      </c>
      <c r="K388" s="130">
        <v>0.8</v>
      </c>
      <c r="L388" s="130">
        <v>387</v>
      </c>
    </row>
    <row r="389" spans="1:12" ht="12.75" customHeight="1">
      <c r="A389" s="130">
        <v>388</v>
      </c>
      <c r="B389" s="242" t="s">
        <v>628</v>
      </c>
      <c r="C389" s="244">
        <v>0.94</v>
      </c>
      <c r="D389" s="242">
        <v>1.9</v>
      </c>
      <c r="E389" s="130">
        <v>10.9</v>
      </c>
      <c r="F389" s="242">
        <v>0.35499999999999998</v>
      </c>
      <c r="G389" s="130">
        <v>0.35499999999999998</v>
      </c>
      <c r="H389" s="130">
        <v>0.35499999999999998</v>
      </c>
      <c r="I389" s="130">
        <v>0.61299999999999999</v>
      </c>
      <c r="J389" s="130">
        <v>0.61299999999999999</v>
      </c>
      <c r="K389" s="130">
        <v>0.61299999999999999</v>
      </c>
      <c r="L389" s="130">
        <v>388</v>
      </c>
    </row>
    <row r="390" spans="1:12" ht="12.75" customHeight="1">
      <c r="A390" s="130">
        <v>389</v>
      </c>
      <c r="B390" s="242" t="s">
        <v>629</v>
      </c>
      <c r="C390" s="244">
        <v>0.75</v>
      </c>
      <c r="D390" s="242">
        <v>1.9</v>
      </c>
      <c r="E390" s="130">
        <v>14.1</v>
      </c>
      <c r="F390" s="242">
        <v>0.29299999999999998</v>
      </c>
      <c r="G390" s="130">
        <v>0.29299999999999998</v>
      </c>
      <c r="H390" s="130">
        <v>0.29299999999999998</v>
      </c>
      <c r="I390" s="130">
        <v>0.626</v>
      </c>
      <c r="J390" s="130">
        <v>0.626</v>
      </c>
      <c r="K390" s="130">
        <v>0.626</v>
      </c>
      <c r="L390" s="130">
        <v>389</v>
      </c>
    </row>
    <row r="391" spans="1:12" ht="12.75" customHeight="1">
      <c r="A391" s="130">
        <v>390</v>
      </c>
      <c r="B391" s="242" t="s">
        <v>630</v>
      </c>
      <c r="C391" s="244">
        <v>0.62</v>
      </c>
      <c r="D391" s="242">
        <v>1.9</v>
      </c>
      <c r="E391" s="130">
        <v>17.100000000000001</v>
      </c>
      <c r="F391" s="242">
        <v>0.251</v>
      </c>
      <c r="G391" s="130">
        <v>0.251</v>
      </c>
      <c r="H391" s="130">
        <v>0.251</v>
      </c>
      <c r="I391" s="130">
        <v>0.63400000000000001</v>
      </c>
      <c r="J391" s="130">
        <v>0.63400000000000001</v>
      </c>
      <c r="K391" s="130">
        <v>0.63400000000000001</v>
      </c>
      <c r="L391" s="130">
        <v>390</v>
      </c>
    </row>
    <row r="392" spans="1:12" ht="12.75" customHeight="1">
      <c r="A392" s="130">
        <v>391</v>
      </c>
      <c r="B392" s="242" t="s">
        <v>631</v>
      </c>
      <c r="C392" s="243">
        <v>0.6</v>
      </c>
      <c r="D392" s="242">
        <v>1.66</v>
      </c>
      <c r="E392" s="130">
        <v>12.8</v>
      </c>
      <c r="F392" s="242">
        <v>0.184</v>
      </c>
      <c r="G392" s="130">
        <v>0.184</v>
      </c>
      <c r="H392" s="130">
        <v>0.184</v>
      </c>
      <c r="I392" s="130">
        <v>0.54300000000000004</v>
      </c>
      <c r="J392" s="130">
        <v>0.54300000000000004</v>
      </c>
      <c r="K392" s="130">
        <v>0.54300000000000004</v>
      </c>
      <c r="L392" s="130">
        <v>391</v>
      </c>
    </row>
    <row r="393" spans="1:12" ht="12.75" customHeight="1">
      <c r="A393" s="130"/>
      <c r="B393" s="242"/>
      <c r="C393" s="243"/>
      <c r="D393" s="242"/>
      <c r="E393" s="130"/>
      <c r="F393" s="242"/>
    </row>
    <row r="394" spans="1:12" ht="12.75" customHeight="1">
      <c r="A394" s="130"/>
      <c r="B394" s="242"/>
      <c r="C394" s="244"/>
      <c r="D394" s="242"/>
      <c r="E394" s="130"/>
      <c r="F394" s="242"/>
    </row>
    <row r="395" spans="1:12" ht="12.75" customHeight="1">
      <c r="A395" s="130"/>
      <c r="B395" s="242"/>
      <c r="C395" s="244"/>
      <c r="D395" s="242"/>
      <c r="E395" s="130"/>
      <c r="F395" s="242"/>
    </row>
    <row r="396" spans="1:12" ht="12.75" customHeight="1">
      <c r="A396" s="130"/>
      <c r="B396" s="242"/>
      <c r="C396" s="244"/>
      <c r="D396" s="242"/>
      <c r="E396" s="130"/>
      <c r="F396" s="242"/>
    </row>
    <row r="397" spans="1:12" ht="12.75" customHeight="1">
      <c r="A397" s="130"/>
      <c r="B397" s="242"/>
      <c r="C397" s="243"/>
      <c r="D397" s="242"/>
      <c r="E397" s="130"/>
      <c r="F397" s="242"/>
    </row>
    <row r="398" spans="1:12" ht="12.75" customHeight="1">
      <c r="A398" s="130"/>
      <c r="B398" s="242"/>
      <c r="C398" s="243"/>
      <c r="D398" s="242"/>
      <c r="E398" s="130"/>
      <c r="F398" s="242"/>
    </row>
    <row r="399" spans="1:12" ht="12.75" customHeight="1">
      <c r="A399" s="130"/>
      <c r="B399" s="242"/>
      <c r="C399" s="244"/>
      <c r="D399" s="242"/>
      <c r="E399" s="130"/>
      <c r="F399" s="242"/>
    </row>
    <row r="400" spans="1:12" ht="12.75" customHeight="1">
      <c r="A400" s="130"/>
      <c r="B400" s="242"/>
      <c r="C400" s="244"/>
      <c r="D400" s="242"/>
      <c r="E400" s="130"/>
      <c r="F400" s="242"/>
    </row>
    <row r="401" spans="1:6" ht="12.75" customHeight="1">
      <c r="A401" s="130"/>
      <c r="B401" s="242"/>
      <c r="C401" s="244"/>
      <c r="D401" s="242"/>
      <c r="E401" s="130"/>
      <c r="F401" s="242"/>
    </row>
    <row r="402" spans="1:6" ht="12.75" customHeight="1">
      <c r="A402" s="130"/>
      <c r="B402" s="242"/>
      <c r="C402" s="244"/>
      <c r="D402" s="242"/>
      <c r="E402" s="130"/>
      <c r="F402" s="242"/>
    </row>
    <row r="403" spans="1:6" ht="12.75" customHeight="1">
      <c r="A403" s="130"/>
      <c r="B403" s="242"/>
      <c r="C403" s="244"/>
      <c r="D403" s="242"/>
      <c r="E403" s="130"/>
      <c r="F403" s="242"/>
    </row>
    <row r="404" spans="1:6" ht="12.75" customHeight="1">
      <c r="A404" s="130"/>
      <c r="B404" s="242"/>
      <c r="C404" s="244"/>
      <c r="D404" s="242"/>
      <c r="E404" s="130"/>
      <c r="F404" s="242"/>
    </row>
    <row r="405" spans="1:6" ht="12.75" customHeight="1">
      <c r="A405" s="130"/>
      <c r="B405" s="242"/>
      <c r="C405" s="243"/>
      <c r="D405" s="242"/>
      <c r="E405" s="130"/>
      <c r="F405" s="242"/>
    </row>
    <row r="406" spans="1:6" ht="12.75" customHeight="1">
      <c r="A406" s="130"/>
      <c r="B406" s="242"/>
      <c r="C406" s="244"/>
      <c r="D406" s="242"/>
      <c r="E406" s="130"/>
      <c r="F406" s="242"/>
    </row>
    <row r="407" spans="1:6" ht="12.75" customHeight="1">
      <c r="A407" s="130"/>
      <c r="B407" s="242"/>
      <c r="C407" s="244"/>
      <c r="D407" s="242"/>
      <c r="E407" s="130"/>
      <c r="F407" s="242"/>
    </row>
    <row r="408" spans="1:6" ht="12.75" customHeight="1">
      <c r="A408" s="130"/>
      <c r="B408" s="242"/>
      <c r="C408" s="244"/>
      <c r="D408" s="242"/>
      <c r="E408" s="130"/>
      <c r="F408" s="242"/>
    </row>
    <row r="409" spans="1:6" ht="12.75" customHeight="1">
      <c r="A409" s="130"/>
      <c r="B409" s="242"/>
      <c r="C409" s="244"/>
      <c r="D409" s="242"/>
      <c r="E409" s="130"/>
      <c r="F409" s="242"/>
    </row>
    <row r="410" spans="1:6" ht="12.75" customHeight="1">
      <c r="A410" s="130"/>
      <c r="B410" s="242"/>
      <c r="C410" s="244"/>
      <c r="D410" s="242"/>
      <c r="E410" s="130"/>
      <c r="F410" s="242"/>
    </row>
    <row r="411" spans="1:6" ht="12.75" customHeight="1">
      <c r="A411" s="130"/>
      <c r="B411" s="242"/>
      <c r="C411" s="244"/>
      <c r="D411" s="242"/>
      <c r="E411" s="130"/>
      <c r="F411" s="242"/>
    </row>
    <row r="412" spans="1:6" ht="12.75" customHeight="1">
      <c r="A412" s="130"/>
      <c r="B412" s="242"/>
      <c r="C412" s="244"/>
      <c r="D412" s="242"/>
      <c r="E412" s="130"/>
      <c r="F412" s="242"/>
    </row>
    <row r="413" spans="1:6" ht="12.75" customHeight="1">
      <c r="A413" s="130"/>
      <c r="B413" s="242"/>
      <c r="C413" s="244"/>
      <c r="D413" s="242"/>
      <c r="E413" s="130"/>
      <c r="F413" s="242"/>
    </row>
    <row r="414" spans="1:6" ht="12.75" customHeight="1">
      <c r="A414" s="130"/>
      <c r="B414" s="242"/>
      <c r="C414" s="244"/>
      <c r="D414" s="242"/>
      <c r="E414" s="130"/>
      <c r="F414" s="242"/>
    </row>
    <row r="415" spans="1:6" ht="12.75" customHeight="1">
      <c r="A415" s="130"/>
      <c r="B415" s="242"/>
      <c r="C415" s="244"/>
      <c r="D415" s="242"/>
      <c r="E415" s="130"/>
      <c r="F415" s="242"/>
    </row>
    <row r="416" spans="1:6" ht="12.75" customHeight="1">
      <c r="A416" s="130"/>
      <c r="B416" s="242"/>
      <c r="C416" s="244"/>
      <c r="D416" s="242"/>
      <c r="E416" s="130"/>
      <c r="F416" s="242"/>
    </row>
    <row r="417" spans="1:6" ht="12.75" customHeight="1">
      <c r="A417" s="130"/>
      <c r="B417" s="242"/>
      <c r="C417" s="244"/>
      <c r="D417" s="242"/>
      <c r="E417" s="130"/>
      <c r="F417" s="242"/>
    </row>
    <row r="418" spans="1:6" ht="12.75" customHeight="1">
      <c r="A418" s="130"/>
      <c r="B418" s="242"/>
      <c r="C418" s="244"/>
      <c r="D418" s="242"/>
      <c r="E418" s="130"/>
      <c r="F418" s="242"/>
    </row>
    <row r="419" spans="1:6" ht="12.75" customHeight="1">
      <c r="A419" s="130"/>
      <c r="B419" s="242"/>
      <c r="C419" s="244"/>
      <c r="D419" s="242"/>
      <c r="E419" s="130"/>
      <c r="F419" s="242"/>
    </row>
    <row r="420" spans="1:6" ht="12.75" customHeight="1">
      <c r="A420" s="130"/>
      <c r="B420" s="242"/>
      <c r="C420" s="244"/>
      <c r="D420" s="242"/>
      <c r="E420" s="130"/>
      <c r="F420" s="242"/>
    </row>
    <row r="421" spans="1:6" ht="12.75" customHeight="1">
      <c r="A421" s="130"/>
      <c r="B421" s="242"/>
      <c r="C421" s="244"/>
      <c r="D421" s="242"/>
      <c r="E421" s="130"/>
      <c r="F421" s="242"/>
    </row>
    <row r="422" spans="1:6" ht="12.75" customHeight="1">
      <c r="A422" s="130"/>
      <c r="B422" s="242"/>
      <c r="C422" s="244"/>
      <c r="D422" s="242"/>
      <c r="E422" s="130"/>
      <c r="F422" s="242"/>
    </row>
    <row r="423" spans="1:6" ht="12.75" customHeight="1">
      <c r="A423" s="130"/>
      <c r="B423" s="242"/>
      <c r="C423" s="244"/>
      <c r="D423" s="242"/>
      <c r="E423" s="130"/>
      <c r="F423" s="242"/>
    </row>
    <row r="424" spans="1:6" ht="12.75" customHeight="1">
      <c r="A424" s="130"/>
      <c r="B424" s="242"/>
      <c r="C424" s="244"/>
      <c r="D424" s="242"/>
      <c r="E424" s="130"/>
      <c r="F424" s="242"/>
    </row>
    <row r="425" spans="1:6" ht="12.75" customHeight="1">
      <c r="A425" s="130"/>
      <c r="B425" s="242"/>
      <c r="C425" s="244"/>
      <c r="D425" s="242"/>
      <c r="E425" s="130"/>
      <c r="F425" s="242"/>
    </row>
    <row r="426" spans="1:6" ht="12.75" customHeight="1">
      <c r="A426" s="130"/>
      <c r="B426" s="242"/>
      <c r="C426" s="244"/>
      <c r="D426" s="242"/>
      <c r="E426" s="130"/>
      <c r="F426" s="242"/>
    </row>
    <row r="427" spans="1:6" ht="12.75" customHeight="1">
      <c r="A427" s="130"/>
      <c r="B427" s="242"/>
      <c r="C427" s="244"/>
      <c r="D427" s="242"/>
      <c r="E427" s="130"/>
      <c r="F427" s="242"/>
    </row>
    <row r="428" spans="1:6" ht="12.75" customHeight="1">
      <c r="A428" s="130"/>
      <c r="B428" s="242"/>
      <c r="C428" s="244"/>
      <c r="D428" s="242"/>
      <c r="E428" s="130"/>
      <c r="F428" s="242"/>
    </row>
    <row r="429" spans="1:6" ht="12.75" customHeight="1">
      <c r="A429" s="130"/>
      <c r="B429" s="242"/>
      <c r="C429" s="244"/>
      <c r="D429" s="242"/>
      <c r="E429" s="130"/>
      <c r="F429" s="242"/>
    </row>
    <row r="430" spans="1:6" ht="12.75" customHeight="1">
      <c r="A430" s="130"/>
      <c r="B430" s="242"/>
      <c r="C430" s="244"/>
      <c r="D430" s="242"/>
      <c r="E430" s="130"/>
      <c r="F430" s="242"/>
    </row>
    <row r="431" spans="1:6" ht="12.75" customHeight="1">
      <c r="A431" s="130"/>
      <c r="B431" s="242"/>
      <c r="C431" s="244"/>
      <c r="D431" s="242"/>
      <c r="E431" s="130"/>
      <c r="F431" s="242"/>
    </row>
    <row r="432" spans="1:6" ht="12.75" customHeight="1">
      <c r="A432" s="130"/>
      <c r="B432" s="242"/>
      <c r="C432" s="244"/>
      <c r="D432" s="242"/>
      <c r="E432" s="130"/>
      <c r="F432" s="242"/>
    </row>
    <row r="433" spans="1:6" ht="12.75" customHeight="1">
      <c r="A433" s="130"/>
      <c r="B433" s="242"/>
      <c r="C433" s="244"/>
      <c r="D433" s="242"/>
      <c r="E433" s="130"/>
      <c r="F433" s="242"/>
    </row>
    <row r="434" spans="1:6" ht="12.75" customHeight="1">
      <c r="A434" s="130"/>
      <c r="B434" s="242"/>
      <c r="C434" s="244"/>
      <c r="D434" s="242"/>
      <c r="E434" s="130"/>
      <c r="F434" s="242"/>
    </row>
    <row r="435" spans="1:6" ht="12.75" customHeight="1">
      <c r="A435" s="130"/>
      <c r="B435" s="242"/>
      <c r="C435" s="244"/>
      <c r="D435" s="242"/>
      <c r="E435" s="130"/>
      <c r="F435" s="242"/>
    </row>
    <row r="436" spans="1:6" ht="12.75" customHeight="1">
      <c r="A436" s="130"/>
      <c r="B436" s="242"/>
      <c r="C436" s="244"/>
      <c r="D436" s="242"/>
      <c r="E436" s="130"/>
      <c r="F436" s="242"/>
    </row>
    <row r="437" spans="1:6" ht="12.75" customHeight="1">
      <c r="A437" s="130"/>
      <c r="B437" s="242"/>
      <c r="C437" s="244"/>
      <c r="D437" s="242"/>
      <c r="E437" s="130"/>
      <c r="F437" s="242"/>
    </row>
    <row r="438" spans="1:6" ht="12.75" customHeight="1">
      <c r="A438" s="130"/>
      <c r="B438" s="242"/>
      <c r="C438" s="244"/>
      <c r="D438" s="242"/>
      <c r="E438" s="130"/>
      <c r="F438" s="242"/>
    </row>
    <row r="439" spans="1:6" ht="12.75" customHeight="1">
      <c r="A439" s="130"/>
      <c r="B439" s="242"/>
      <c r="C439" s="244"/>
      <c r="D439" s="242"/>
      <c r="E439" s="130"/>
      <c r="F439" s="242"/>
    </row>
    <row r="440" spans="1:6" ht="12.75" customHeight="1">
      <c r="A440" s="130"/>
      <c r="B440" s="242"/>
      <c r="C440" s="244"/>
      <c r="D440" s="242"/>
      <c r="E440" s="130"/>
      <c r="F440" s="242"/>
    </row>
    <row r="441" spans="1:6" ht="12.75" customHeight="1">
      <c r="A441" s="130"/>
      <c r="B441" s="242"/>
      <c r="C441" s="244"/>
      <c r="D441" s="242"/>
      <c r="E441" s="130"/>
      <c r="F441" s="242"/>
    </row>
    <row r="442" spans="1:6" ht="12.75" customHeight="1">
      <c r="A442" s="130"/>
      <c r="B442" s="242"/>
      <c r="C442" s="244"/>
      <c r="D442" s="242"/>
      <c r="E442" s="130"/>
      <c r="F442" s="242"/>
    </row>
    <row r="443" spans="1:6" ht="12.75" customHeight="1">
      <c r="A443" s="130"/>
      <c r="B443" s="242"/>
      <c r="C443" s="244"/>
      <c r="D443" s="242"/>
      <c r="E443" s="130"/>
      <c r="F443" s="242"/>
    </row>
    <row r="444" spans="1:6" ht="12.75" customHeight="1">
      <c r="A444" s="130"/>
      <c r="B444" s="242"/>
      <c r="C444" s="244"/>
      <c r="D444" s="242"/>
      <c r="E444" s="130"/>
      <c r="F444" s="242"/>
    </row>
    <row r="445" spans="1:6" ht="12.75" customHeight="1">
      <c r="A445" s="130"/>
      <c r="B445" s="242"/>
      <c r="C445" s="244"/>
      <c r="D445" s="242"/>
      <c r="E445" s="130"/>
      <c r="F445" s="242"/>
    </row>
    <row r="446" spans="1:6" ht="12.75" customHeight="1">
      <c r="A446" s="130"/>
      <c r="B446" s="242"/>
      <c r="C446" s="244"/>
      <c r="D446" s="242"/>
      <c r="E446" s="130"/>
      <c r="F446" s="242"/>
    </row>
    <row r="447" spans="1:6" ht="12.75" customHeight="1">
      <c r="A447" s="130"/>
      <c r="B447" s="242"/>
      <c r="C447" s="244"/>
      <c r="D447" s="242"/>
      <c r="E447" s="130"/>
      <c r="F447" s="242"/>
    </row>
    <row r="448" spans="1:6" ht="12.75" customHeight="1">
      <c r="A448" s="130"/>
      <c r="B448" s="242"/>
      <c r="C448" s="244"/>
      <c r="D448" s="242"/>
      <c r="E448" s="130"/>
      <c r="F448" s="242"/>
    </row>
    <row r="449" spans="1:6" ht="12.75" customHeight="1">
      <c r="A449" s="130"/>
      <c r="B449" s="242"/>
      <c r="C449" s="244"/>
      <c r="D449" s="242"/>
      <c r="E449" s="130"/>
      <c r="F449" s="242"/>
    </row>
    <row r="450" spans="1:6" ht="12.75" customHeight="1">
      <c r="A450" s="130"/>
      <c r="B450" s="242"/>
      <c r="C450" s="244"/>
      <c r="D450" s="242"/>
      <c r="E450" s="130"/>
      <c r="F450" s="242"/>
    </row>
    <row r="451" spans="1:6" ht="12.75" customHeight="1">
      <c r="A451" s="130"/>
      <c r="B451" s="242"/>
      <c r="C451" s="244"/>
      <c r="D451" s="242"/>
      <c r="E451" s="130"/>
      <c r="F451" s="242"/>
    </row>
    <row r="452" spans="1:6" ht="12.75" customHeight="1">
      <c r="A452" s="130"/>
      <c r="B452" s="242"/>
      <c r="C452" s="244"/>
      <c r="D452" s="242"/>
      <c r="E452" s="130"/>
      <c r="F452" s="242"/>
    </row>
    <row r="453" spans="1:6" ht="12.75" customHeight="1">
      <c r="A453" s="130"/>
      <c r="B453" s="242"/>
      <c r="C453" s="244"/>
      <c r="D453" s="242"/>
      <c r="E453" s="130"/>
      <c r="F453" s="242"/>
    </row>
    <row r="454" spans="1:6" ht="12.75" customHeight="1">
      <c r="A454" s="130"/>
      <c r="B454" s="242"/>
      <c r="C454" s="244"/>
      <c r="D454" s="242"/>
      <c r="E454" s="130"/>
      <c r="F454" s="242"/>
    </row>
    <row r="455" spans="1:6" ht="12.75" customHeight="1">
      <c r="A455" s="130"/>
      <c r="B455" s="242"/>
      <c r="C455" s="244"/>
      <c r="D455" s="242"/>
      <c r="E455" s="130"/>
      <c r="F455" s="242"/>
    </row>
    <row r="456" spans="1:6" ht="12.75" customHeight="1">
      <c r="A456" s="130"/>
      <c r="B456" s="242"/>
      <c r="C456" s="244"/>
      <c r="D456" s="242"/>
      <c r="E456" s="130"/>
      <c r="F456" s="242"/>
    </row>
    <row r="457" spans="1:6" ht="12.75" customHeight="1">
      <c r="A457" s="130"/>
      <c r="B457" s="242"/>
      <c r="C457" s="244"/>
      <c r="D457" s="242"/>
      <c r="E457" s="130"/>
      <c r="F457" s="242"/>
    </row>
    <row r="458" spans="1:6" ht="12.75" customHeight="1">
      <c r="A458" s="130"/>
      <c r="B458" s="242"/>
      <c r="C458" s="244"/>
      <c r="D458" s="242"/>
      <c r="E458" s="130"/>
      <c r="F458" s="242"/>
    </row>
    <row r="459" spans="1:6" ht="12.75" customHeight="1">
      <c r="A459" s="130"/>
      <c r="B459" s="242"/>
      <c r="C459" s="244"/>
      <c r="D459" s="242"/>
      <c r="E459" s="130"/>
      <c r="F459" s="242"/>
    </row>
    <row r="460" spans="1:6" ht="12.75" customHeight="1">
      <c r="A460" s="130"/>
      <c r="B460" s="242"/>
      <c r="C460" s="244"/>
      <c r="D460" s="242"/>
      <c r="E460" s="130"/>
      <c r="F460" s="242"/>
    </row>
    <row r="461" spans="1:6" ht="12.75" customHeight="1">
      <c r="A461" s="130"/>
      <c r="B461" s="242"/>
      <c r="C461" s="244"/>
      <c r="D461" s="242"/>
      <c r="E461" s="130"/>
      <c r="F461" s="242"/>
    </row>
    <row r="462" spans="1:6" ht="12.75" customHeight="1">
      <c r="A462" s="130"/>
      <c r="B462" s="242"/>
      <c r="C462" s="244"/>
      <c r="D462" s="242"/>
      <c r="E462" s="130"/>
      <c r="F462" s="242"/>
    </row>
    <row r="463" spans="1:6" ht="12.75" customHeight="1">
      <c r="A463" s="130"/>
      <c r="B463" s="242"/>
      <c r="C463" s="244"/>
      <c r="D463" s="242"/>
      <c r="E463" s="130"/>
      <c r="F463" s="242"/>
    </row>
    <row r="464" spans="1:6" ht="12.75" customHeight="1">
      <c r="A464" s="130"/>
      <c r="B464" s="242"/>
      <c r="C464" s="244"/>
      <c r="D464" s="242"/>
      <c r="E464" s="130"/>
      <c r="F464" s="242"/>
    </row>
    <row r="465" spans="1:6" ht="12.75" customHeight="1">
      <c r="A465" s="130"/>
      <c r="B465" s="242"/>
      <c r="C465" s="244"/>
      <c r="D465" s="242"/>
      <c r="E465" s="130"/>
      <c r="F465" s="242"/>
    </row>
    <row r="466" spans="1:6" ht="12.75" customHeight="1">
      <c r="A466" s="130"/>
      <c r="B466" s="242"/>
      <c r="C466" s="244"/>
      <c r="D466" s="242"/>
      <c r="E466" s="130"/>
      <c r="F466" s="242"/>
    </row>
    <row r="467" spans="1:6" ht="12.75" customHeight="1">
      <c r="A467" s="130"/>
      <c r="B467" s="242"/>
      <c r="C467" s="244"/>
      <c r="D467" s="242"/>
      <c r="E467" s="130"/>
      <c r="F467" s="242"/>
    </row>
    <row r="468" spans="1:6" ht="12.75" customHeight="1">
      <c r="A468" s="130"/>
      <c r="B468" s="242"/>
      <c r="C468" s="244"/>
      <c r="D468" s="242"/>
      <c r="E468" s="130"/>
      <c r="F468" s="242"/>
    </row>
    <row r="469" spans="1:6" ht="12.75" customHeight="1">
      <c r="A469" s="130"/>
      <c r="B469" s="242"/>
      <c r="C469" s="244"/>
      <c r="D469" s="242"/>
      <c r="E469" s="130"/>
      <c r="F469" s="242"/>
    </row>
    <row r="470" spans="1:6" ht="12.75" customHeight="1">
      <c r="A470" s="130"/>
      <c r="B470" s="242"/>
      <c r="C470" s="244"/>
      <c r="D470" s="242"/>
      <c r="E470" s="130"/>
      <c r="F470" s="242"/>
    </row>
    <row r="471" spans="1:6" ht="12.75" customHeight="1">
      <c r="A471" s="130"/>
      <c r="B471" s="242"/>
      <c r="C471" s="244"/>
      <c r="D471" s="242"/>
      <c r="E471" s="130"/>
      <c r="F471" s="242"/>
    </row>
    <row r="472" spans="1:6" ht="12.75" customHeight="1">
      <c r="A472" s="130"/>
      <c r="B472" s="242"/>
      <c r="C472" s="244"/>
      <c r="D472" s="242"/>
      <c r="E472" s="130"/>
      <c r="F472" s="242"/>
    </row>
    <row r="473" spans="1:6" ht="12.75" customHeight="1">
      <c r="A473" s="130"/>
      <c r="B473" s="242"/>
      <c r="C473" s="244"/>
      <c r="D473" s="242"/>
      <c r="E473" s="130"/>
      <c r="F473" s="242"/>
    </row>
    <row r="474" spans="1:6" ht="12.75" customHeight="1">
      <c r="A474" s="130"/>
      <c r="B474" s="242"/>
      <c r="C474" s="244"/>
      <c r="D474" s="242"/>
      <c r="E474" s="130"/>
      <c r="F474" s="242"/>
    </row>
    <row r="475" spans="1:6" ht="12.75" customHeight="1">
      <c r="A475" s="130"/>
      <c r="B475" s="242"/>
      <c r="C475" s="244"/>
      <c r="D475" s="242"/>
      <c r="E475" s="130"/>
      <c r="F475" s="242"/>
    </row>
    <row r="476" spans="1:6" ht="12.75" customHeight="1">
      <c r="A476" s="130"/>
      <c r="B476" s="242"/>
      <c r="C476" s="244"/>
      <c r="D476" s="242"/>
      <c r="E476" s="130"/>
      <c r="F476" s="242"/>
    </row>
    <row r="477" spans="1:6" ht="12.75" customHeight="1">
      <c r="A477" s="130"/>
      <c r="B477" s="242"/>
      <c r="C477" s="244"/>
      <c r="D477" s="242"/>
      <c r="E477" s="130"/>
      <c r="F477" s="242"/>
    </row>
    <row r="478" spans="1:6" ht="12.75" customHeight="1">
      <c r="A478" s="130"/>
      <c r="B478" s="242"/>
      <c r="C478" s="244"/>
      <c r="D478" s="242"/>
      <c r="E478" s="130"/>
      <c r="F478" s="242"/>
    </row>
    <row r="479" spans="1:6" ht="12.75" customHeight="1">
      <c r="A479" s="130"/>
      <c r="B479" s="242"/>
      <c r="C479" s="244"/>
      <c r="D479" s="242"/>
      <c r="E479" s="130"/>
      <c r="F479" s="242"/>
    </row>
    <row r="480" spans="1:6" ht="12.75" customHeight="1">
      <c r="A480" s="130"/>
      <c r="B480" s="242"/>
      <c r="C480" s="244"/>
      <c r="D480" s="242"/>
      <c r="E480" s="130"/>
      <c r="F480" s="242"/>
    </row>
    <row r="481" spans="1:6" ht="12.75" customHeight="1">
      <c r="A481" s="130"/>
      <c r="B481" s="242"/>
      <c r="C481" s="244"/>
      <c r="D481" s="242"/>
      <c r="E481" s="130"/>
      <c r="F481" s="242"/>
    </row>
    <row r="482" spans="1:6" ht="12.75" customHeight="1">
      <c r="A482" s="130"/>
      <c r="B482" s="242"/>
      <c r="C482" s="244"/>
      <c r="D482" s="242"/>
      <c r="E482" s="130"/>
      <c r="F482" s="242"/>
    </row>
    <row r="483" spans="1:6" ht="12.75" customHeight="1">
      <c r="A483" s="130"/>
      <c r="B483" s="242"/>
      <c r="C483" s="245"/>
      <c r="D483" s="242"/>
      <c r="E483" s="130"/>
      <c r="F483" s="242"/>
    </row>
    <row r="484" spans="1:6" ht="12.75" customHeight="1">
      <c r="A484" s="130"/>
      <c r="B484" s="242"/>
      <c r="C484" s="244"/>
      <c r="D484" s="242"/>
      <c r="E484" s="130"/>
      <c r="F484" s="242"/>
    </row>
    <row r="485" spans="1:6" ht="12.75" customHeight="1">
      <c r="A485" s="130"/>
      <c r="B485" s="242"/>
      <c r="C485" s="244"/>
      <c r="D485" s="242"/>
      <c r="E485" s="130"/>
      <c r="F485" s="242"/>
    </row>
    <row r="486" spans="1:6" ht="12.75" customHeight="1">
      <c r="A486" s="130"/>
      <c r="B486" s="242"/>
      <c r="C486" s="244"/>
      <c r="D486" s="242"/>
      <c r="E486" s="130"/>
      <c r="F486" s="242"/>
    </row>
    <row r="487" spans="1:6" ht="12.75" customHeight="1">
      <c r="A487" s="130"/>
      <c r="B487" s="242"/>
      <c r="C487" s="244"/>
      <c r="D487" s="242"/>
      <c r="E487" s="130"/>
      <c r="F487" s="242"/>
    </row>
    <row r="488" spans="1:6" ht="12.75" customHeight="1">
      <c r="A488" s="130"/>
      <c r="B488" s="242"/>
      <c r="C488" s="245"/>
      <c r="D488" s="242"/>
      <c r="E488" s="130"/>
      <c r="F488" s="242"/>
    </row>
    <row r="489" spans="1:6" ht="12.75" customHeight="1">
      <c r="A489" s="130"/>
      <c r="B489" s="242"/>
      <c r="C489" s="245"/>
      <c r="D489" s="242"/>
      <c r="E489" s="130"/>
      <c r="F489" s="242"/>
    </row>
    <row r="490" spans="1:6" ht="12.75" customHeight="1">
      <c r="A490" s="130"/>
      <c r="B490" s="242"/>
      <c r="C490" s="245"/>
      <c r="D490" s="242"/>
      <c r="E490" s="130"/>
      <c r="F490" s="242"/>
    </row>
    <row r="491" spans="1:6" ht="12.75" customHeight="1">
      <c r="A491" s="130"/>
      <c r="B491" s="242"/>
      <c r="C491" s="245"/>
      <c r="D491" s="242"/>
      <c r="E491" s="130"/>
      <c r="F491" s="242"/>
    </row>
    <row r="492" spans="1:6" ht="12.75" customHeight="1">
      <c r="A492" s="130"/>
      <c r="B492" s="242"/>
      <c r="C492" s="245"/>
      <c r="D492" s="242"/>
      <c r="E492" s="130"/>
      <c r="F492" s="242"/>
    </row>
    <row r="493" spans="1:6" ht="12.75" customHeight="1">
      <c r="A493" s="130"/>
      <c r="B493" s="242"/>
      <c r="C493" s="245"/>
      <c r="D493" s="242"/>
      <c r="E493" s="130"/>
      <c r="F493" s="246"/>
    </row>
    <row r="494" spans="1:6" ht="12.75" customHeight="1">
      <c r="A494" s="130"/>
      <c r="B494" s="242"/>
      <c r="C494" s="245"/>
      <c r="D494" s="242"/>
      <c r="E494" s="130"/>
      <c r="F494" s="246"/>
    </row>
    <row r="495" spans="1:6" ht="12.75" customHeight="1">
      <c r="A495" s="130"/>
      <c r="B495" s="242"/>
      <c r="C495" s="245"/>
      <c r="D495" s="242"/>
      <c r="E495" s="130"/>
      <c r="F495" s="246"/>
    </row>
    <row r="496" spans="1:6" ht="12.75" customHeight="1">
      <c r="A496" s="130"/>
      <c r="B496" s="242"/>
      <c r="C496" s="245"/>
      <c r="D496" s="242"/>
      <c r="E496" s="130"/>
      <c r="F496" s="246"/>
    </row>
    <row r="497" spans="1:6" ht="12.75" customHeight="1">
      <c r="A497" s="130"/>
      <c r="B497" s="242"/>
      <c r="C497" s="245"/>
      <c r="D497" s="242"/>
      <c r="E497" s="130"/>
      <c r="F497" s="246"/>
    </row>
    <row r="498" spans="1:6" ht="12.75" customHeight="1">
      <c r="A498" s="130"/>
      <c r="B498" s="242"/>
      <c r="C498" s="244"/>
      <c r="D498" s="242"/>
      <c r="E498" s="130"/>
      <c r="F498" s="246"/>
    </row>
    <row r="499" spans="1:6" ht="12.75" customHeight="1">
      <c r="A499" s="130"/>
      <c r="B499" s="242"/>
      <c r="C499" s="244"/>
      <c r="D499" s="242"/>
      <c r="E499" s="130"/>
      <c r="F499" s="246"/>
    </row>
    <row r="500" spans="1:6" ht="12.75" customHeight="1">
      <c r="A500" s="130"/>
      <c r="B500" s="242"/>
      <c r="C500" s="244"/>
      <c r="D500" s="242"/>
      <c r="E500" s="130"/>
      <c r="F500" s="246"/>
    </row>
    <row r="501" spans="1:6" ht="12.75" customHeight="1">
      <c r="A501" s="130"/>
      <c r="B501" s="242"/>
      <c r="C501" s="244"/>
      <c r="D501" s="242"/>
      <c r="E501" s="130"/>
      <c r="F501" s="246"/>
    </row>
    <row r="502" spans="1:6" ht="12.75" customHeight="1">
      <c r="A502" s="130"/>
      <c r="B502" s="242"/>
      <c r="C502" s="244"/>
      <c r="D502" s="242"/>
      <c r="E502" s="130"/>
      <c r="F502" s="246"/>
    </row>
    <row r="503" spans="1:6" ht="12.75" customHeight="1">
      <c r="A503" s="130"/>
      <c r="B503" s="242"/>
      <c r="C503" s="244"/>
      <c r="D503" s="242"/>
      <c r="E503" s="130"/>
      <c r="F503" s="246"/>
    </row>
    <row r="504" spans="1:6" ht="12.75" customHeight="1">
      <c r="A504" s="130"/>
      <c r="B504" s="242"/>
      <c r="C504" s="244"/>
      <c r="D504" s="242"/>
      <c r="E504" s="130"/>
      <c r="F504" s="246"/>
    </row>
    <row r="505" spans="1:6" ht="12.75" customHeight="1">
      <c r="A505" s="130"/>
      <c r="B505" s="242"/>
      <c r="C505" s="244"/>
      <c r="D505" s="242"/>
      <c r="E505" s="130"/>
      <c r="F505" s="246"/>
    </row>
    <row r="506" spans="1:6" ht="12.75" customHeight="1">
      <c r="A506" s="130"/>
      <c r="B506" s="242"/>
      <c r="C506" s="243"/>
      <c r="D506" s="242"/>
      <c r="E506" s="130"/>
      <c r="F506" s="246"/>
    </row>
    <row r="507" spans="1:6" ht="12.75" customHeight="1">
      <c r="A507" s="130"/>
      <c r="B507" s="242"/>
      <c r="C507" s="243"/>
      <c r="D507" s="242"/>
      <c r="E507" s="130"/>
      <c r="F507" s="246"/>
    </row>
    <row r="508" spans="1:6" ht="12.75" customHeight="1">
      <c r="A508" s="130"/>
      <c r="B508" s="242"/>
      <c r="C508" s="245"/>
      <c r="D508" s="242"/>
      <c r="E508" s="130"/>
      <c r="F508" s="246"/>
    </row>
    <row r="509" spans="1:6" ht="12.75" customHeight="1">
      <c r="A509" s="130"/>
      <c r="B509" s="242"/>
      <c r="C509" s="245"/>
      <c r="D509" s="242"/>
      <c r="E509" s="130"/>
      <c r="F509" s="246"/>
    </row>
    <row r="510" spans="1:6" ht="12.75" customHeight="1">
      <c r="A510" s="130"/>
      <c r="B510" s="242"/>
      <c r="C510" s="245"/>
      <c r="D510" s="242"/>
      <c r="E510" s="130"/>
      <c r="F510" s="246"/>
    </row>
    <row r="511" spans="1:6" ht="12.75" customHeight="1">
      <c r="A511" s="130"/>
      <c r="B511" s="242"/>
      <c r="C511" s="245"/>
      <c r="D511" s="242"/>
      <c r="E511" s="130"/>
      <c r="F511" s="246"/>
    </row>
    <row r="512" spans="1:6" ht="12.75" customHeight="1">
      <c r="A512" s="130"/>
      <c r="B512" s="242"/>
      <c r="C512" s="244"/>
      <c r="D512" s="242"/>
      <c r="E512" s="130"/>
      <c r="F512" s="246"/>
    </row>
    <row r="513" spans="1:6" ht="12.75" customHeight="1">
      <c r="A513" s="130"/>
      <c r="B513" s="242"/>
      <c r="C513" s="244"/>
      <c r="D513" s="242"/>
      <c r="E513" s="130"/>
      <c r="F513" s="246"/>
    </row>
    <row r="514" spans="1:6" ht="12.75" customHeight="1">
      <c r="A514" s="130"/>
      <c r="B514" s="242"/>
      <c r="C514" s="244"/>
      <c r="D514" s="242"/>
      <c r="E514" s="130"/>
      <c r="F514" s="246"/>
    </row>
    <row r="515" spans="1:6" ht="12.75" customHeight="1">
      <c r="A515" s="130"/>
      <c r="B515" s="242"/>
      <c r="C515" s="244"/>
      <c r="D515" s="242"/>
      <c r="E515" s="130"/>
      <c r="F515" s="246"/>
    </row>
    <row r="516" spans="1:6" ht="12.75" customHeight="1">
      <c r="A516" s="130"/>
      <c r="B516" s="242"/>
      <c r="C516" s="244"/>
      <c r="D516" s="242"/>
      <c r="E516" s="130"/>
      <c r="F516" s="246"/>
    </row>
    <row r="517" spans="1:6" ht="12.75" customHeight="1">
      <c r="A517" s="130"/>
      <c r="B517" s="242"/>
      <c r="C517" s="244"/>
      <c r="D517" s="242"/>
      <c r="E517" s="130"/>
      <c r="F517" s="246"/>
    </row>
    <row r="518" spans="1:6" ht="12.75" customHeight="1">
      <c r="A518" s="130"/>
      <c r="B518" s="242"/>
      <c r="C518" s="244"/>
      <c r="D518" s="242"/>
      <c r="E518" s="130"/>
      <c r="F518" s="246"/>
    </row>
    <row r="519" spans="1:6" ht="12.75" customHeight="1">
      <c r="A519" s="130"/>
      <c r="B519" s="242"/>
      <c r="C519" s="244"/>
      <c r="D519" s="242"/>
      <c r="E519" s="130"/>
      <c r="F519" s="246"/>
    </row>
    <row r="520" spans="1:6" ht="12.75" customHeight="1">
      <c r="A520" s="130"/>
      <c r="B520" s="242"/>
      <c r="C520" s="243"/>
      <c r="D520" s="242"/>
      <c r="E520" s="130"/>
      <c r="F520" s="246"/>
    </row>
    <row r="521" spans="1:6" ht="12.75" customHeight="1">
      <c r="A521" s="130"/>
      <c r="B521" s="242"/>
      <c r="C521" s="243"/>
      <c r="D521" s="242"/>
      <c r="E521" s="130"/>
      <c r="F521" s="246"/>
    </row>
    <row r="522" spans="1:6" ht="12.75" customHeight="1">
      <c r="A522" s="130"/>
      <c r="B522" s="242"/>
      <c r="C522" s="243"/>
      <c r="D522" s="242"/>
      <c r="E522" s="130"/>
      <c r="F522" s="246"/>
    </row>
    <row r="523" spans="1:6" ht="12.75" customHeight="1">
      <c r="A523" s="130"/>
      <c r="B523" s="242"/>
      <c r="C523" s="244"/>
      <c r="D523" s="242"/>
      <c r="E523" s="130"/>
      <c r="F523" s="246"/>
    </row>
    <row r="524" spans="1:6" ht="12.75" customHeight="1">
      <c r="A524" s="130"/>
      <c r="B524" s="242"/>
      <c r="C524" s="244"/>
      <c r="D524" s="242"/>
      <c r="E524" s="130"/>
      <c r="F524" s="246"/>
    </row>
    <row r="525" spans="1:6" ht="12.75" customHeight="1">
      <c r="A525" s="130"/>
      <c r="B525" s="242"/>
      <c r="C525" s="244"/>
      <c r="D525" s="242"/>
      <c r="E525" s="130"/>
      <c r="F525" s="246"/>
    </row>
    <row r="526" spans="1:6" ht="12.75" customHeight="1">
      <c r="A526" s="130"/>
      <c r="B526" s="242"/>
      <c r="C526" s="244"/>
      <c r="D526" s="242"/>
      <c r="E526" s="130"/>
      <c r="F526" s="246"/>
    </row>
    <row r="527" spans="1:6" ht="12.75" customHeight="1">
      <c r="A527" s="130"/>
      <c r="B527" s="242"/>
      <c r="C527" s="243"/>
      <c r="D527" s="242"/>
      <c r="E527" s="130"/>
      <c r="F527" s="246"/>
    </row>
    <row r="528" spans="1:6" ht="12.75" customHeight="1">
      <c r="A528" s="130"/>
      <c r="B528" s="242"/>
      <c r="C528" s="243"/>
      <c r="D528" s="242"/>
      <c r="E528" s="130"/>
      <c r="F528" s="246"/>
    </row>
    <row r="529" spans="1:6" ht="12.75" customHeight="1">
      <c r="A529" s="130"/>
      <c r="B529" s="242"/>
      <c r="C529" s="243"/>
      <c r="D529" s="242"/>
      <c r="E529" s="130"/>
      <c r="F529" s="246"/>
    </row>
    <row r="530" spans="1:6" ht="12.75" customHeight="1">
      <c r="B530" s="130"/>
      <c r="C530" s="243"/>
      <c r="D530" s="130"/>
    </row>
    <row r="531" spans="1:6" ht="12.75" customHeight="1">
      <c r="B531" s="130"/>
      <c r="C531" s="130"/>
      <c r="D531" s="130"/>
    </row>
    <row r="532" spans="1:6" ht="12.75" customHeight="1">
      <c r="B532" s="130"/>
      <c r="C532" s="130"/>
      <c r="D532" s="130"/>
    </row>
    <row r="533" spans="1:6" ht="12.75" customHeight="1">
      <c r="B533" s="130"/>
      <c r="C533" s="130"/>
      <c r="D533" s="130"/>
    </row>
    <row r="534" spans="1:6" ht="12.75" customHeight="1">
      <c r="B534" s="130"/>
      <c r="C534" s="130"/>
      <c r="D534" s="130"/>
    </row>
    <row r="535" spans="1:6" ht="12.75" customHeight="1">
      <c r="B535" s="130"/>
      <c r="C535" s="130"/>
      <c r="D535" s="130"/>
    </row>
    <row r="536" spans="1:6" ht="12.75" customHeight="1">
      <c r="B536" s="130"/>
      <c r="C536" s="130"/>
      <c r="D536" s="130"/>
    </row>
    <row r="537" spans="1:6" ht="12.75" customHeight="1">
      <c r="B537" s="130"/>
      <c r="C537" s="130"/>
      <c r="D537" s="130"/>
    </row>
    <row r="538" spans="1:6" ht="12.75" customHeight="1">
      <c r="B538" s="130"/>
      <c r="C538" s="130"/>
      <c r="D538" s="130"/>
    </row>
    <row r="539" spans="1:6" ht="12.75" customHeight="1">
      <c r="B539" s="130"/>
      <c r="C539" s="130"/>
      <c r="D539" s="130"/>
    </row>
    <row r="540" spans="1:6" ht="12.75" customHeight="1">
      <c r="B540" s="130"/>
      <c r="C540" s="130"/>
      <c r="D540" s="130"/>
    </row>
    <row r="541" spans="1:6" ht="12.75" customHeight="1">
      <c r="B541" s="130"/>
      <c r="C541" s="130"/>
      <c r="D541" s="130"/>
    </row>
    <row r="542" spans="1:6" ht="12.75" customHeight="1">
      <c r="B542" s="130"/>
      <c r="C542" s="130"/>
      <c r="D542" s="130"/>
    </row>
    <row r="543" spans="1:6" ht="12.75" customHeight="1">
      <c r="B543" s="130"/>
      <c r="C543" s="130"/>
      <c r="D543" s="130"/>
    </row>
    <row r="544" spans="1:6" ht="12.75" customHeight="1">
      <c r="B544" s="130"/>
      <c r="C544" s="130"/>
      <c r="D544" s="130"/>
    </row>
    <row r="545" spans="2:4" ht="12.75" customHeight="1">
      <c r="B545" s="130"/>
      <c r="C545" s="130"/>
      <c r="D545" s="130"/>
    </row>
    <row r="546" spans="2:4" ht="12.75" customHeight="1">
      <c r="B546" s="130"/>
      <c r="C546" s="130"/>
      <c r="D546" s="130"/>
    </row>
    <row r="547" spans="2:4" ht="12.75" customHeight="1">
      <c r="B547" s="130"/>
      <c r="C547" s="130"/>
      <c r="D547" s="130"/>
    </row>
    <row r="548" spans="2:4" ht="12.75" customHeight="1">
      <c r="B548" s="130"/>
      <c r="C548" s="130"/>
      <c r="D548" s="130"/>
    </row>
    <row r="549" spans="2:4" ht="12.75" customHeight="1">
      <c r="B549" s="130"/>
      <c r="C549" s="130"/>
      <c r="D549" s="130"/>
    </row>
    <row r="550" spans="2:4" ht="12.75" customHeight="1">
      <c r="B550" s="130"/>
      <c r="C550" s="130"/>
      <c r="D550" s="130"/>
    </row>
    <row r="551" spans="2:4" ht="12.75" customHeight="1">
      <c r="B551" s="130"/>
      <c r="C551" s="130"/>
      <c r="D551" s="130"/>
    </row>
    <row r="552" spans="2:4" ht="12.75" customHeight="1">
      <c r="B552" s="130"/>
      <c r="C552" s="130"/>
      <c r="D552" s="130"/>
    </row>
    <row r="553" spans="2:4" ht="12.75" customHeight="1">
      <c r="B553" s="130"/>
      <c r="C553" s="130"/>
      <c r="D553" s="130"/>
    </row>
    <row r="554" spans="2:4" ht="12.75" customHeight="1">
      <c r="B554" s="130"/>
      <c r="C554" s="130"/>
      <c r="D554" s="130"/>
    </row>
    <row r="555" spans="2:4" ht="12.75" customHeight="1">
      <c r="B555" s="130"/>
      <c r="C555" s="130"/>
      <c r="D555" s="130"/>
    </row>
    <row r="556" spans="2:4" ht="12.75" customHeight="1">
      <c r="B556" s="130"/>
      <c r="C556" s="130"/>
      <c r="D556" s="130"/>
    </row>
    <row r="557" spans="2:4" ht="12.75" customHeight="1">
      <c r="B557" s="130"/>
      <c r="C557" s="130"/>
      <c r="D557" s="130"/>
    </row>
    <row r="558" spans="2:4" ht="12.75" customHeight="1">
      <c r="B558" s="130"/>
      <c r="C558" s="130"/>
      <c r="D558" s="130"/>
    </row>
    <row r="559" spans="2:4" ht="12.75" customHeight="1">
      <c r="B559" s="130"/>
      <c r="C559" s="130"/>
      <c r="D559" s="130"/>
    </row>
    <row r="560" spans="2:4" ht="12.75" customHeight="1">
      <c r="B560" s="130"/>
      <c r="C560" s="130"/>
      <c r="D560" s="130"/>
    </row>
    <row r="561" spans="2:4" ht="12.75" customHeight="1">
      <c r="B561" s="130"/>
      <c r="C561" s="130"/>
      <c r="D561" s="130"/>
    </row>
    <row r="562" spans="2:4" ht="12.75" customHeight="1">
      <c r="B562" s="130"/>
      <c r="C562" s="130"/>
      <c r="D562" s="130"/>
    </row>
    <row r="563" spans="2:4" ht="12.75" customHeight="1">
      <c r="B563" s="130"/>
      <c r="C563" s="130"/>
      <c r="D563" s="130"/>
    </row>
    <row r="564" spans="2:4" ht="12.75" customHeight="1">
      <c r="B564" s="130"/>
      <c r="C564" s="130"/>
      <c r="D564" s="130"/>
    </row>
    <row r="565" spans="2:4" ht="12.75" customHeight="1">
      <c r="B565" s="130"/>
      <c r="C565" s="130"/>
      <c r="D565" s="130"/>
    </row>
    <row r="566" spans="2:4" ht="12.75" customHeight="1">
      <c r="B566" s="130"/>
      <c r="C566" s="130"/>
      <c r="D566" s="130"/>
    </row>
    <row r="567" spans="2:4" ht="12.75" customHeight="1">
      <c r="B567" s="130"/>
      <c r="C567" s="130"/>
      <c r="D567" s="130"/>
    </row>
    <row r="568" spans="2:4" ht="12.75" customHeight="1">
      <c r="B568" s="130"/>
      <c r="C568" s="130"/>
      <c r="D568" s="130"/>
    </row>
    <row r="569" spans="2:4" ht="12.75" customHeight="1">
      <c r="B569" s="130"/>
      <c r="C569" s="130"/>
      <c r="D569" s="130"/>
    </row>
    <row r="570" spans="2:4" ht="12.75" customHeight="1">
      <c r="B570" s="130"/>
      <c r="C570" s="130"/>
      <c r="D570" s="130"/>
    </row>
    <row r="571" spans="2:4" ht="12.75" customHeight="1">
      <c r="B571" s="130"/>
      <c r="C571" s="130"/>
      <c r="D571" s="130"/>
    </row>
    <row r="572" spans="2:4" ht="12.75" customHeight="1">
      <c r="B572" s="130"/>
      <c r="C572" s="130"/>
      <c r="D572" s="130"/>
    </row>
    <row r="573" spans="2:4" ht="12.75" customHeight="1">
      <c r="B573" s="130"/>
      <c r="C573" s="130"/>
      <c r="D573" s="130"/>
    </row>
    <row r="574" spans="2:4" ht="12.75" customHeight="1">
      <c r="B574" s="130"/>
      <c r="C574" s="130"/>
      <c r="D574" s="130"/>
    </row>
    <row r="575" spans="2:4" ht="12.75" customHeight="1">
      <c r="B575" s="130"/>
      <c r="C575" s="130"/>
      <c r="D575" s="130"/>
    </row>
    <row r="576" spans="2:4" ht="12.75" customHeight="1">
      <c r="B576" s="130"/>
      <c r="C576" s="130"/>
      <c r="D576" s="130"/>
    </row>
    <row r="577" spans="2:4" ht="12.75" customHeight="1">
      <c r="B577" s="130"/>
      <c r="C577" s="130"/>
      <c r="D577" s="130"/>
    </row>
    <row r="578" spans="2:4" ht="12.75" customHeight="1">
      <c r="B578" s="130"/>
      <c r="C578" s="130"/>
      <c r="D578" s="130"/>
    </row>
    <row r="579" spans="2:4" ht="12.75" customHeight="1">
      <c r="B579" s="130"/>
      <c r="C579" s="130"/>
      <c r="D579" s="130"/>
    </row>
    <row r="580" spans="2:4" ht="12.75" customHeight="1">
      <c r="B580" s="130"/>
      <c r="C580" s="130"/>
      <c r="D580" s="130"/>
    </row>
    <row r="581" spans="2:4" ht="12.75" customHeight="1">
      <c r="B581" s="130"/>
      <c r="C581" s="130"/>
      <c r="D581" s="130"/>
    </row>
    <row r="582" spans="2:4" ht="12.75" customHeight="1">
      <c r="B582" s="130"/>
      <c r="C582" s="130"/>
      <c r="D582" s="130"/>
    </row>
    <row r="583" spans="2:4" ht="12.75" customHeight="1">
      <c r="B583" s="130"/>
      <c r="C583" s="130"/>
      <c r="D583" s="130"/>
    </row>
    <row r="584" spans="2:4" ht="12.75" customHeight="1">
      <c r="B584" s="130"/>
      <c r="C584" s="130"/>
      <c r="D584" s="130"/>
    </row>
    <row r="585" spans="2:4" ht="12.75" customHeight="1">
      <c r="B585" s="130"/>
      <c r="C585" s="130"/>
      <c r="D585" s="130"/>
    </row>
    <row r="586" spans="2:4" ht="12.75" customHeight="1">
      <c r="B586" s="130"/>
      <c r="C586" s="130"/>
      <c r="D586" s="130"/>
    </row>
    <row r="587" spans="2:4" ht="12.75" customHeight="1">
      <c r="B587" s="130"/>
      <c r="C587" s="130"/>
      <c r="D587" s="130"/>
    </row>
    <row r="588" spans="2:4" ht="12.75" customHeight="1">
      <c r="B588" s="130"/>
      <c r="C588" s="130"/>
      <c r="D588" s="130"/>
    </row>
    <row r="589" spans="2:4" ht="12.75" customHeight="1">
      <c r="B589" s="130"/>
      <c r="C589" s="130"/>
      <c r="D589" s="130"/>
    </row>
    <row r="590" spans="2:4" ht="12.75" customHeight="1">
      <c r="B590" s="130"/>
      <c r="C590" s="130"/>
      <c r="D590" s="130"/>
    </row>
    <row r="591" spans="2:4" ht="12.75" customHeight="1">
      <c r="B591" s="130"/>
      <c r="C591" s="130"/>
      <c r="D591" s="130"/>
    </row>
    <row r="592" spans="2:4" ht="12.75" customHeight="1">
      <c r="B592" s="130"/>
      <c r="C592" s="130"/>
      <c r="D592" s="130"/>
    </row>
    <row r="593" spans="2:4" ht="12.75" customHeight="1">
      <c r="B593" s="130"/>
      <c r="C593" s="130"/>
      <c r="D593" s="130"/>
    </row>
    <row r="594" spans="2:4" ht="12.75" customHeight="1">
      <c r="B594" s="130"/>
      <c r="C594" s="130"/>
      <c r="D594" s="130"/>
    </row>
    <row r="595" spans="2:4" ht="12.75" customHeight="1">
      <c r="B595" s="130"/>
      <c r="C595" s="130"/>
      <c r="D595" s="130"/>
    </row>
    <row r="596" spans="2:4" ht="12.75" customHeight="1">
      <c r="B596" s="130"/>
      <c r="C596" s="130"/>
      <c r="D596" s="130"/>
    </row>
    <row r="597" spans="2:4" ht="12.75" customHeight="1">
      <c r="B597" s="130"/>
      <c r="C597" s="130"/>
      <c r="D597" s="130"/>
    </row>
    <row r="598" spans="2:4" ht="12.75" customHeight="1">
      <c r="B598" s="130"/>
      <c r="C598" s="130"/>
      <c r="D598" s="130"/>
    </row>
    <row r="599" spans="2:4" ht="12.75" customHeight="1">
      <c r="B599" s="130"/>
      <c r="C599" s="130"/>
      <c r="D599" s="130"/>
    </row>
    <row r="600" spans="2:4" ht="12.75" customHeight="1">
      <c r="B600" s="130"/>
      <c r="C600" s="130"/>
      <c r="D600" s="130"/>
    </row>
    <row r="601" spans="2:4" ht="12.75" customHeight="1">
      <c r="B601" s="130"/>
      <c r="C601" s="130"/>
      <c r="D601" s="130"/>
    </row>
    <row r="602" spans="2:4" ht="12.75" customHeight="1">
      <c r="B602" s="130"/>
      <c r="C602" s="130"/>
      <c r="D602" s="130"/>
    </row>
    <row r="603" spans="2:4" ht="12.75" customHeight="1">
      <c r="B603" s="130"/>
      <c r="C603" s="130"/>
      <c r="D603" s="130"/>
    </row>
    <row r="604" spans="2:4" ht="12.75" customHeight="1">
      <c r="B604" s="130"/>
      <c r="C604" s="130"/>
      <c r="D604" s="130"/>
    </row>
    <row r="605" spans="2:4" ht="12.75" customHeight="1">
      <c r="B605" s="130"/>
      <c r="C605" s="130"/>
      <c r="D605" s="130"/>
    </row>
    <row r="606" spans="2:4" ht="12.75" customHeight="1">
      <c r="B606" s="130"/>
      <c r="C606" s="130"/>
      <c r="D606" s="130"/>
    </row>
    <row r="607" spans="2:4" ht="12.75" customHeight="1">
      <c r="B607" s="130"/>
      <c r="C607" s="130"/>
      <c r="D607" s="130"/>
    </row>
    <row r="608" spans="2:4" ht="12.75" customHeight="1">
      <c r="B608" s="130"/>
      <c r="C608" s="130"/>
      <c r="D608" s="130"/>
    </row>
    <row r="609" spans="2:4" ht="12.75" customHeight="1">
      <c r="B609" s="130"/>
      <c r="C609" s="130"/>
      <c r="D609" s="130"/>
    </row>
    <row r="610" spans="2:4" ht="12.75" customHeight="1">
      <c r="B610" s="130"/>
      <c r="C610" s="130"/>
      <c r="D610" s="130"/>
    </row>
    <row r="611" spans="2:4" ht="12.75" customHeight="1">
      <c r="B611" s="130"/>
      <c r="C611" s="130"/>
      <c r="D611" s="130"/>
    </row>
    <row r="612" spans="2:4" ht="12.75" customHeight="1">
      <c r="B612" s="130"/>
      <c r="C612" s="130"/>
      <c r="D612" s="130"/>
    </row>
    <row r="613" spans="2:4" ht="12.75" customHeight="1">
      <c r="B613" s="130"/>
      <c r="C613" s="130"/>
      <c r="D613" s="130"/>
    </row>
    <row r="614" spans="2:4" ht="12.75" customHeight="1">
      <c r="B614" s="130"/>
      <c r="C614" s="130"/>
      <c r="D614" s="130"/>
    </row>
    <row r="615" spans="2:4" ht="12.75" customHeight="1">
      <c r="B615" s="130"/>
      <c r="C615" s="130"/>
      <c r="D615" s="130"/>
    </row>
    <row r="616" spans="2:4" ht="12.75" customHeight="1">
      <c r="B616" s="130"/>
      <c r="C616" s="130"/>
      <c r="D616" s="130"/>
    </row>
    <row r="617" spans="2:4" ht="12.75" customHeight="1">
      <c r="B617" s="130"/>
      <c r="C617" s="130"/>
      <c r="D617" s="130"/>
    </row>
    <row r="618" spans="2:4" ht="12.75" customHeight="1">
      <c r="B618" s="130"/>
      <c r="C618" s="130"/>
      <c r="D618" s="130"/>
    </row>
    <row r="619" spans="2:4" ht="12.75" customHeight="1">
      <c r="B619" s="130"/>
      <c r="C619" s="130"/>
      <c r="D619" s="130"/>
    </row>
    <row r="620" spans="2:4" ht="12.75" customHeight="1">
      <c r="B620" s="130"/>
      <c r="C620" s="130"/>
      <c r="D620" s="130"/>
    </row>
    <row r="621" spans="2:4" ht="12.75" customHeight="1">
      <c r="B621" s="130"/>
      <c r="C621" s="130"/>
      <c r="D621" s="130"/>
    </row>
    <row r="622" spans="2:4" ht="12.75" customHeight="1">
      <c r="B622" s="130"/>
      <c r="C622" s="130"/>
      <c r="D622" s="130"/>
    </row>
    <row r="623" spans="2:4" ht="12.75" customHeight="1">
      <c r="B623" s="130"/>
      <c r="C623" s="130"/>
      <c r="D623" s="130"/>
    </row>
    <row r="624" spans="2:4" ht="12.75" customHeight="1">
      <c r="B624" s="130"/>
      <c r="C624" s="130"/>
      <c r="D624" s="130"/>
    </row>
    <row r="625" spans="2:4" ht="12.75" customHeight="1">
      <c r="B625" s="130"/>
      <c r="C625" s="130"/>
      <c r="D625" s="130"/>
    </row>
    <row r="626" spans="2:4" ht="12.75" customHeight="1">
      <c r="B626" s="130"/>
      <c r="C626" s="130"/>
      <c r="D626" s="130"/>
    </row>
    <row r="627" spans="2:4" ht="12.75" customHeight="1">
      <c r="B627" s="130"/>
      <c r="C627" s="130"/>
      <c r="D627" s="130"/>
    </row>
    <row r="628" spans="2:4" ht="12.75" customHeight="1">
      <c r="B628" s="130"/>
      <c r="C628" s="130"/>
      <c r="D628" s="130"/>
    </row>
    <row r="629" spans="2:4" ht="12.75" customHeight="1">
      <c r="B629" s="130"/>
      <c r="C629" s="130"/>
      <c r="D629" s="130"/>
    </row>
    <row r="630" spans="2:4" ht="12.75" customHeight="1">
      <c r="B630" s="130"/>
      <c r="C630" s="130"/>
      <c r="D630" s="130"/>
    </row>
    <row r="631" spans="2:4" ht="12.75" customHeight="1">
      <c r="B631" s="130"/>
      <c r="C631" s="130"/>
      <c r="D631" s="130"/>
    </row>
    <row r="632" spans="2:4" ht="12.75" customHeight="1">
      <c r="B632" s="130"/>
      <c r="C632" s="130"/>
      <c r="D632" s="130"/>
    </row>
    <row r="633" spans="2:4" ht="12.75" customHeight="1">
      <c r="B633" s="130"/>
      <c r="C633" s="130"/>
      <c r="D633" s="130"/>
    </row>
    <row r="634" spans="2:4" ht="12.75" customHeight="1">
      <c r="B634" s="130"/>
      <c r="C634" s="130"/>
      <c r="D634" s="130"/>
    </row>
    <row r="635" spans="2:4" ht="12.75" customHeight="1">
      <c r="B635" s="130"/>
      <c r="C635" s="130"/>
      <c r="D635" s="130"/>
    </row>
    <row r="636" spans="2:4" ht="12.75" customHeight="1">
      <c r="B636" s="130"/>
      <c r="C636" s="130"/>
      <c r="D636" s="130"/>
    </row>
    <row r="637" spans="2:4" ht="12.75" customHeight="1">
      <c r="B637" s="130"/>
      <c r="C637" s="130"/>
      <c r="D637" s="130"/>
    </row>
    <row r="638" spans="2:4" ht="12.75" customHeight="1">
      <c r="B638" s="130"/>
      <c r="C638" s="130"/>
      <c r="D638" s="130"/>
    </row>
    <row r="639" spans="2:4" ht="12.75" customHeight="1">
      <c r="B639" s="130"/>
      <c r="C639" s="130"/>
      <c r="D639" s="130"/>
    </row>
    <row r="640" spans="2:4" ht="12.75" customHeight="1">
      <c r="B640" s="130"/>
      <c r="C640" s="130"/>
      <c r="D640" s="130"/>
    </row>
    <row r="641" spans="2:4" ht="12.75" customHeight="1">
      <c r="B641" s="130"/>
      <c r="C641" s="130"/>
      <c r="D641" s="130"/>
    </row>
    <row r="642" spans="2:4" ht="12.75" customHeight="1">
      <c r="B642" s="130"/>
      <c r="C642" s="130"/>
      <c r="D642" s="130"/>
    </row>
    <row r="643" spans="2:4" ht="12.75" customHeight="1">
      <c r="B643" s="130"/>
      <c r="C643" s="130"/>
      <c r="D643" s="130"/>
    </row>
    <row r="644" spans="2:4" ht="12.75" customHeight="1">
      <c r="B644" s="130"/>
      <c r="C644" s="130"/>
      <c r="D644" s="130"/>
    </row>
    <row r="645" spans="2:4" ht="12.75" customHeight="1">
      <c r="B645" s="130"/>
      <c r="C645" s="130"/>
      <c r="D645" s="130"/>
    </row>
    <row r="646" spans="2:4" ht="12.75" customHeight="1">
      <c r="B646" s="130"/>
      <c r="C646" s="130"/>
      <c r="D646" s="130"/>
    </row>
    <row r="647" spans="2:4" ht="12.75" customHeight="1">
      <c r="B647" s="130"/>
      <c r="C647" s="130"/>
      <c r="D647" s="130"/>
    </row>
    <row r="648" spans="2:4" ht="12.75" customHeight="1">
      <c r="B648" s="130"/>
      <c r="C648" s="130"/>
      <c r="D648" s="130"/>
    </row>
    <row r="649" spans="2:4" ht="12.75" customHeight="1">
      <c r="B649" s="130"/>
      <c r="C649" s="130"/>
      <c r="D649" s="130"/>
    </row>
    <row r="650" spans="2:4" ht="12.75" customHeight="1">
      <c r="B650" s="130"/>
      <c r="C650" s="130"/>
      <c r="D650" s="130"/>
    </row>
    <row r="651" spans="2:4" ht="12.75" customHeight="1">
      <c r="B651" s="130"/>
      <c r="C651" s="130"/>
      <c r="D651" s="130"/>
    </row>
    <row r="652" spans="2:4" ht="12.75" customHeight="1">
      <c r="B652" s="130"/>
      <c r="C652" s="130"/>
      <c r="D652" s="130"/>
    </row>
    <row r="653" spans="2:4" ht="12.75" customHeight="1">
      <c r="B653" s="130"/>
      <c r="C653" s="130"/>
      <c r="D653" s="130"/>
    </row>
    <row r="654" spans="2:4" ht="12.75" customHeight="1">
      <c r="B654" s="130"/>
      <c r="C654" s="130"/>
      <c r="D654" s="130"/>
    </row>
    <row r="655" spans="2:4" ht="12.75" customHeight="1">
      <c r="B655" s="130"/>
      <c r="C655" s="130"/>
      <c r="D655" s="130"/>
    </row>
    <row r="656" spans="2:4" ht="12.75" customHeight="1">
      <c r="B656" s="130"/>
      <c r="C656" s="130"/>
      <c r="D656" s="130"/>
    </row>
    <row r="657" spans="2:4" ht="12.75" customHeight="1">
      <c r="B657" s="130"/>
      <c r="C657" s="130"/>
      <c r="D657" s="130"/>
    </row>
    <row r="658" spans="2:4" ht="12.75" customHeight="1">
      <c r="B658" s="130"/>
      <c r="C658" s="130"/>
      <c r="D658" s="130"/>
    </row>
    <row r="659" spans="2:4" ht="12.75" customHeight="1">
      <c r="B659" s="130"/>
      <c r="C659" s="130"/>
      <c r="D659" s="130"/>
    </row>
    <row r="660" spans="2:4" ht="12.75" customHeight="1">
      <c r="B660" s="130"/>
      <c r="C660" s="130"/>
      <c r="D660" s="130"/>
    </row>
    <row r="661" spans="2:4" ht="12.75" customHeight="1">
      <c r="B661" s="130"/>
      <c r="C661" s="130"/>
      <c r="D661" s="130"/>
    </row>
    <row r="662" spans="2:4" ht="12.75" customHeight="1">
      <c r="B662" s="130"/>
      <c r="C662" s="130"/>
      <c r="D662" s="130"/>
    </row>
    <row r="663" spans="2:4" ht="12.75" customHeight="1">
      <c r="B663" s="130"/>
      <c r="C663" s="130"/>
      <c r="D663" s="130"/>
    </row>
    <row r="664" spans="2:4" ht="12.75" customHeight="1">
      <c r="B664" s="130"/>
      <c r="C664" s="130"/>
      <c r="D664" s="130"/>
    </row>
    <row r="665" spans="2:4" ht="12.75" customHeight="1">
      <c r="B665" s="130"/>
      <c r="C665" s="130"/>
      <c r="D665" s="130"/>
    </row>
    <row r="666" spans="2:4" ht="12.75" customHeight="1">
      <c r="B666" s="130"/>
      <c r="C666" s="130"/>
      <c r="D666" s="130"/>
    </row>
    <row r="667" spans="2:4" ht="12.75" customHeight="1">
      <c r="B667" s="130"/>
      <c r="C667" s="130"/>
      <c r="D667" s="130"/>
    </row>
    <row r="668" spans="2:4" ht="12.75" customHeight="1">
      <c r="B668" s="130"/>
      <c r="C668" s="130"/>
      <c r="D668" s="130"/>
    </row>
    <row r="669" spans="2:4" ht="12.75" customHeight="1">
      <c r="B669" s="130"/>
      <c r="C669" s="130"/>
      <c r="D669" s="130"/>
    </row>
    <row r="670" spans="2:4" ht="12.75" customHeight="1">
      <c r="B670" s="130"/>
      <c r="C670" s="130"/>
      <c r="D670" s="130"/>
    </row>
    <row r="671" spans="2:4" ht="12.75" customHeight="1">
      <c r="B671" s="130"/>
      <c r="C671" s="130"/>
      <c r="D671" s="130"/>
    </row>
    <row r="672" spans="2:4" ht="12.75" customHeight="1">
      <c r="B672" s="130"/>
      <c r="C672" s="130"/>
      <c r="D672" s="130"/>
    </row>
    <row r="673" spans="2:4" ht="12.75" customHeight="1">
      <c r="B673" s="130"/>
      <c r="C673" s="130"/>
      <c r="D673" s="130"/>
    </row>
    <row r="674" spans="2:4" ht="12.75" customHeight="1">
      <c r="B674" s="130"/>
      <c r="C674" s="130"/>
      <c r="D674" s="130"/>
    </row>
    <row r="675" spans="2:4" ht="12.75" customHeight="1">
      <c r="B675" s="130"/>
      <c r="C675" s="130"/>
      <c r="D675" s="130"/>
    </row>
    <row r="676" spans="2:4" ht="12.75" customHeight="1">
      <c r="B676" s="130"/>
      <c r="C676" s="130"/>
      <c r="D676" s="130"/>
    </row>
    <row r="677" spans="2:4" ht="12.75" customHeight="1">
      <c r="B677" s="130"/>
      <c r="C677" s="130"/>
      <c r="D677" s="130"/>
    </row>
    <row r="678" spans="2:4" ht="12.75" customHeight="1">
      <c r="B678" s="130"/>
      <c r="C678" s="130"/>
      <c r="D678" s="130"/>
    </row>
    <row r="679" spans="2:4" ht="12.75" customHeight="1">
      <c r="B679" s="130"/>
      <c r="C679" s="130"/>
      <c r="D679" s="130"/>
    </row>
    <row r="680" spans="2:4" ht="12.75" customHeight="1">
      <c r="B680" s="130"/>
      <c r="C680" s="130"/>
      <c r="D680" s="130"/>
    </row>
    <row r="681" spans="2:4" ht="12.75" customHeight="1">
      <c r="B681" s="130"/>
      <c r="C681" s="130"/>
      <c r="D681" s="130"/>
    </row>
    <row r="682" spans="2:4" ht="12.75" customHeight="1">
      <c r="B682" s="130"/>
      <c r="C682" s="130"/>
      <c r="D682" s="130"/>
    </row>
    <row r="683" spans="2:4" ht="12.75" customHeight="1">
      <c r="B683" s="130"/>
      <c r="C683" s="130"/>
      <c r="D683" s="130"/>
    </row>
    <row r="684" spans="2:4" ht="12.75" customHeight="1">
      <c r="B684" s="130"/>
      <c r="C684" s="130"/>
      <c r="D684" s="130"/>
    </row>
    <row r="685" spans="2:4" ht="12.75" customHeight="1">
      <c r="B685" s="130"/>
      <c r="C685" s="130"/>
      <c r="D685" s="130"/>
    </row>
    <row r="686" spans="2:4" ht="12.75" customHeight="1">
      <c r="B686" s="130"/>
      <c r="C686" s="130"/>
      <c r="D686" s="130"/>
    </row>
    <row r="687" spans="2:4" ht="12.75" customHeight="1">
      <c r="B687" s="130"/>
      <c r="C687" s="130"/>
      <c r="D687" s="130"/>
    </row>
    <row r="688" spans="2:4" ht="12.75" customHeight="1">
      <c r="B688" s="130"/>
      <c r="C688" s="130"/>
      <c r="D688" s="130"/>
    </row>
    <row r="689" spans="2:4" ht="12.75" customHeight="1">
      <c r="B689" s="130"/>
      <c r="C689" s="130"/>
      <c r="D689" s="130"/>
    </row>
    <row r="690" spans="2:4" ht="12.75" customHeight="1">
      <c r="B690" s="130"/>
      <c r="C690" s="130"/>
      <c r="D690" s="130"/>
    </row>
    <row r="691" spans="2:4" ht="12.75" customHeight="1">
      <c r="B691" s="130"/>
      <c r="C691" s="130"/>
      <c r="D691" s="130"/>
    </row>
    <row r="692" spans="2:4" ht="12.75" customHeight="1">
      <c r="B692" s="130"/>
      <c r="C692" s="130"/>
      <c r="D692" s="130"/>
    </row>
    <row r="693" spans="2:4" ht="12.75" customHeight="1">
      <c r="B693" s="130"/>
      <c r="C693" s="130"/>
      <c r="D693" s="130"/>
    </row>
    <row r="694" spans="2:4" ht="12.75" customHeight="1">
      <c r="B694" s="130"/>
      <c r="C694" s="130"/>
      <c r="D694" s="130"/>
    </row>
    <row r="695" spans="2:4" ht="12.75" customHeight="1">
      <c r="B695" s="130"/>
      <c r="C695" s="130"/>
      <c r="D695" s="130"/>
    </row>
    <row r="696" spans="2:4" ht="12.75" customHeight="1">
      <c r="B696" s="130"/>
      <c r="C696" s="130"/>
      <c r="D696" s="130"/>
    </row>
    <row r="697" spans="2:4" ht="12.75" customHeight="1">
      <c r="B697" s="130"/>
      <c r="C697" s="130"/>
      <c r="D697" s="130"/>
    </row>
    <row r="698" spans="2:4" ht="12.75" customHeight="1">
      <c r="B698" s="130"/>
      <c r="C698" s="130"/>
      <c r="D698" s="130"/>
    </row>
    <row r="699" spans="2:4" ht="12.75" customHeight="1">
      <c r="B699" s="130"/>
      <c r="C699" s="130"/>
      <c r="D699" s="130"/>
    </row>
    <row r="700" spans="2:4" ht="12.75" customHeight="1">
      <c r="B700" s="130"/>
      <c r="C700" s="130"/>
      <c r="D700" s="130"/>
    </row>
    <row r="701" spans="2:4" ht="12.75" customHeight="1">
      <c r="B701" s="130"/>
      <c r="C701" s="130"/>
      <c r="D701" s="130"/>
    </row>
    <row r="702" spans="2:4" ht="12.75" customHeight="1">
      <c r="B702" s="130"/>
      <c r="C702" s="130"/>
      <c r="D702" s="130"/>
    </row>
    <row r="703" spans="2:4" ht="12.75" customHeight="1">
      <c r="B703" s="130"/>
      <c r="C703" s="130"/>
      <c r="D703" s="130"/>
    </row>
    <row r="704" spans="2:4" ht="12.75" customHeight="1">
      <c r="B704" s="130"/>
      <c r="C704" s="130"/>
      <c r="D704" s="130"/>
    </row>
    <row r="705" spans="2:4" ht="12.75" customHeight="1">
      <c r="B705" s="130"/>
      <c r="C705" s="130"/>
      <c r="D705" s="130"/>
    </row>
    <row r="706" spans="2:4" ht="12.75" customHeight="1">
      <c r="B706" s="130"/>
      <c r="C706" s="130"/>
      <c r="D706" s="130"/>
    </row>
    <row r="707" spans="2:4" ht="12.75" customHeight="1">
      <c r="B707" s="130"/>
      <c r="C707" s="130"/>
      <c r="D707" s="130"/>
    </row>
    <row r="708" spans="2:4" ht="12.75" customHeight="1">
      <c r="B708" s="130"/>
      <c r="C708" s="130"/>
      <c r="D708" s="130"/>
    </row>
    <row r="709" spans="2:4" ht="12.75" customHeight="1">
      <c r="B709" s="130"/>
      <c r="C709" s="130"/>
      <c r="D709" s="130"/>
    </row>
    <row r="710" spans="2:4" ht="12.75" customHeight="1">
      <c r="B710" s="130"/>
      <c r="C710" s="130"/>
      <c r="D710" s="130"/>
    </row>
    <row r="711" spans="2:4" ht="12.75" customHeight="1">
      <c r="B711" s="130"/>
      <c r="C711" s="130"/>
      <c r="D711" s="130"/>
    </row>
    <row r="712" spans="2:4" ht="12.75" customHeight="1">
      <c r="B712" s="130"/>
      <c r="C712" s="130"/>
      <c r="D712" s="130"/>
    </row>
    <row r="713" spans="2:4" ht="12.75" customHeight="1">
      <c r="B713" s="130"/>
      <c r="C713" s="130"/>
      <c r="D713" s="130"/>
    </row>
    <row r="714" spans="2:4" ht="12.75" customHeight="1">
      <c r="B714" s="130"/>
      <c r="C714" s="130"/>
      <c r="D714" s="130"/>
    </row>
    <row r="715" spans="2:4" ht="12.75" customHeight="1">
      <c r="B715" s="130"/>
      <c r="C715" s="130"/>
      <c r="D715" s="130"/>
    </row>
    <row r="716" spans="2:4" ht="12.75" customHeight="1">
      <c r="B716" s="130"/>
      <c r="C716" s="130"/>
      <c r="D716" s="130"/>
    </row>
    <row r="717" spans="2:4" ht="12.75" customHeight="1">
      <c r="B717" s="130"/>
      <c r="C717" s="130"/>
      <c r="D717" s="130"/>
    </row>
    <row r="718" spans="2:4" ht="12.75" customHeight="1">
      <c r="B718" s="130"/>
      <c r="C718" s="130"/>
      <c r="D718" s="130"/>
    </row>
    <row r="719" spans="2:4" ht="12.75" customHeight="1">
      <c r="B719" s="130"/>
      <c r="C719" s="130"/>
      <c r="D719" s="130"/>
    </row>
    <row r="720" spans="2:4" ht="12.75" customHeight="1">
      <c r="B720" s="130"/>
      <c r="C720" s="130"/>
      <c r="D720" s="130"/>
    </row>
    <row r="721" spans="2:4" ht="12.75" customHeight="1">
      <c r="B721" s="130"/>
      <c r="C721" s="130"/>
      <c r="D721" s="130"/>
    </row>
    <row r="722" spans="2:4" ht="12.75" customHeight="1">
      <c r="B722" s="130"/>
      <c r="C722" s="130"/>
      <c r="D722" s="130"/>
    </row>
    <row r="723" spans="2:4" ht="12.75" customHeight="1">
      <c r="B723" s="130"/>
      <c r="C723" s="130"/>
      <c r="D723" s="130"/>
    </row>
    <row r="724" spans="2:4" ht="12.75" customHeight="1">
      <c r="B724" s="130"/>
      <c r="C724" s="130"/>
      <c r="D724" s="130"/>
    </row>
    <row r="725" spans="2:4" ht="12.75" customHeight="1">
      <c r="B725" s="130"/>
      <c r="C725" s="130"/>
      <c r="D725" s="130"/>
    </row>
    <row r="726" spans="2:4" ht="12.75" customHeight="1">
      <c r="B726" s="130"/>
      <c r="C726" s="130"/>
      <c r="D726" s="130"/>
    </row>
    <row r="727" spans="2:4" ht="12.75" customHeight="1">
      <c r="B727" s="130"/>
      <c r="C727" s="130"/>
      <c r="D727" s="130"/>
    </row>
    <row r="728" spans="2:4" ht="12.75" customHeight="1">
      <c r="B728" s="130"/>
      <c r="C728" s="130"/>
      <c r="D728" s="130"/>
    </row>
    <row r="729" spans="2:4" ht="12.75" customHeight="1">
      <c r="B729" s="130"/>
      <c r="C729" s="130"/>
      <c r="D729" s="130"/>
    </row>
    <row r="730" spans="2:4" ht="12.75" customHeight="1">
      <c r="B730" s="130"/>
      <c r="C730" s="130"/>
      <c r="D730" s="130"/>
    </row>
    <row r="731" spans="2:4" ht="12.75" customHeight="1">
      <c r="B731" s="130"/>
      <c r="C731" s="130"/>
      <c r="D731" s="130"/>
    </row>
    <row r="732" spans="2:4" ht="12.75" customHeight="1">
      <c r="B732" s="130"/>
      <c r="C732" s="130"/>
      <c r="D732" s="130"/>
    </row>
    <row r="733" spans="2:4" ht="12.75" customHeight="1">
      <c r="B733" s="130"/>
      <c r="C733" s="130"/>
      <c r="D733" s="130"/>
    </row>
    <row r="734" spans="2:4" ht="12.75" customHeight="1">
      <c r="B734" s="130"/>
      <c r="C734" s="130"/>
      <c r="D734" s="130"/>
    </row>
    <row r="735" spans="2:4" ht="12.75" customHeight="1">
      <c r="B735" s="130"/>
      <c r="C735" s="130"/>
      <c r="D735" s="130"/>
    </row>
    <row r="736" spans="2:4" ht="12.75" customHeight="1">
      <c r="B736" s="130"/>
      <c r="C736" s="130"/>
      <c r="D736" s="130"/>
    </row>
    <row r="737" spans="2:4" ht="12.75" customHeight="1">
      <c r="B737" s="130"/>
      <c r="C737" s="130"/>
      <c r="D737" s="130"/>
    </row>
    <row r="738" spans="2:4" ht="12.75" customHeight="1">
      <c r="B738" s="130"/>
      <c r="C738" s="130"/>
      <c r="D738" s="130"/>
    </row>
    <row r="739" spans="2:4" ht="12.75" customHeight="1">
      <c r="B739" s="130"/>
      <c r="C739" s="130"/>
      <c r="D739" s="130"/>
    </row>
    <row r="740" spans="2:4" ht="12.75" customHeight="1">
      <c r="B740" s="130"/>
      <c r="C740" s="130"/>
      <c r="D740" s="130"/>
    </row>
    <row r="741" spans="2:4" ht="12.75" customHeight="1">
      <c r="B741" s="130"/>
      <c r="C741" s="130"/>
      <c r="D741" s="130"/>
    </row>
    <row r="742" spans="2:4" ht="12.75" customHeight="1">
      <c r="B742" s="130"/>
      <c r="C742" s="130"/>
      <c r="D742" s="130"/>
    </row>
    <row r="743" spans="2:4" ht="12.75" customHeight="1">
      <c r="B743" s="130"/>
      <c r="C743" s="130"/>
      <c r="D743" s="130"/>
    </row>
    <row r="744" spans="2:4" ht="12.75" customHeight="1">
      <c r="B744" s="130"/>
      <c r="C744" s="130"/>
      <c r="D744" s="130"/>
    </row>
    <row r="745" spans="2:4" ht="12.75" customHeight="1">
      <c r="B745" s="130"/>
      <c r="C745" s="130"/>
      <c r="D745" s="130"/>
    </row>
    <row r="746" spans="2:4" ht="12.75" customHeight="1">
      <c r="B746" s="130"/>
      <c r="C746" s="130"/>
      <c r="D746" s="130"/>
    </row>
    <row r="747" spans="2:4" ht="12.75" customHeight="1">
      <c r="B747" s="130"/>
      <c r="C747" s="130"/>
      <c r="D747" s="130"/>
    </row>
    <row r="748" spans="2:4" ht="12.75" customHeight="1">
      <c r="B748" s="130"/>
      <c r="C748" s="130"/>
      <c r="D748" s="130"/>
    </row>
    <row r="749" spans="2:4" ht="12.75" customHeight="1">
      <c r="B749" s="130"/>
      <c r="C749" s="130"/>
      <c r="D749" s="130"/>
    </row>
    <row r="750" spans="2:4" ht="12.75" customHeight="1">
      <c r="B750" s="130"/>
      <c r="C750" s="130"/>
      <c r="D750" s="130"/>
    </row>
    <row r="751" spans="2:4" ht="12.75" customHeight="1">
      <c r="B751" s="130"/>
      <c r="C751" s="130"/>
      <c r="D751" s="130"/>
    </row>
    <row r="752" spans="2:4" ht="12.75" customHeight="1">
      <c r="B752" s="130"/>
      <c r="C752" s="130"/>
      <c r="D752" s="130"/>
    </row>
    <row r="753" spans="2:4" ht="12.75" customHeight="1">
      <c r="B753" s="130"/>
      <c r="C753" s="130"/>
      <c r="D753" s="130"/>
    </row>
    <row r="754" spans="2:4" ht="12.75" customHeight="1">
      <c r="B754" s="130"/>
      <c r="C754" s="130"/>
      <c r="D754" s="130"/>
    </row>
    <row r="755" spans="2:4" ht="12.75" customHeight="1">
      <c r="B755" s="130"/>
      <c r="C755" s="130"/>
      <c r="D755" s="130"/>
    </row>
    <row r="756" spans="2:4" ht="12.75" customHeight="1">
      <c r="B756" s="130"/>
      <c r="C756" s="130"/>
      <c r="D756" s="130"/>
    </row>
    <row r="757" spans="2:4" ht="12.75" customHeight="1">
      <c r="B757" s="130"/>
      <c r="C757" s="130"/>
      <c r="D757" s="130"/>
    </row>
    <row r="758" spans="2:4" ht="12.75" customHeight="1">
      <c r="B758" s="130"/>
      <c r="C758" s="130"/>
      <c r="D758" s="130"/>
    </row>
    <row r="759" spans="2:4" ht="12.75" customHeight="1">
      <c r="B759" s="130"/>
      <c r="C759" s="130"/>
      <c r="D759" s="130"/>
    </row>
    <row r="760" spans="2:4" ht="12.75" customHeight="1">
      <c r="B760" s="130"/>
      <c r="C760" s="130"/>
      <c r="D760" s="130"/>
    </row>
    <row r="761" spans="2:4" ht="12.75" customHeight="1">
      <c r="B761" s="130"/>
      <c r="C761" s="130"/>
      <c r="D761" s="130"/>
    </row>
    <row r="762" spans="2:4" ht="12.75" customHeight="1">
      <c r="B762" s="130"/>
      <c r="C762" s="130"/>
      <c r="D762" s="130"/>
    </row>
    <row r="763" spans="2:4" ht="12.75" customHeight="1">
      <c r="B763" s="130"/>
      <c r="C763" s="130"/>
      <c r="D763" s="130"/>
    </row>
    <row r="764" spans="2:4" ht="12.75" customHeight="1">
      <c r="B764" s="130"/>
      <c r="C764" s="130"/>
      <c r="D764" s="130"/>
    </row>
    <row r="765" spans="2:4" ht="12.75" customHeight="1">
      <c r="B765" s="130"/>
      <c r="C765" s="130"/>
      <c r="D765" s="130"/>
    </row>
    <row r="766" spans="2:4" ht="12.75" customHeight="1">
      <c r="B766" s="130"/>
      <c r="C766" s="130"/>
      <c r="D766" s="130"/>
    </row>
    <row r="767" spans="2:4" ht="12.75" customHeight="1">
      <c r="B767" s="130"/>
      <c r="C767" s="130"/>
      <c r="D767" s="130"/>
    </row>
    <row r="768" spans="2:4" ht="12.75" customHeight="1">
      <c r="B768" s="130"/>
      <c r="C768" s="130"/>
      <c r="D768" s="130"/>
    </row>
    <row r="769" spans="2:4" ht="12.75" customHeight="1">
      <c r="B769" s="130"/>
      <c r="C769" s="130"/>
      <c r="D769" s="130"/>
    </row>
    <row r="770" spans="2:4" ht="12.75" customHeight="1">
      <c r="B770" s="130"/>
      <c r="C770" s="130"/>
      <c r="D770" s="130"/>
    </row>
    <row r="771" spans="2:4" ht="12.75" customHeight="1">
      <c r="B771" s="130"/>
      <c r="C771" s="130"/>
      <c r="D771" s="130"/>
    </row>
    <row r="772" spans="2:4" ht="12.75" customHeight="1">
      <c r="B772" s="130"/>
      <c r="C772" s="130"/>
      <c r="D772" s="130"/>
    </row>
    <row r="773" spans="2:4" ht="12.75" customHeight="1">
      <c r="B773" s="130"/>
      <c r="C773" s="130"/>
      <c r="D773" s="130"/>
    </row>
    <row r="774" spans="2:4" ht="12.75" customHeight="1">
      <c r="B774" s="130"/>
      <c r="C774" s="130"/>
      <c r="D774" s="130"/>
    </row>
    <row r="775" spans="2:4" ht="12.75" customHeight="1">
      <c r="B775" s="130"/>
      <c r="C775" s="130"/>
      <c r="D775" s="130"/>
    </row>
    <row r="776" spans="2:4" ht="12.75" customHeight="1">
      <c r="B776" s="130"/>
      <c r="C776" s="130"/>
      <c r="D776" s="130"/>
    </row>
    <row r="777" spans="2:4" ht="12.75" customHeight="1">
      <c r="B777" s="130"/>
      <c r="C777" s="130"/>
      <c r="D777" s="130"/>
    </row>
    <row r="778" spans="2:4" ht="12.75" customHeight="1">
      <c r="B778" s="130"/>
      <c r="C778" s="130"/>
      <c r="D778" s="130"/>
    </row>
    <row r="779" spans="2:4" ht="12.75" customHeight="1">
      <c r="B779" s="130"/>
      <c r="C779" s="130"/>
      <c r="D779" s="130"/>
    </row>
    <row r="780" spans="2:4" ht="12.75" customHeight="1">
      <c r="B780" s="130"/>
      <c r="C780" s="130"/>
      <c r="D780" s="130"/>
    </row>
    <row r="781" spans="2:4" ht="12.75" customHeight="1">
      <c r="B781" s="130"/>
      <c r="C781" s="130"/>
      <c r="D781" s="130"/>
    </row>
    <row r="782" spans="2:4" ht="12.75" customHeight="1">
      <c r="B782" s="130"/>
      <c r="C782" s="130"/>
      <c r="D782" s="130"/>
    </row>
    <row r="783" spans="2:4" ht="12.75" customHeight="1">
      <c r="B783" s="130"/>
      <c r="C783" s="130"/>
      <c r="D783" s="130"/>
    </row>
    <row r="784" spans="2:4" ht="12.75" customHeight="1">
      <c r="B784" s="130"/>
      <c r="C784" s="130"/>
      <c r="D784" s="130"/>
    </row>
    <row r="785" spans="2:4" ht="12.75" customHeight="1">
      <c r="B785" s="130"/>
      <c r="C785" s="130"/>
      <c r="D785" s="130"/>
    </row>
    <row r="786" spans="2:4" ht="12.75" customHeight="1">
      <c r="B786" s="130"/>
      <c r="C786" s="130"/>
      <c r="D786" s="130"/>
    </row>
    <row r="787" spans="2:4" ht="12.75" customHeight="1">
      <c r="B787" s="130"/>
      <c r="C787" s="130"/>
      <c r="D787" s="130"/>
    </row>
    <row r="788" spans="2:4" ht="12.75" customHeight="1">
      <c r="B788" s="130"/>
      <c r="C788" s="130"/>
      <c r="D788" s="130"/>
    </row>
    <row r="789" spans="2:4" ht="12.75" customHeight="1">
      <c r="B789" s="130"/>
      <c r="C789" s="130"/>
      <c r="D789" s="130"/>
    </row>
    <row r="790" spans="2:4" ht="12.75" customHeight="1">
      <c r="B790" s="130"/>
      <c r="C790" s="130"/>
      <c r="D790" s="130"/>
    </row>
    <row r="791" spans="2:4" ht="12.75" customHeight="1">
      <c r="B791" s="130"/>
      <c r="C791" s="130"/>
      <c r="D791" s="130"/>
    </row>
    <row r="792" spans="2:4" ht="12.75" customHeight="1">
      <c r="B792" s="130"/>
      <c r="C792" s="130"/>
      <c r="D792" s="130"/>
    </row>
    <row r="793" spans="2:4" ht="12.75" customHeight="1">
      <c r="B793" s="130"/>
      <c r="C793" s="130"/>
      <c r="D793" s="130"/>
    </row>
    <row r="794" spans="2:4" ht="12.75" customHeight="1">
      <c r="B794" s="130"/>
      <c r="C794" s="130"/>
      <c r="D794" s="130"/>
    </row>
    <row r="795" spans="2:4" ht="12.75" customHeight="1">
      <c r="B795" s="130"/>
      <c r="C795" s="130"/>
      <c r="D795" s="130"/>
    </row>
    <row r="796" spans="2:4" ht="12.75" customHeight="1">
      <c r="B796" s="130"/>
      <c r="C796" s="130"/>
      <c r="D796" s="130"/>
    </row>
    <row r="797" spans="2:4" ht="12.75" customHeight="1">
      <c r="B797" s="130"/>
      <c r="C797" s="130"/>
      <c r="D797" s="130"/>
    </row>
    <row r="798" spans="2:4" ht="12.75" customHeight="1">
      <c r="B798" s="130"/>
      <c r="C798" s="130"/>
      <c r="D798" s="130"/>
    </row>
    <row r="799" spans="2:4" ht="12.75" customHeight="1">
      <c r="B799" s="130"/>
      <c r="C799" s="130"/>
      <c r="D799" s="130"/>
    </row>
    <row r="800" spans="2:4" ht="12.75" customHeight="1">
      <c r="B800" s="130"/>
      <c r="C800" s="130"/>
      <c r="D800" s="130"/>
    </row>
    <row r="801" spans="2:4" ht="12.75" customHeight="1">
      <c r="B801" s="130"/>
      <c r="C801" s="130"/>
      <c r="D801" s="130"/>
    </row>
    <row r="802" spans="2:4" ht="12.75" customHeight="1">
      <c r="B802" s="130"/>
      <c r="C802" s="130"/>
      <c r="D802" s="130"/>
    </row>
    <row r="803" spans="2:4" ht="12.75" customHeight="1">
      <c r="B803" s="130"/>
      <c r="C803" s="130"/>
      <c r="D803" s="130"/>
    </row>
    <row r="804" spans="2:4" ht="12.75" customHeight="1">
      <c r="B804" s="130"/>
      <c r="C804" s="130"/>
      <c r="D804" s="130"/>
    </row>
    <row r="805" spans="2:4" ht="12.75" customHeight="1">
      <c r="B805" s="130"/>
      <c r="C805" s="130"/>
      <c r="D805" s="130"/>
    </row>
    <row r="806" spans="2:4" ht="12.75" customHeight="1">
      <c r="B806" s="130"/>
      <c r="C806" s="130"/>
      <c r="D806" s="130"/>
    </row>
    <row r="807" spans="2:4" ht="12.75" customHeight="1">
      <c r="B807" s="130"/>
      <c r="C807" s="130"/>
      <c r="D807" s="130"/>
    </row>
    <row r="808" spans="2:4" ht="12.75" customHeight="1">
      <c r="B808" s="130"/>
      <c r="C808" s="130"/>
      <c r="D808" s="130"/>
    </row>
    <row r="809" spans="2:4" ht="12.75" customHeight="1">
      <c r="B809" s="130"/>
      <c r="C809" s="130"/>
      <c r="D809" s="130"/>
    </row>
    <row r="810" spans="2:4" ht="12.75" customHeight="1">
      <c r="B810" s="130"/>
      <c r="C810" s="130"/>
      <c r="D810" s="130"/>
    </row>
    <row r="811" spans="2:4" ht="12.75" customHeight="1">
      <c r="B811" s="130"/>
      <c r="C811" s="130"/>
      <c r="D811" s="130"/>
    </row>
    <row r="812" spans="2:4" ht="12.75" customHeight="1">
      <c r="B812" s="130"/>
      <c r="C812" s="130"/>
      <c r="D812" s="130"/>
    </row>
    <row r="813" spans="2:4" ht="12.75" customHeight="1">
      <c r="B813" s="130"/>
      <c r="C813" s="130"/>
      <c r="D813" s="130"/>
    </row>
    <row r="814" spans="2:4" ht="12.75" customHeight="1">
      <c r="B814" s="130"/>
      <c r="C814" s="130"/>
      <c r="D814" s="130"/>
    </row>
    <row r="815" spans="2:4" ht="12.75" customHeight="1">
      <c r="B815" s="130"/>
      <c r="C815" s="130"/>
      <c r="D815" s="130"/>
    </row>
    <row r="816" spans="2:4" ht="12.75" customHeight="1">
      <c r="B816" s="130"/>
      <c r="C816" s="130"/>
      <c r="D816" s="130"/>
    </row>
    <row r="817" spans="2:4" ht="12.75" customHeight="1">
      <c r="B817" s="130"/>
      <c r="C817" s="130"/>
      <c r="D817" s="130"/>
    </row>
    <row r="818" spans="2:4" ht="12.75" customHeight="1">
      <c r="B818" s="130"/>
      <c r="C818" s="130"/>
      <c r="D818" s="130"/>
    </row>
    <row r="819" spans="2:4" ht="12.75" customHeight="1">
      <c r="B819" s="130"/>
      <c r="C819" s="130"/>
      <c r="D819" s="130"/>
    </row>
    <row r="820" spans="2:4" ht="12.75" customHeight="1">
      <c r="B820" s="130"/>
      <c r="C820" s="130"/>
      <c r="D820" s="130"/>
    </row>
    <row r="821" spans="2:4" ht="12.75" customHeight="1">
      <c r="B821" s="130"/>
      <c r="C821" s="130"/>
      <c r="D821" s="130"/>
    </row>
    <row r="822" spans="2:4" ht="12.75" customHeight="1">
      <c r="B822" s="130"/>
      <c r="C822" s="130"/>
      <c r="D822" s="130"/>
    </row>
    <row r="823" spans="2:4" ht="12.75" customHeight="1">
      <c r="B823" s="130"/>
      <c r="C823" s="130"/>
      <c r="D823" s="130"/>
    </row>
    <row r="824" spans="2:4" ht="12.75" customHeight="1">
      <c r="B824" s="130"/>
      <c r="C824" s="130"/>
      <c r="D824" s="130"/>
    </row>
    <row r="825" spans="2:4" ht="12.75" customHeight="1">
      <c r="B825" s="130"/>
      <c r="C825" s="130"/>
      <c r="D825" s="130"/>
    </row>
    <row r="826" spans="2:4" ht="12.75" customHeight="1">
      <c r="B826" s="130"/>
      <c r="C826" s="130"/>
      <c r="D826" s="130"/>
    </row>
    <row r="827" spans="2:4" ht="12.75" customHeight="1">
      <c r="B827" s="130"/>
      <c r="C827" s="130"/>
      <c r="D827" s="130"/>
    </row>
    <row r="828" spans="2:4" ht="12.75" customHeight="1">
      <c r="B828" s="130"/>
      <c r="C828" s="130"/>
      <c r="D828" s="130"/>
    </row>
    <row r="829" spans="2:4" ht="12.75" customHeight="1">
      <c r="B829" s="130"/>
      <c r="C829" s="130"/>
      <c r="D829" s="130"/>
    </row>
    <row r="830" spans="2:4" ht="12.75" customHeight="1">
      <c r="B830" s="130"/>
      <c r="C830" s="130"/>
      <c r="D830" s="130"/>
    </row>
    <row r="831" spans="2:4" ht="12.75" customHeight="1">
      <c r="B831" s="130"/>
      <c r="C831" s="130"/>
      <c r="D831" s="130"/>
    </row>
    <row r="832" spans="2:4" ht="12.75" customHeight="1">
      <c r="B832" s="130"/>
      <c r="C832" s="130"/>
      <c r="D832" s="130"/>
    </row>
    <row r="833" spans="2:4" ht="12.75" customHeight="1">
      <c r="B833" s="130"/>
      <c r="C833" s="130"/>
      <c r="D833" s="130"/>
    </row>
    <row r="834" spans="2:4" ht="12.75" customHeight="1">
      <c r="B834" s="130"/>
      <c r="C834" s="130"/>
      <c r="D834" s="130"/>
    </row>
    <row r="835" spans="2:4" ht="12.75" customHeight="1">
      <c r="B835" s="130"/>
      <c r="C835" s="130"/>
      <c r="D835" s="130"/>
    </row>
    <row r="836" spans="2:4" ht="12.75" customHeight="1">
      <c r="B836" s="130"/>
      <c r="C836" s="130"/>
      <c r="D836" s="130"/>
    </row>
    <row r="837" spans="2:4" ht="12.75" customHeight="1">
      <c r="B837" s="130"/>
      <c r="C837" s="130"/>
      <c r="D837" s="130"/>
    </row>
    <row r="838" spans="2:4" ht="12.75" customHeight="1">
      <c r="B838" s="130"/>
      <c r="C838" s="130"/>
      <c r="D838" s="130"/>
    </row>
    <row r="839" spans="2:4" ht="12.75" customHeight="1">
      <c r="B839" s="130"/>
      <c r="C839" s="130"/>
      <c r="D839" s="130"/>
    </row>
    <row r="840" spans="2:4" ht="12.75" customHeight="1">
      <c r="B840" s="130"/>
      <c r="C840" s="130"/>
      <c r="D840" s="130"/>
    </row>
    <row r="841" spans="2:4" ht="12.75" customHeight="1">
      <c r="B841" s="130"/>
      <c r="C841" s="130"/>
      <c r="D841" s="130"/>
    </row>
    <row r="842" spans="2:4" ht="12.75" customHeight="1">
      <c r="B842" s="130"/>
      <c r="C842" s="130"/>
      <c r="D842" s="130"/>
    </row>
    <row r="843" spans="2:4" ht="12.75" customHeight="1">
      <c r="B843" s="130"/>
      <c r="C843" s="130"/>
      <c r="D843" s="130"/>
    </row>
    <row r="844" spans="2:4" ht="12.75" customHeight="1">
      <c r="B844" s="130"/>
      <c r="C844" s="130"/>
      <c r="D844" s="130"/>
    </row>
    <row r="845" spans="2:4" ht="12.75" customHeight="1">
      <c r="B845" s="130"/>
      <c r="C845" s="130"/>
      <c r="D845" s="130"/>
    </row>
    <row r="846" spans="2:4" ht="12.75" customHeight="1">
      <c r="B846" s="130"/>
      <c r="C846" s="130"/>
      <c r="D846" s="130"/>
    </row>
    <row r="847" spans="2:4" ht="12.75" customHeight="1">
      <c r="B847" s="130"/>
      <c r="C847" s="130"/>
      <c r="D847" s="130"/>
    </row>
    <row r="848" spans="2:4" ht="12.75" customHeight="1">
      <c r="B848" s="130"/>
      <c r="C848" s="130"/>
      <c r="D848" s="130"/>
    </row>
    <row r="849" spans="2:4" ht="12.75" customHeight="1">
      <c r="B849" s="130"/>
      <c r="C849" s="130"/>
      <c r="D849" s="130"/>
    </row>
    <row r="850" spans="2:4" ht="12.75" customHeight="1">
      <c r="B850" s="130"/>
      <c r="C850" s="130"/>
      <c r="D850" s="130"/>
    </row>
    <row r="851" spans="2:4" ht="12.75" customHeight="1">
      <c r="B851" s="130"/>
      <c r="C851" s="130"/>
      <c r="D851" s="130"/>
    </row>
    <row r="852" spans="2:4" ht="12.75" customHeight="1">
      <c r="B852" s="130"/>
      <c r="C852" s="130"/>
      <c r="D852" s="130"/>
    </row>
    <row r="853" spans="2:4" ht="12.75" customHeight="1">
      <c r="B853" s="130"/>
      <c r="C853" s="130"/>
      <c r="D853" s="130"/>
    </row>
    <row r="854" spans="2:4" ht="12.75" customHeight="1">
      <c r="B854" s="130"/>
      <c r="C854" s="130"/>
      <c r="D854" s="130"/>
    </row>
    <row r="855" spans="2:4" ht="12.75" customHeight="1">
      <c r="B855" s="130"/>
      <c r="C855" s="130"/>
      <c r="D855" s="130"/>
    </row>
    <row r="856" spans="2:4" ht="12.75" customHeight="1">
      <c r="B856" s="130"/>
      <c r="C856" s="130"/>
      <c r="D856" s="130"/>
    </row>
    <row r="857" spans="2:4" ht="12.75" customHeight="1">
      <c r="B857" s="130"/>
      <c r="C857" s="130"/>
      <c r="D857" s="130"/>
    </row>
    <row r="858" spans="2:4" ht="12.75" customHeight="1">
      <c r="B858" s="130"/>
      <c r="C858" s="130"/>
      <c r="D858" s="130"/>
    </row>
    <row r="859" spans="2:4" ht="12.75" customHeight="1">
      <c r="B859" s="130"/>
      <c r="C859" s="130"/>
      <c r="D859" s="130"/>
    </row>
    <row r="860" spans="2:4" ht="12.75" customHeight="1">
      <c r="B860" s="130"/>
      <c r="C860" s="130"/>
      <c r="D860" s="130"/>
    </row>
    <row r="861" spans="2:4" ht="12.75" customHeight="1">
      <c r="B861" s="130"/>
      <c r="C861" s="130"/>
      <c r="D861" s="130"/>
    </row>
    <row r="862" spans="2:4" ht="12.75" customHeight="1">
      <c r="B862" s="130"/>
      <c r="C862" s="130"/>
      <c r="D862" s="130"/>
    </row>
    <row r="863" spans="2:4" ht="12.75" customHeight="1">
      <c r="B863" s="130"/>
      <c r="C863" s="130"/>
      <c r="D863" s="130"/>
    </row>
    <row r="864" spans="2:4" ht="12.75" customHeight="1">
      <c r="B864" s="130"/>
      <c r="C864" s="130"/>
      <c r="D864" s="130"/>
    </row>
    <row r="865" spans="2:4" ht="12.75" customHeight="1">
      <c r="B865" s="130"/>
      <c r="C865" s="130"/>
      <c r="D865" s="130"/>
    </row>
    <row r="866" spans="2:4" ht="12.75" customHeight="1">
      <c r="B866" s="130"/>
      <c r="C866" s="130"/>
      <c r="D866" s="130"/>
    </row>
    <row r="867" spans="2:4" ht="12.75" customHeight="1">
      <c r="B867" s="130"/>
      <c r="C867" s="130"/>
      <c r="D867" s="130"/>
    </row>
    <row r="868" spans="2:4" ht="12.75" customHeight="1">
      <c r="B868" s="130"/>
      <c r="C868" s="130"/>
      <c r="D868" s="130"/>
    </row>
    <row r="869" spans="2:4" ht="12.75" customHeight="1">
      <c r="B869" s="130"/>
      <c r="C869" s="130"/>
      <c r="D869" s="130"/>
    </row>
    <row r="870" spans="2:4" ht="12.75" customHeight="1">
      <c r="B870" s="130"/>
      <c r="C870" s="130"/>
      <c r="D870" s="130"/>
    </row>
    <row r="871" spans="2:4" ht="12.75" customHeight="1">
      <c r="B871" s="130"/>
      <c r="C871" s="130"/>
      <c r="D871" s="130"/>
    </row>
    <row r="872" spans="2:4" ht="12.75" customHeight="1">
      <c r="B872" s="130"/>
      <c r="C872" s="130"/>
      <c r="D872" s="130"/>
    </row>
    <row r="873" spans="2:4" ht="12.75" customHeight="1">
      <c r="B873" s="130"/>
      <c r="C873" s="130"/>
      <c r="D873" s="130"/>
    </row>
    <row r="874" spans="2:4" ht="12.75" customHeight="1">
      <c r="B874" s="130"/>
      <c r="C874" s="130"/>
      <c r="D874" s="130"/>
    </row>
    <row r="875" spans="2:4" ht="12.75" customHeight="1">
      <c r="B875" s="130"/>
      <c r="C875" s="130"/>
      <c r="D875" s="130"/>
    </row>
    <row r="876" spans="2:4" ht="12.75" customHeight="1">
      <c r="B876" s="130"/>
      <c r="C876" s="130"/>
      <c r="D876" s="130"/>
    </row>
    <row r="877" spans="2:4" ht="12.75" customHeight="1">
      <c r="B877" s="130"/>
      <c r="C877" s="130"/>
      <c r="D877" s="130"/>
    </row>
    <row r="878" spans="2:4" ht="12.75" customHeight="1">
      <c r="B878" s="130"/>
      <c r="C878" s="130"/>
      <c r="D878" s="130"/>
    </row>
    <row r="879" spans="2:4" ht="12.75" customHeight="1">
      <c r="B879" s="130"/>
      <c r="C879" s="130"/>
      <c r="D879" s="130"/>
    </row>
    <row r="880" spans="2:4" ht="12.75" customHeight="1">
      <c r="B880" s="130"/>
      <c r="C880" s="130"/>
      <c r="D880" s="130"/>
    </row>
    <row r="881" spans="2:4" ht="12.75" customHeight="1">
      <c r="B881" s="130"/>
      <c r="C881" s="130"/>
      <c r="D881" s="130"/>
    </row>
    <row r="882" spans="2:4" ht="12.75" customHeight="1">
      <c r="B882" s="130"/>
      <c r="C882" s="130"/>
      <c r="D882" s="130"/>
    </row>
    <row r="883" spans="2:4" ht="12.75" customHeight="1">
      <c r="B883" s="130"/>
      <c r="C883" s="130"/>
      <c r="D883" s="130"/>
    </row>
    <row r="884" spans="2:4" ht="12.75" customHeight="1">
      <c r="B884" s="130"/>
      <c r="C884" s="130"/>
      <c r="D884" s="130"/>
    </row>
    <row r="885" spans="2:4" ht="12.75" customHeight="1">
      <c r="B885" s="130"/>
      <c r="C885" s="130"/>
      <c r="D885" s="130"/>
    </row>
    <row r="886" spans="2:4" ht="12.75" customHeight="1">
      <c r="B886" s="130"/>
      <c r="C886" s="130"/>
      <c r="D886" s="130"/>
    </row>
    <row r="887" spans="2:4" ht="12.75" customHeight="1">
      <c r="B887" s="130"/>
      <c r="C887" s="130"/>
      <c r="D887" s="130"/>
    </row>
    <row r="888" spans="2:4" ht="12.75" customHeight="1">
      <c r="B888" s="130"/>
      <c r="C888" s="130"/>
      <c r="D888" s="130"/>
    </row>
    <row r="889" spans="2:4" ht="12.75" customHeight="1">
      <c r="B889" s="130"/>
      <c r="C889" s="130"/>
      <c r="D889" s="130"/>
    </row>
    <row r="890" spans="2:4" ht="12.75" customHeight="1">
      <c r="B890" s="130"/>
      <c r="C890" s="130"/>
      <c r="D890" s="130"/>
    </row>
    <row r="891" spans="2:4" ht="12.75" customHeight="1">
      <c r="B891" s="130"/>
      <c r="C891" s="130"/>
      <c r="D891" s="130"/>
    </row>
    <row r="892" spans="2:4" ht="12.75" customHeight="1">
      <c r="B892" s="130"/>
      <c r="C892" s="130"/>
      <c r="D892" s="130"/>
    </row>
    <row r="893" spans="2:4" ht="12.75" customHeight="1">
      <c r="B893" s="130"/>
      <c r="C893" s="130"/>
      <c r="D893" s="130"/>
    </row>
    <row r="894" spans="2:4" ht="12.75" customHeight="1">
      <c r="B894" s="130"/>
      <c r="C894" s="130"/>
      <c r="D894" s="130"/>
    </row>
    <row r="895" spans="2:4" ht="12.75" customHeight="1">
      <c r="B895" s="130"/>
      <c r="C895" s="130"/>
      <c r="D895" s="130"/>
    </row>
    <row r="896" spans="2:4" ht="12.75" customHeight="1">
      <c r="B896" s="130"/>
      <c r="C896" s="130"/>
      <c r="D896" s="130"/>
    </row>
    <row r="897" spans="2:4" ht="12.75" customHeight="1">
      <c r="B897" s="130"/>
      <c r="C897" s="130"/>
      <c r="D897" s="130"/>
    </row>
    <row r="898" spans="2:4" ht="12.75" customHeight="1">
      <c r="B898" s="130"/>
      <c r="C898" s="130"/>
      <c r="D898" s="130"/>
    </row>
    <row r="899" spans="2:4" ht="12.75" customHeight="1">
      <c r="B899" s="130"/>
      <c r="C899" s="130"/>
      <c r="D899" s="130"/>
    </row>
    <row r="900" spans="2:4" ht="12.75" customHeight="1">
      <c r="B900" s="130"/>
      <c r="C900" s="130"/>
      <c r="D900" s="130"/>
    </row>
    <row r="901" spans="2:4" ht="12.75" customHeight="1">
      <c r="B901" s="130"/>
      <c r="C901" s="130"/>
      <c r="D901" s="130"/>
    </row>
    <row r="902" spans="2:4" ht="12.75" customHeight="1">
      <c r="B902" s="130"/>
      <c r="C902" s="130"/>
      <c r="D902" s="130"/>
    </row>
    <row r="903" spans="2:4" ht="12.75" customHeight="1">
      <c r="B903" s="130"/>
      <c r="C903" s="130"/>
      <c r="D903" s="130"/>
    </row>
    <row r="904" spans="2:4" ht="12.75" customHeight="1">
      <c r="B904" s="130"/>
      <c r="C904" s="130"/>
      <c r="D904" s="130"/>
    </row>
    <row r="905" spans="2:4" ht="12.75" customHeight="1">
      <c r="B905" s="130"/>
      <c r="C905" s="130"/>
      <c r="D905" s="130"/>
    </row>
    <row r="906" spans="2:4" ht="12.75" customHeight="1">
      <c r="B906" s="130"/>
      <c r="C906" s="130"/>
      <c r="D906" s="130"/>
    </row>
    <row r="907" spans="2:4" ht="12.75" customHeight="1">
      <c r="B907" s="130"/>
      <c r="C907" s="130"/>
      <c r="D907" s="130"/>
    </row>
    <row r="908" spans="2:4" ht="12.75" customHeight="1">
      <c r="B908" s="130"/>
      <c r="C908" s="130"/>
      <c r="D908" s="130"/>
    </row>
    <row r="909" spans="2:4" ht="12.75" customHeight="1">
      <c r="B909" s="130"/>
      <c r="C909" s="130"/>
      <c r="D909" s="130"/>
    </row>
    <row r="910" spans="2:4" ht="12.75" customHeight="1">
      <c r="B910" s="130"/>
      <c r="C910" s="130"/>
      <c r="D910" s="130"/>
    </row>
    <row r="911" spans="2:4" ht="12.75" customHeight="1">
      <c r="B911" s="130"/>
      <c r="C911" s="130"/>
      <c r="D911" s="130"/>
    </row>
    <row r="912" spans="2:4" ht="12.75" customHeight="1">
      <c r="B912" s="130"/>
      <c r="C912" s="130"/>
      <c r="D912" s="130"/>
    </row>
    <row r="913" spans="2:4" ht="12.75" customHeight="1">
      <c r="B913" s="130"/>
      <c r="C913" s="130"/>
      <c r="D913" s="130"/>
    </row>
    <row r="914" spans="2:4" ht="12.75" customHeight="1">
      <c r="B914" s="130"/>
      <c r="C914" s="130"/>
      <c r="D914" s="130"/>
    </row>
    <row r="915" spans="2:4" ht="12.75" customHeight="1">
      <c r="B915" s="130"/>
      <c r="C915" s="130"/>
      <c r="D915" s="130"/>
    </row>
    <row r="916" spans="2:4" ht="12.75" customHeight="1">
      <c r="B916" s="130"/>
      <c r="C916" s="130"/>
      <c r="D916" s="130"/>
    </row>
    <row r="917" spans="2:4" ht="12.75" customHeight="1">
      <c r="B917" s="130"/>
      <c r="C917" s="130"/>
      <c r="D917" s="130"/>
    </row>
    <row r="918" spans="2:4" ht="12.75" customHeight="1">
      <c r="B918" s="130"/>
      <c r="C918" s="130"/>
      <c r="D918" s="130"/>
    </row>
    <row r="919" spans="2:4" ht="12.75" customHeight="1">
      <c r="B919" s="130"/>
      <c r="C919" s="130"/>
      <c r="D919" s="130"/>
    </row>
    <row r="920" spans="2:4" ht="12.75" customHeight="1">
      <c r="B920" s="130"/>
      <c r="C920" s="130"/>
      <c r="D920" s="130"/>
    </row>
    <row r="921" spans="2:4" ht="12.75" customHeight="1">
      <c r="B921" s="130"/>
      <c r="C921" s="130"/>
      <c r="D921" s="130"/>
    </row>
    <row r="922" spans="2:4" ht="12.75" customHeight="1">
      <c r="B922" s="130"/>
      <c r="C922" s="130"/>
      <c r="D922" s="130"/>
    </row>
    <row r="923" spans="2:4" ht="12.75" customHeight="1">
      <c r="B923" s="130"/>
      <c r="C923" s="130"/>
      <c r="D923" s="130"/>
    </row>
    <row r="924" spans="2:4" ht="12.75" customHeight="1">
      <c r="B924" s="130"/>
      <c r="C924" s="130"/>
      <c r="D924" s="130"/>
    </row>
    <row r="925" spans="2:4" ht="12.75" customHeight="1">
      <c r="B925" s="130"/>
      <c r="C925" s="130"/>
      <c r="D925" s="130"/>
    </row>
    <row r="926" spans="2:4" ht="12.75" customHeight="1">
      <c r="B926" s="130"/>
      <c r="C926" s="130"/>
      <c r="D926" s="130"/>
    </row>
    <row r="927" spans="2:4" ht="12.75" customHeight="1">
      <c r="B927" s="130"/>
      <c r="C927" s="130"/>
      <c r="D927" s="130"/>
    </row>
    <row r="928" spans="2:4" ht="12.75" customHeight="1">
      <c r="B928" s="130"/>
      <c r="C928" s="130"/>
      <c r="D928" s="130"/>
    </row>
    <row r="929" spans="2:4" ht="12.75" customHeight="1">
      <c r="B929" s="130"/>
      <c r="C929" s="130"/>
      <c r="D929" s="130"/>
    </row>
    <row r="930" spans="2:4" ht="12.75" customHeight="1">
      <c r="B930" s="130"/>
      <c r="C930" s="130"/>
      <c r="D930" s="130"/>
    </row>
    <row r="931" spans="2:4" ht="12.75" customHeight="1">
      <c r="B931" s="130"/>
      <c r="C931" s="130"/>
      <c r="D931" s="130"/>
    </row>
    <row r="932" spans="2:4" ht="12.75" customHeight="1">
      <c r="B932" s="130"/>
      <c r="C932" s="130"/>
      <c r="D932" s="130"/>
    </row>
    <row r="933" spans="2:4" ht="12.75" customHeight="1">
      <c r="B933" s="130"/>
      <c r="C933" s="130"/>
      <c r="D933" s="130"/>
    </row>
    <row r="934" spans="2:4" ht="12.75" customHeight="1">
      <c r="B934" s="130"/>
      <c r="C934" s="130"/>
      <c r="D934" s="130"/>
    </row>
    <row r="935" spans="2:4" ht="12.75" customHeight="1">
      <c r="B935" s="130"/>
      <c r="C935" s="130"/>
      <c r="D935" s="130"/>
    </row>
    <row r="936" spans="2:4" ht="12.75" customHeight="1">
      <c r="B936" s="130"/>
      <c r="C936" s="130"/>
      <c r="D936" s="130"/>
    </row>
    <row r="937" spans="2:4" ht="12.75" customHeight="1">
      <c r="B937" s="130"/>
      <c r="C937" s="130"/>
      <c r="D937" s="130"/>
    </row>
    <row r="938" spans="2:4" ht="12.75" customHeight="1">
      <c r="B938" s="130"/>
      <c r="C938" s="130"/>
      <c r="D938" s="130"/>
    </row>
    <row r="939" spans="2:4" ht="12.75" customHeight="1">
      <c r="B939" s="130"/>
      <c r="C939" s="130"/>
      <c r="D939" s="130"/>
    </row>
    <row r="940" spans="2:4" ht="12.75" customHeight="1">
      <c r="B940" s="130"/>
      <c r="C940" s="130"/>
      <c r="D940" s="130"/>
    </row>
    <row r="941" spans="2:4" ht="12.75" customHeight="1">
      <c r="B941" s="130"/>
      <c r="C941" s="130"/>
      <c r="D941" s="130"/>
    </row>
    <row r="942" spans="2:4" ht="12.75" customHeight="1">
      <c r="B942" s="130"/>
      <c r="C942" s="130"/>
      <c r="D942" s="130"/>
    </row>
    <row r="943" spans="2:4" ht="12.75" customHeight="1">
      <c r="B943" s="130"/>
      <c r="C943" s="130"/>
      <c r="D943" s="130"/>
    </row>
    <row r="944" spans="2:4" ht="12.75" customHeight="1">
      <c r="B944" s="130"/>
      <c r="C944" s="130"/>
      <c r="D944" s="130"/>
    </row>
    <row r="945" spans="2:4" ht="12.75" customHeight="1">
      <c r="B945" s="130"/>
      <c r="C945" s="130"/>
      <c r="D945" s="130"/>
    </row>
    <row r="946" spans="2:4" ht="12.75" customHeight="1">
      <c r="B946" s="130"/>
      <c r="C946" s="130"/>
      <c r="D946" s="130"/>
    </row>
    <row r="947" spans="2:4" ht="12.75" customHeight="1">
      <c r="B947" s="130"/>
      <c r="C947" s="130"/>
      <c r="D947" s="130"/>
    </row>
    <row r="948" spans="2:4" ht="12.75" customHeight="1">
      <c r="B948" s="130"/>
      <c r="C948" s="130"/>
      <c r="D948" s="130"/>
    </row>
    <row r="949" spans="2:4" ht="12.75" customHeight="1">
      <c r="B949" s="130"/>
      <c r="C949" s="130"/>
      <c r="D949" s="130"/>
    </row>
    <row r="950" spans="2:4" ht="12.75" customHeight="1">
      <c r="B950" s="130"/>
      <c r="C950" s="130"/>
      <c r="D950" s="130"/>
    </row>
    <row r="951" spans="2:4" ht="12.75" customHeight="1">
      <c r="B951" s="130"/>
      <c r="C951" s="130"/>
      <c r="D951" s="130"/>
    </row>
    <row r="952" spans="2:4" ht="12.75" customHeight="1">
      <c r="B952" s="130"/>
      <c r="C952" s="130"/>
      <c r="D952" s="130"/>
    </row>
    <row r="953" spans="2:4" ht="12.75" customHeight="1">
      <c r="B953" s="130"/>
      <c r="C953" s="130"/>
      <c r="D953" s="130"/>
    </row>
    <row r="954" spans="2:4" ht="12.75" customHeight="1">
      <c r="B954" s="130"/>
      <c r="C954" s="130"/>
      <c r="D954" s="130"/>
    </row>
    <row r="955" spans="2:4" ht="12.75" customHeight="1">
      <c r="B955" s="130"/>
      <c r="C955" s="130"/>
      <c r="D955" s="130"/>
    </row>
    <row r="956" spans="2:4" ht="12.75" customHeight="1">
      <c r="B956" s="130"/>
      <c r="C956" s="130"/>
      <c r="D956" s="130"/>
    </row>
    <row r="957" spans="2:4" ht="12.75" customHeight="1">
      <c r="B957" s="130"/>
      <c r="C957" s="130"/>
      <c r="D957" s="130"/>
    </row>
    <row r="958" spans="2:4" ht="12.75" customHeight="1">
      <c r="B958" s="130"/>
      <c r="C958" s="130"/>
      <c r="D958" s="130"/>
    </row>
    <row r="959" spans="2:4" ht="12.75" customHeight="1">
      <c r="B959" s="130"/>
      <c r="C959" s="130"/>
      <c r="D959" s="130"/>
    </row>
    <row r="960" spans="2:4" ht="12.75" customHeight="1">
      <c r="B960" s="130"/>
      <c r="C960" s="130"/>
      <c r="D960" s="130"/>
    </row>
    <row r="961" spans="2:4" ht="12.75" customHeight="1">
      <c r="B961" s="130"/>
      <c r="C961" s="130"/>
      <c r="D961" s="130"/>
    </row>
    <row r="962" spans="2:4" ht="12.75" customHeight="1">
      <c r="B962" s="130"/>
      <c r="C962" s="130"/>
      <c r="D962" s="130"/>
    </row>
    <row r="963" spans="2:4" ht="12.75" customHeight="1">
      <c r="B963" s="130"/>
      <c r="C963" s="130"/>
      <c r="D963" s="130"/>
    </row>
    <row r="964" spans="2:4" ht="12.75" customHeight="1">
      <c r="B964" s="130"/>
      <c r="C964" s="130"/>
      <c r="D964" s="130"/>
    </row>
    <row r="965" spans="2:4" ht="12.75" customHeight="1">
      <c r="B965" s="130"/>
      <c r="C965" s="130"/>
      <c r="D965" s="130"/>
    </row>
    <row r="966" spans="2:4" ht="12.75" customHeight="1">
      <c r="B966" s="130"/>
      <c r="C966" s="130"/>
      <c r="D966" s="130"/>
    </row>
    <row r="967" spans="2:4" ht="12.75" customHeight="1">
      <c r="B967" s="130"/>
      <c r="C967" s="130"/>
      <c r="D967" s="130"/>
    </row>
    <row r="968" spans="2:4" ht="12.75" customHeight="1">
      <c r="B968" s="130"/>
      <c r="C968" s="130"/>
      <c r="D968" s="130"/>
    </row>
    <row r="969" spans="2:4" ht="12.75" customHeight="1">
      <c r="B969" s="130"/>
      <c r="C969" s="130"/>
      <c r="D969" s="130"/>
    </row>
    <row r="970" spans="2:4" ht="12.75" customHeight="1">
      <c r="B970" s="130"/>
      <c r="C970" s="130"/>
      <c r="D970" s="130"/>
    </row>
    <row r="971" spans="2:4" ht="12.75" customHeight="1">
      <c r="B971" s="130"/>
      <c r="C971" s="130"/>
      <c r="D971" s="130"/>
    </row>
    <row r="972" spans="2:4" ht="12.75" customHeight="1">
      <c r="B972" s="130"/>
      <c r="C972" s="130"/>
      <c r="D972" s="130"/>
    </row>
    <row r="973" spans="2:4" ht="12.75" customHeight="1">
      <c r="B973" s="130"/>
      <c r="C973" s="130"/>
      <c r="D973" s="130"/>
    </row>
    <row r="974" spans="2:4" ht="12.75" customHeight="1">
      <c r="B974" s="130"/>
      <c r="C974" s="130"/>
      <c r="D974" s="130"/>
    </row>
    <row r="975" spans="2:4" ht="12.75" customHeight="1">
      <c r="B975" s="130"/>
      <c r="C975" s="130"/>
      <c r="D975" s="130"/>
    </row>
    <row r="976" spans="2:4" ht="12.75" customHeight="1">
      <c r="B976" s="130"/>
      <c r="C976" s="130"/>
      <c r="D976" s="130"/>
    </row>
    <row r="977" spans="2:4" ht="12.75" customHeight="1">
      <c r="B977" s="130"/>
      <c r="C977" s="130"/>
      <c r="D977" s="130"/>
    </row>
    <row r="978" spans="2:4" ht="12.75" customHeight="1">
      <c r="B978" s="130"/>
      <c r="C978" s="130"/>
      <c r="D978" s="130"/>
    </row>
    <row r="979" spans="2:4" ht="12.75" customHeight="1">
      <c r="B979" s="130"/>
      <c r="C979" s="130"/>
      <c r="D979" s="130"/>
    </row>
    <row r="980" spans="2:4" ht="12.75" customHeight="1">
      <c r="B980" s="130"/>
      <c r="C980" s="130"/>
      <c r="D980" s="130"/>
    </row>
    <row r="981" spans="2:4" ht="12.75" customHeight="1">
      <c r="B981" s="130"/>
      <c r="C981" s="130"/>
      <c r="D981" s="130"/>
    </row>
    <row r="982" spans="2:4" ht="12.75" customHeight="1">
      <c r="B982" s="130"/>
      <c r="C982" s="130"/>
      <c r="D982" s="130"/>
    </row>
    <row r="983" spans="2:4" ht="12.75" customHeight="1">
      <c r="B983" s="130"/>
      <c r="C983" s="130"/>
      <c r="D983" s="130"/>
    </row>
    <row r="984" spans="2:4" ht="12.75" customHeight="1">
      <c r="B984" s="130"/>
      <c r="C984" s="130"/>
      <c r="D984" s="130"/>
    </row>
    <row r="985" spans="2:4" ht="12.75" customHeight="1">
      <c r="B985" s="130"/>
      <c r="C985" s="130"/>
      <c r="D985" s="130"/>
    </row>
    <row r="986" spans="2:4" ht="12.75" customHeight="1">
      <c r="B986" s="130"/>
      <c r="C986" s="130"/>
      <c r="D986" s="130"/>
    </row>
    <row r="987" spans="2:4" ht="12.75" customHeight="1">
      <c r="B987" s="130"/>
      <c r="C987" s="130"/>
      <c r="D987" s="130"/>
    </row>
    <row r="988" spans="2:4" ht="12.75" customHeight="1">
      <c r="B988" s="130"/>
      <c r="C988" s="130"/>
      <c r="D988" s="130"/>
    </row>
    <row r="989" spans="2:4" ht="12.75" customHeight="1">
      <c r="B989" s="130"/>
      <c r="C989" s="130"/>
      <c r="D989" s="130"/>
    </row>
    <row r="990" spans="2:4" ht="12.75" customHeight="1">
      <c r="B990" s="130"/>
      <c r="C990" s="130"/>
      <c r="D990" s="130"/>
    </row>
    <row r="991" spans="2:4" ht="12.75" customHeight="1">
      <c r="B991" s="130"/>
      <c r="C991" s="130"/>
      <c r="D991" s="130"/>
    </row>
    <row r="992" spans="2:4" ht="12.75" customHeight="1">
      <c r="B992" s="130"/>
      <c r="C992" s="130"/>
      <c r="D992" s="130"/>
    </row>
    <row r="993" spans="2:4" ht="12.75" customHeight="1">
      <c r="B993" s="130"/>
      <c r="C993" s="130"/>
      <c r="D993" s="130"/>
    </row>
    <row r="994" spans="2:4" ht="12.75" customHeight="1">
      <c r="B994" s="130"/>
      <c r="C994" s="130"/>
      <c r="D994" s="130"/>
    </row>
    <row r="995" spans="2:4" ht="12.75" customHeight="1">
      <c r="B995" s="130"/>
      <c r="C995" s="130"/>
      <c r="D995" s="130"/>
    </row>
    <row r="996" spans="2:4" ht="12.75" customHeight="1">
      <c r="B996" s="130"/>
      <c r="C996" s="130"/>
      <c r="D996" s="130"/>
    </row>
    <row r="997" spans="2:4" ht="12.75" customHeight="1">
      <c r="B997" s="130"/>
      <c r="C997" s="130"/>
      <c r="D997" s="130"/>
    </row>
    <row r="998" spans="2:4" ht="12.75" customHeight="1">
      <c r="B998" s="130"/>
      <c r="C998" s="130"/>
      <c r="D998" s="130"/>
    </row>
    <row r="999" spans="2:4" ht="12.75" customHeight="1">
      <c r="B999" s="130"/>
      <c r="C999" s="130"/>
      <c r="D999" s="130"/>
    </row>
    <row r="1000" spans="2:4" ht="12.75" customHeight="1">
      <c r="B1000" s="130"/>
      <c r="C1000" s="130"/>
      <c r="D1000" s="13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H187"/>
  <sheetViews>
    <sheetView zoomScaleNormal="100" workbookViewId="0">
      <selection activeCell="D8" sqref="D8"/>
    </sheetView>
  </sheetViews>
  <sheetFormatPr defaultColWidth="14.42578125" defaultRowHeight="15.75" customHeight="1"/>
  <cols>
    <col min="1" max="1" width="6" customWidth="1"/>
    <col min="2" max="2" width="12.42578125" customWidth="1"/>
    <col min="3" max="3" width="10.7109375" customWidth="1"/>
    <col min="4" max="4" width="12.28515625" customWidth="1"/>
    <col min="5" max="5" width="10.42578125" customWidth="1"/>
    <col min="6" max="6" width="9.42578125" customWidth="1"/>
    <col min="7" max="7" width="12.28515625" customWidth="1"/>
    <col min="8" max="8" width="12.5703125" customWidth="1"/>
    <col min="9" max="9" width="11.85546875" customWidth="1"/>
    <col min="10" max="10" width="12.28515625" customWidth="1"/>
    <col min="11" max="30" width="11.28515625" hidden="1" customWidth="1"/>
    <col min="31" max="60" width="14.42578125" style="166"/>
  </cols>
  <sheetData>
    <row r="1" spans="1:30" ht="46.5" customHeight="1">
      <c r="A1" s="169" t="s">
        <v>43</v>
      </c>
      <c r="B1" s="1"/>
      <c r="C1" s="1"/>
      <c r="D1" s="1"/>
      <c r="E1" s="2"/>
      <c r="F1" s="3"/>
      <c r="G1" s="2"/>
      <c r="H1" s="3"/>
      <c r="I1" s="2"/>
      <c r="J1" s="2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</row>
    <row r="2" spans="1:30" ht="12.75">
      <c r="A2" s="4"/>
      <c r="B2" s="5"/>
      <c r="C2" s="5"/>
      <c r="D2" s="4"/>
      <c r="E2" s="6"/>
      <c r="F2" s="6"/>
      <c r="G2" s="6"/>
      <c r="H2" s="7"/>
      <c r="I2" s="6"/>
      <c r="J2" s="2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2"/>
      <c r="X2" s="52"/>
      <c r="Y2" s="52"/>
      <c r="Z2" s="52"/>
      <c r="AA2" s="52"/>
      <c r="AB2" s="52"/>
      <c r="AC2" s="52"/>
      <c r="AD2" s="52"/>
    </row>
    <row r="3" spans="1:30" ht="15">
      <c r="A3" s="324" t="str">
        <f>MODULEINPUT!A3</f>
        <v>Creech DRP Phase 2</v>
      </c>
      <c r="B3" s="325"/>
      <c r="C3" s="325"/>
      <c r="D3" s="325"/>
      <c r="E3" s="326"/>
      <c r="F3" s="2"/>
      <c r="G3" s="2"/>
      <c r="H3" s="8"/>
      <c r="I3" s="2"/>
      <c r="J3" s="2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9"/>
      <c r="X3" s="9"/>
      <c r="Y3" s="9"/>
      <c r="Z3" s="9"/>
      <c r="AA3" s="9"/>
      <c r="AB3" s="9"/>
      <c r="AC3" s="9"/>
      <c r="AD3" s="9"/>
    </row>
    <row r="4" spans="1:30" ht="12.75">
      <c r="A4" s="9"/>
      <c r="B4" s="1"/>
      <c r="C4" s="1"/>
      <c r="D4" s="9"/>
      <c r="E4" s="2"/>
      <c r="F4" s="2"/>
      <c r="G4" s="2"/>
      <c r="H4" s="8"/>
      <c r="I4" s="2"/>
      <c r="J4" s="2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9"/>
      <c r="X4" s="9"/>
      <c r="Y4" s="9"/>
      <c r="Z4" s="9"/>
      <c r="AA4" s="9"/>
      <c r="AB4" s="9"/>
      <c r="AC4" s="9"/>
      <c r="AD4" s="9"/>
    </row>
    <row r="5" spans="1:30">
      <c r="A5" s="18"/>
      <c r="B5" s="18"/>
      <c r="C5" s="18"/>
      <c r="D5" s="18"/>
      <c r="E5" s="19"/>
      <c r="F5" s="19"/>
      <c r="G5" s="19"/>
      <c r="H5" s="18"/>
      <c r="J5" s="53" t="s">
        <v>44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9"/>
      <c r="X5" s="9"/>
      <c r="Y5" s="9"/>
      <c r="Z5" s="9"/>
      <c r="AA5" s="9"/>
      <c r="AB5" s="9"/>
      <c r="AC5" s="9"/>
      <c r="AD5" s="9"/>
    </row>
    <row r="6" spans="1:30" ht="12.75">
      <c r="A6" s="337" t="s">
        <v>45</v>
      </c>
      <c r="B6" s="350" t="s">
        <v>46</v>
      </c>
      <c r="C6" s="351" t="s">
        <v>47</v>
      </c>
      <c r="D6" s="351" t="s">
        <v>48</v>
      </c>
      <c r="E6" s="352" t="s">
        <v>49</v>
      </c>
      <c r="F6" s="353"/>
      <c r="G6" s="354" t="s">
        <v>50</v>
      </c>
      <c r="H6" s="351" t="s">
        <v>51</v>
      </c>
      <c r="I6" s="355" t="s">
        <v>52</v>
      </c>
      <c r="J6" s="320"/>
      <c r="K6" s="5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9"/>
      <c r="X6" s="9"/>
      <c r="Y6" s="9"/>
      <c r="Z6" s="9"/>
      <c r="AA6" s="9"/>
      <c r="AB6" s="9"/>
      <c r="AC6" s="9"/>
      <c r="AD6" s="9"/>
    </row>
    <row r="7" spans="1:30" ht="24">
      <c r="A7" s="338"/>
      <c r="B7" s="331"/>
      <c r="C7" s="331"/>
      <c r="D7" s="331"/>
      <c r="E7" s="55" t="s">
        <v>53</v>
      </c>
      <c r="F7" s="55" t="s">
        <v>54</v>
      </c>
      <c r="G7" s="331"/>
      <c r="H7" s="331"/>
      <c r="I7" s="340"/>
      <c r="J7" s="356"/>
      <c r="K7" s="54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9"/>
      <c r="X7" s="9"/>
      <c r="Y7" s="9"/>
      <c r="Z7" s="9"/>
      <c r="AA7" s="9"/>
      <c r="AB7" s="9"/>
      <c r="AC7" s="9"/>
      <c r="AD7" s="9"/>
    </row>
    <row r="8" spans="1:30" ht="12.75">
      <c r="A8" s="56">
        <f>MODULEINPUT!B23</f>
        <v>1</v>
      </c>
      <c r="B8" s="328" t="str">
        <f>MODULEINPUT!A23</f>
        <v>BF1</v>
      </c>
      <c r="C8" s="57">
        <f>IF(A8="","",'Gusset 1'!$B$9)</f>
        <v>1</v>
      </c>
      <c r="D8" s="58">
        <f>IF(A8="","",'Gusset 1'!$C$19)</f>
        <v>50.979302799147668</v>
      </c>
      <c r="E8" s="59">
        <f>IF(A8="","",'Gusset 1'!$C$23)</f>
        <v>39</v>
      </c>
      <c r="F8" s="57">
        <f>IF(A8="","",'Gusset 1'!$N$18)</f>
        <v>8</v>
      </c>
      <c r="G8" s="59">
        <f>ROUNDUP('Gusset 1'!$C$24,0)</f>
        <v>37</v>
      </c>
      <c r="H8" s="59">
        <f>ROUNDUP('Gusset 1'!$C$25,0)</f>
        <v>46</v>
      </c>
      <c r="I8" s="332" t="str">
        <f>IF(A8="","",IF(OR('Gusset 1'!L74="FAILS",'Gusset 1'!L78="FAILS",'Gusset 1'!L83="FAILS"),"Gusset Fails",IF(OR('Gusset 1'!$B$42&gt;1,'Gusset 1'!$E$42&gt;1),"Weld Failure",IF('Gusset 1'!$AH$17="Gusset Plate must be released from the slab.","Gusset Plate must be released from the slab.",""))))</f>
        <v/>
      </c>
      <c r="J8" s="333"/>
      <c r="K8" s="54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9"/>
      <c r="X8" s="9"/>
      <c r="Y8" s="9"/>
      <c r="Z8" s="9"/>
      <c r="AA8" s="9"/>
      <c r="AB8" s="9"/>
      <c r="AC8" s="9"/>
      <c r="AD8" s="9"/>
    </row>
    <row r="9" spans="1:30" ht="12.75">
      <c r="A9" s="60">
        <f>MODULEINPUT!B24</f>
        <v>2</v>
      </c>
      <c r="B9" s="329"/>
      <c r="C9" s="61">
        <f>IF(A9="","",'Gusset 2'!$B$9)</f>
        <v>1</v>
      </c>
      <c r="D9" s="62">
        <f>IF(A9="","",'Gusset 2'!$C$19)</f>
        <v>50.979302799147668</v>
      </c>
      <c r="E9" s="63">
        <f>IF(A9="","",'Gusset 2'!$C$23)</f>
        <v>39</v>
      </c>
      <c r="F9" s="61">
        <f>IF(A9="","",'Gusset 2'!$N$18)</f>
        <v>8</v>
      </c>
      <c r="G9" s="63">
        <f>ROUNDUP('Gusset 2'!$C$24,0)</f>
        <v>32</v>
      </c>
      <c r="H9" s="64">
        <f>ROUNDUP('Gusset 2'!$C$25,0)</f>
        <v>52</v>
      </c>
      <c r="I9" s="334" t="str">
        <f>IF(A9="","",IF(OR('Gusset 2'!L74="FAILS",'Gusset 2'!L78="FAILS",'Gusset 2'!L83="FAILS"),"Gusset Fails",IF(OR('Gusset 2'!$B$42&gt;1,'Gusset 2'!$E$42&gt;1),"Weld Failure",IF('Gusset 2'!$AH$17="Gusset Plate must be released from the slab.","Gusset Plate must be released from the slab.",""))))</f>
        <v/>
      </c>
      <c r="J9" s="335"/>
      <c r="K9" s="54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9"/>
      <c r="X9" s="9"/>
      <c r="Y9" s="9"/>
      <c r="Z9" s="9"/>
      <c r="AA9" s="9"/>
      <c r="AB9" s="9"/>
      <c r="AC9" s="9"/>
      <c r="AD9" s="9"/>
    </row>
    <row r="10" spans="1:30" ht="12.75">
      <c r="A10" s="60">
        <f>MODULEINPUT!B25</f>
        <v>3</v>
      </c>
      <c r="B10" s="330" t="str">
        <f>MODULEINPUT!A25</f>
        <v>BF2</v>
      </c>
      <c r="C10" s="61">
        <f>IF(A10="","",'Gusset 3'!$B$9)</f>
        <v>0.875</v>
      </c>
      <c r="D10" s="62">
        <f>IF(A10="","",'Gusset 3'!$C$19)</f>
        <v>37.51766523197653</v>
      </c>
      <c r="E10" s="63">
        <f>IF(A10="","",'Gusset 3'!$C$23)</f>
        <v>19</v>
      </c>
      <c r="F10" s="61">
        <f>IF(A10="","",'Gusset 3'!$N$18)</f>
        <v>5</v>
      </c>
      <c r="G10" s="63">
        <f>ROUNDUP('Gusset 3'!$C$24,0)</f>
        <v>29</v>
      </c>
      <c r="H10" s="64">
        <f>ROUNDUP('Gusset 3'!$C$25,0)</f>
        <v>18</v>
      </c>
      <c r="I10" s="334" t="str">
        <f>IF(A10="","",IF(OR('Gusset 3'!L74="FAILS",'Gusset 3'!L78="FAILS",'Gusset 3'!L83="FAILS"),"Gusset Fails",IF(OR('Gusset 3'!$B$42&gt;1,'Gusset 3'!$E$42&gt;1),"Weld Failure",IF('Gusset 3'!$AH$17="Gusset Plate must be released from the slab.","Gusset Plate must be released from the slab.",""))))</f>
        <v/>
      </c>
      <c r="J10" s="335"/>
      <c r="K10" s="54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9"/>
      <c r="X10" s="9"/>
      <c r="Y10" s="9"/>
      <c r="Z10" s="9"/>
      <c r="AA10" s="9"/>
      <c r="AB10" s="9"/>
      <c r="AC10" s="9"/>
      <c r="AD10" s="9"/>
    </row>
    <row r="11" spans="1:30" ht="13.5" thickBot="1">
      <c r="A11" s="65">
        <f>MODULEINPUT!B26</f>
        <v>4</v>
      </c>
      <c r="B11" s="331"/>
      <c r="C11" s="66">
        <f>IF(A11="","",'Gusset 4'!$B$9)</f>
        <v>0.875</v>
      </c>
      <c r="D11" s="67">
        <f>IF(A11="","",'Gusset 4'!$C$19)</f>
        <v>37.51766523197653</v>
      </c>
      <c r="E11" s="68">
        <f>IF(A11="","",'Gusset 4'!$C$23)</f>
        <v>19</v>
      </c>
      <c r="F11" s="66">
        <f>IF(A11="","",'Gusset 4'!$N$18)</f>
        <v>5</v>
      </c>
      <c r="G11" s="68">
        <f>ROUNDUP('Gusset 4'!$C$24,0)</f>
        <v>29</v>
      </c>
      <c r="H11" s="69">
        <f>ROUNDUP('Gusset 4'!$C$25,0)</f>
        <v>18</v>
      </c>
      <c r="I11" s="348" t="str">
        <f>IF(A11="","",IF(OR('Gusset 4'!L74="FAILS",'Gusset 4'!L78="FAILS",'Gusset 4'!L83="FAILS"),"Gusset Fails",IF(OR('Gusset 4'!$B$42&gt;1,'Gusset 4'!$E$42&gt;1),"Weld Failure",IF('Gusset 4'!$AH$17="Gusset Plate must be released from the slab.","Gusset Plate must be released from the slab.",""))))</f>
        <v/>
      </c>
      <c r="J11" s="349"/>
      <c r="K11" s="5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9"/>
      <c r="X11" s="9"/>
      <c r="Y11" s="9"/>
      <c r="Z11" s="9"/>
      <c r="AA11" s="9"/>
      <c r="AB11" s="9"/>
      <c r="AC11" s="9"/>
      <c r="AD11" s="9"/>
    </row>
    <row r="12" spans="1:30" ht="12.75">
      <c r="A12" s="56">
        <f>MODULEINPUT!B27</f>
        <v>5</v>
      </c>
      <c r="B12" s="328" t="str">
        <f>MODULEINPUT!A27</f>
        <v>BF3</v>
      </c>
      <c r="C12" s="57">
        <f>IF(A12="","",'Gusset 5'!$B$9)</f>
        <v>0.875</v>
      </c>
      <c r="D12" s="58">
        <f>IF(A12="","",'Gusset 5'!$C$19)</f>
        <v>33.920256917590109</v>
      </c>
      <c r="E12" s="59">
        <f>IF(A12="","",'Gusset 5'!$C$23)</f>
        <v>19</v>
      </c>
      <c r="F12" s="57">
        <f>IF(A12="","",'Gusset 5'!$N$18)</f>
        <v>5</v>
      </c>
      <c r="G12" s="59">
        <f>ROUNDUP('Gusset 5'!$C$24,0)</f>
        <v>32</v>
      </c>
      <c r="H12" s="59">
        <f>ROUNDUP('Gusset 5'!$C$25,0)</f>
        <v>17</v>
      </c>
      <c r="I12" s="332" t="str">
        <f>IF(A12="","",IF(OR('Gusset 5'!L74="FAILS",'Gusset 5'!L78="FAILS",'Gusset 5'!L83="FAILS"),"Gusset Fails",IF(OR('Gusset 5'!$B$42&gt;1,'Gusset 5'!$E$42&gt;1),"Weld Failure",IF('Gusset 5'!$AH$17="Gusset Plate must be released from the slab.","Gusset Plate must be released from the slab.",""))))</f>
        <v/>
      </c>
      <c r="J12" s="333"/>
      <c r="K12" s="5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9"/>
      <c r="X12" s="9"/>
      <c r="Y12" s="9"/>
      <c r="Z12" s="9"/>
      <c r="AA12" s="9"/>
      <c r="AB12" s="9"/>
      <c r="AC12" s="9"/>
      <c r="AD12" s="9"/>
    </row>
    <row r="13" spans="1:30" ht="12.75">
      <c r="A13" s="60">
        <f>MODULEINPUT!B28</f>
        <v>6</v>
      </c>
      <c r="B13" s="329"/>
      <c r="C13" s="61">
        <f>IF(A13="","",'Gusset 6'!$B$9)</f>
        <v>0.875</v>
      </c>
      <c r="D13" s="62">
        <f>IF(A13="","",'Gusset 6'!$C$19)</f>
        <v>33.920256917590109</v>
      </c>
      <c r="E13" s="63">
        <f>IF(A13="","",'Gusset 6'!$C$23)</f>
        <v>19</v>
      </c>
      <c r="F13" s="61">
        <f>IF(A13="","",'Gusset 6'!$N$18)</f>
        <v>5</v>
      </c>
      <c r="G13" s="63">
        <f>ROUNDUP('Gusset 6'!$C$24,0)</f>
        <v>32</v>
      </c>
      <c r="H13" s="64">
        <f>ROUNDUP('Gusset 6'!$C$25,0)</f>
        <v>17</v>
      </c>
      <c r="I13" s="334" t="str">
        <f>IF(A13="","",IF(OR('Gusset 6'!L74="FAILS",'Gusset 6'!L78="FAILS",'Gusset 6'!L83="FAILS"),"Gusset Fails",IF(OR('Gusset 6'!$B$42&gt;1,'Gusset 6'!$E$42&gt;1),"Weld Failure",IF('Gusset 6'!$AH$17="Gusset Plate must be released from the slab.","Gusset Plate must be released from the slab.",""))))</f>
        <v/>
      </c>
      <c r="J13" s="335"/>
      <c r="K13" s="5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9"/>
      <c r="X13" s="9"/>
      <c r="Y13" s="9"/>
      <c r="Z13" s="9"/>
      <c r="AA13" s="9"/>
      <c r="AB13" s="9"/>
      <c r="AC13" s="9"/>
      <c r="AD13" s="9"/>
    </row>
    <row r="14" spans="1:30" ht="12.75">
      <c r="A14" s="60">
        <f>MODULEINPUT!B29</f>
        <v>7</v>
      </c>
      <c r="B14" s="330" t="str">
        <f>MODULEINPUT!A29</f>
        <v>BF4</v>
      </c>
      <c r="C14" s="61">
        <f>IF(A14="","",'Gusset 7'!$B$9)</f>
        <v>0.875</v>
      </c>
      <c r="D14" s="62">
        <f>IF(A14="","",'Gusset 7'!$C$19)</f>
        <v>40.001440586323071</v>
      </c>
      <c r="E14" s="63">
        <f>IF(A14="","",'Gusset 7'!$C$23)</f>
        <v>19</v>
      </c>
      <c r="F14" s="61">
        <f>IF(A14="","",'Gusset 7'!$N$18)</f>
        <v>5</v>
      </c>
      <c r="G14" s="63">
        <f>ROUNDUP('Gusset 7'!$C$24,0)</f>
        <v>27</v>
      </c>
      <c r="H14" s="64">
        <f>ROUNDUP('Gusset 7'!$C$25,0)</f>
        <v>19</v>
      </c>
      <c r="I14" s="334" t="str">
        <f>IF(A14="","",IF(OR('Gusset 7'!L74="FAILS",'Gusset 7'!L78="FAILS",'Gusset 7'!L83="FAILS"),"Gusset Fails",IF(OR('Gusset 7'!$B$42&gt;1,'Gusset 7'!$E$42&gt;1),"Weld Failure",IF('Gusset 7'!$AH$17="Gusset Plate must be released from the slab.","Gusset Plate must be released from the slab.",""))))</f>
        <v/>
      </c>
      <c r="J14" s="335"/>
      <c r="K14" s="54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9"/>
      <c r="X14" s="9"/>
      <c r="Y14" s="9"/>
      <c r="Z14" s="9"/>
      <c r="AA14" s="9"/>
      <c r="AB14" s="9"/>
      <c r="AC14" s="9"/>
      <c r="AD14" s="9"/>
    </row>
    <row r="15" spans="1:30" ht="13.5" thickBot="1">
      <c r="A15" s="65">
        <f>MODULEINPUT!B30</f>
        <v>8</v>
      </c>
      <c r="B15" s="331"/>
      <c r="C15" s="66">
        <f>IF(A15="","",'Gusset 8'!$B$9)</f>
        <v>0.875</v>
      </c>
      <c r="D15" s="67">
        <f>IF(A15="","",'Gusset 8'!$C$19)</f>
        <v>40.001440586323071</v>
      </c>
      <c r="E15" s="68">
        <f>IF(A15="","",'Gusset 8'!$C$23)</f>
        <v>19</v>
      </c>
      <c r="F15" s="66">
        <f>IF(A15="","",'Gusset 8'!$N$18)</f>
        <v>5</v>
      </c>
      <c r="G15" s="68">
        <f>ROUNDUP('Gusset 8'!$C$24,0)</f>
        <v>27</v>
      </c>
      <c r="H15" s="69">
        <f>ROUNDUP('Gusset 8'!$C$25,0)</f>
        <v>19</v>
      </c>
      <c r="I15" s="348" t="str">
        <f>IF(A15="","",IF(OR('Gusset 8'!L74="FAILS",'Gusset 8'!L78="FAILS",'Gusset 8'!L83="FAILS"),"Gusset Fails",IF(OR('Gusset 8'!$B$42&gt;1,'Gusset 8'!$E$42&gt;1),"Weld Failure",IF('Gusset 8'!$AH$17="Gusset Plate must be released from the slab.","Gusset Plate must be released from the slab.",""))))</f>
        <v/>
      </c>
      <c r="J15" s="349"/>
      <c r="K15" s="5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9"/>
      <c r="X15" s="9"/>
      <c r="Y15" s="9"/>
      <c r="Z15" s="9"/>
      <c r="AA15" s="9"/>
      <c r="AB15" s="9"/>
      <c r="AC15" s="9"/>
      <c r="AD15" s="9"/>
    </row>
    <row r="16" spans="1:30" ht="12.75">
      <c r="A16" s="56">
        <f>MODULEINPUT!B31</f>
        <v>9</v>
      </c>
      <c r="B16" s="328" t="str">
        <f>MODULEINPUT!A31</f>
        <v>BF5</v>
      </c>
      <c r="C16" s="57">
        <f>IF(A16="","",'Gusset 9'!$B$9)</f>
        <v>0.875</v>
      </c>
      <c r="D16" s="58">
        <f>IF(A16="","",'Gusset 9'!$C$19)</f>
        <v>56.048098302903661</v>
      </c>
      <c r="E16" s="59">
        <f>IF(A16="","",'Gusset 9'!$C$23)</f>
        <v>39</v>
      </c>
      <c r="F16" s="57">
        <f>IF(A16="","",'Gusset 9'!$N$18)</f>
        <v>8</v>
      </c>
      <c r="G16" s="59">
        <f>ROUNDUP('Gusset 9'!$C$24,0)</f>
        <v>38</v>
      </c>
      <c r="H16" s="59">
        <f>ROUNDUP('Gusset 9'!$C$25,0)</f>
        <v>47</v>
      </c>
      <c r="I16" s="332" t="str">
        <f>IF(A16="","",IF(OR('Gusset 9'!L74="FAILS",'Gusset 9'!L78="FAILS",'Gusset 9'!L83="FAILS"),"Gusset Fails",IF(OR('Gusset 9'!$B$42&gt;1,'Gusset 9'!$E$42&gt;1),"Weld Failure",IF('Gusset 9'!$AH$17="Gusset Plate must be released from the slab.","Gusset Plate must be released from the slab.",""))))</f>
        <v/>
      </c>
      <c r="J16" s="333"/>
      <c r="K16" s="70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9"/>
      <c r="X16" s="72"/>
      <c r="Y16" s="72"/>
      <c r="Z16" s="72"/>
      <c r="AA16" s="72"/>
      <c r="AB16" s="72"/>
      <c r="AC16" s="9"/>
      <c r="AD16" s="9"/>
    </row>
    <row r="17" spans="1:30" ht="12.75">
      <c r="A17" s="60">
        <f>MODULEINPUT!B32</f>
        <v>10</v>
      </c>
      <c r="B17" s="329"/>
      <c r="C17" s="61">
        <f>IF(A17="","",'Gusset 10'!$B$9)</f>
        <v>0.875</v>
      </c>
      <c r="D17" s="62">
        <f>IF(A17="","",'Gusset 10'!$C$19)</f>
        <v>56.048098302903661</v>
      </c>
      <c r="E17" s="63">
        <f>IF(A17="","",'Gusset 10'!$C$23)</f>
        <v>39</v>
      </c>
      <c r="F17" s="61">
        <f>IF(A17="","",'Gusset 10'!$N$18)</f>
        <v>8</v>
      </c>
      <c r="G17" s="63">
        <f>ROUNDUP('Gusset 10'!$C$24,0)</f>
        <v>35</v>
      </c>
      <c r="H17" s="64">
        <f>ROUNDUP('Gusset 10'!$C$25,0)</f>
        <v>52</v>
      </c>
      <c r="I17" s="334" t="str">
        <f>IF(A17="","",IF(OR('Gusset 10'!L74="FAILS",'Gusset 10'!L78="FAILS",'Gusset 10'!L83="FAILS"),"Gusset Fails",IF(OR('Gusset 10'!$B$42&gt;1,'Gusset 10'!$E$42&gt;1),"Weld Failure",IF('Gusset 10'!$AH$17="Gusset Plate must be released from the slab.","Gusset Plate must be released from the slab.",""))))</f>
        <v/>
      </c>
      <c r="J17" s="335"/>
      <c r="K17" s="70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9"/>
      <c r="X17" s="9"/>
      <c r="Y17" s="9"/>
      <c r="Z17" s="9"/>
      <c r="AA17" s="9"/>
      <c r="AB17" s="9"/>
      <c r="AC17" s="9"/>
      <c r="AD17" s="9"/>
    </row>
    <row r="18" spans="1:30" ht="12.75">
      <c r="A18" s="60">
        <f>MODULEINPUT!B33</f>
        <v>11</v>
      </c>
      <c r="B18" s="330" t="str">
        <f>MODULEINPUT!A33</f>
        <v>BF6</v>
      </c>
      <c r="C18" s="61">
        <f>IF(A18="","",'Gusset 11'!$B$9)</f>
        <v>0.75</v>
      </c>
      <c r="D18" s="62">
        <f>IF(A18="","",'Gusset 11'!$C$19)</f>
        <v>17.588035984065073</v>
      </c>
      <c r="E18" s="63">
        <f>IF(A18="","",'Gusset 11'!$C$23)</f>
        <v>12</v>
      </c>
      <c r="F18" s="61">
        <f>IF(A18="","",'Gusset 11'!$N$18)</f>
        <v>4</v>
      </c>
      <c r="G18" s="63">
        <f>ROUNDUP('Gusset 11'!$C$24,0)</f>
        <v>49</v>
      </c>
      <c r="H18" s="64">
        <f>ROUNDUP('Gusset 11'!$C$25,0)</f>
        <v>8</v>
      </c>
      <c r="I18" s="334" t="str">
        <f>IF(A18="","",IF(OR('Gusset 11'!L74="FAILS",'Gusset 11'!L78="FAILS",'Gusset 11'!L83="FAILS"),"Gusset Fails",IF(OR('Gusset 11'!$B$42&gt;1,'Gusset 11'!$E$42&gt;1),"Weld Failure",IF('Gusset 11'!$AH$17="Gusset Plate must be released from the slab.","Gusset Plate must be released from the slab.",""))))</f>
        <v/>
      </c>
      <c r="J18" s="335"/>
      <c r="K18" s="70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1"/>
      <c r="X18" s="9"/>
      <c r="Y18" s="9"/>
      <c r="Z18" s="9"/>
      <c r="AA18" s="9"/>
      <c r="AB18" s="9"/>
      <c r="AC18" s="1"/>
      <c r="AD18" s="1"/>
    </row>
    <row r="19" spans="1:30" ht="13.5" thickBot="1">
      <c r="A19" s="65">
        <f>MODULEINPUT!B34</f>
        <v>12</v>
      </c>
      <c r="B19" s="331"/>
      <c r="C19" s="66">
        <f>IF(A19="","",'Gusset 12'!$B$9)</f>
        <v>0.75</v>
      </c>
      <c r="D19" s="67">
        <f>IF(A19="","",'Gusset 12'!$C$19)</f>
        <v>17.588035984065073</v>
      </c>
      <c r="E19" s="68">
        <f>IF(A19="","",'Gusset 12'!$C$23)</f>
        <v>12</v>
      </c>
      <c r="F19" s="66">
        <f>IF(A19="","",'Gusset 12'!$N$18)</f>
        <v>4</v>
      </c>
      <c r="G19" s="68">
        <f>ROUNDUP('Gusset 12'!$C$24,0)</f>
        <v>49</v>
      </c>
      <c r="H19" s="69">
        <f>ROUNDUP('Gusset 12'!$C$25,0)</f>
        <v>8</v>
      </c>
      <c r="I19" s="348" t="str">
        <f>IF(A19="","",IF(OR('Gusset 12'!L74="FAILS",'Gusset 12'!L78="FAILS",'Gusset 12'!L83="FAILS"),"Gusset Fails",IF(OR('Gusset 12'!$B$42&gt;1,'Gusset 12'!$E$42&gt;1),"Weld Failure",IF('Gusset 12'!$AH$17="Gusset Plate must be released from the slab.","Gusset Plate must be released from the slab.",""))))</f>
        <v/>
      </c>
      <c r="J19" s="349"/>
      <c r="K19" s="54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2.75">
      <c r="A20" s="56">
        <f>MODULEINPUT!B35</f>
        <v>13</v>
      </c>
      <c r="B20" s="328" t="str">
        <f>MODULEINPUT!A35</f>
        <v>BF7</v>
      </c>
      <c r="C20" s="57">
        <f>IF(A20="","",'Gusset 13'!$B$9)</f>
        <v>0.75</v>
      </c>
      <c r="D20" s="58">
        <f>IF(A20="","",'Gusset 13'!$C$19)</f>
        <v>53.265439887796859</v>
      </c>
      <c r="E20" s="59">
        <f>IF(A20="","",'Gusset 13'!$C$23)</f>
        <v>12</v>
      </c>
      <c r="F20" s="57">
        <f>IF(A20="","",'Gusset 13'!$N$18)</f>
        <v>4</v>
      </c>
      <c r="G20" s="59">
        <f>ROUNDUP('Gusset 13'!$C$24,0)</f>
        <v>17</v>
      </c>
      <c r="H20" s="59">
        <f>ROUNDUP('Gusset 13'!$C$25,0)</f>
        <v>14</v>
      </c>
      <c r="I20" s="332" t="str">
        <f>IF(A20="","",IF(OR('Gusset 13'!L74="FAILS",'Gusset 13'!L78="FAILS",'Gusset 13'!L83="FAILS"),"Gusset Fails",IF(OR('Gusset 13'!$B$42&gt;1,'Gusset 13'!$E$42&gt;1),"Weld Failure",IF('Gusset 13'!$AH$17="Gusset Plate must be released from the slab.","Gusset Plate must be released from the slab.",""))))</f>
        <v/>
      </c>
      <c r="J20" s="333"/>
      <c r="K20" s="54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2.75">
      <c r="A21" s="60">
        <f>MODULEINPUT!B36</f>
        <v>14</v>
      </c>
      <c r="B21" s="329"/>
      <c r="C21" s="61">
        <f>IF(A21="","",'Gusset 14'!$B$9)</f>
        <v>0.75</v>
      </c>
      <c r="D21" s="62">
        <f>IF(A21="","",'Gusset 14'!$C$19)</f>
        <v>53.265439887796859</v>
      </c>
      <c r="E21" s="63">
        <f>IF(A21="","",'Gusset 14'!$C$23)</f>
        <v>12</v>
      </c>
      <c r="F21" s="61">
        <f>IF(A21="","",'Gusset 14'!$N$18)</f>
        <v>4</v>
      </c>
      <c r="G21" s="63">
        <f>ROUNDUP('Gusset 14'!$C$24,0)</f>
        <v>14</v>
      </c>
      <c r="H21" s="64">
        <f>ROUNDUP('Gusset 14'!$C$25,0)</f>
        <v>19</v>
      </c>
      <c r="I21" s="334" t="str">
        <f>IF(A21="","",IF(OR('Gusset 14'!L74="FAILS",'Gusset 14'!L78="FAILS",'Gusset 14'!L83="FAILS"),"Gusset Fails",IF(OR('Gusset 14'!$B$42&gt;1,'Gusset 14'!$E$42&gt;1),"Weld Failure",IF('Gusset 14'!$AH$17="Gusset Plate must be released from the slab.","Gusset Plate must be released from the slab.",""))))</f>
        <v/>
      </c>
      <c r="J21" s="335"/>
      <c r="K21" s="54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12.75">
      <c r="A22" s="60">
        <f>MODULEINPUT!B37</f>
        <v>15</v>
      </c>
      <c r="B22" s="330" t="str">
        <f>MODULEINPUT!A37</f>
        <v>BF8</v>
      </c>
      <c r="C22" s="61">
        <f>IF(A22="","",'Gusset 15'!$B$9)</f>
        <v>0.75</v>
      </c>
      <c r="D22" s="62">
        <f>IF(A22="","",'Gusset 15'!$C$19)</f>
        <v>40.626480567313109</v>
      </c>
      <c r="E22" s="63">
        <f>IF(A22="","",'Gusset 15'!$C$23)</f>
        <v>12</v>
      </c>
      <c r="F22" s="61">
        <f>IF(A22="","",'Gusset 15'!$N$18)</f>
        <v>4</v>
      </c>
      <c r="G22" s="63">
        <f>ROUNDUP('Gusset 15'!$C$24,0)</f>
        <v>22</v>
      </c>
      <c r="H22" s="64">
        <f>ROUNDUP('Gusset 15'!$C$25,0)</f>
        <v>11</v>
      </c>
      <c r="I22" s="334" t="str">
        <f>IF(A22="","",IF(OR('Gusset 15'!L74="FAILS",'Gusset 15'!L78="FAILS",'Gusset 15'!L83="FAILS"),"Gusset Fails",IF(OR('Gusset 15'!$B$42&gt;1,'Gusset 15'!$E$42&gt;1),"Weld Failure",IF('Gusset 15'!$AH$17="Gusset Plate must be released from the slab.","Gusset Plate must be released from the slab.",""))))</f>
        <v/>
      </c>
      <c r="J22" s="335"/>
      <c r="K22" s="54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3.5" thickBot="1">
      <c r="A23" s="73">
        <f>MODULEINPUT!B38</f>
        <v>16</v>
      </c>
      <c r="B23" s="336"/>
      <c r="C23" s="74">
        <f>IF(A23="","",'Gusset 16'!$B$9)</f>
        <v>0.75</v>
      </c>
      <c r="D23" s="75">
        <f>IF(A23="","",'Gusset 16'!$C$19)</f>
        <v>40.626480567313109</v>
      </c>
      <c r="E23" s="76">
        <f>IF(A23="","",'Gusset 16'!$C$23)</f>
        <v>12</v>
      </c>
      <c r="F23" s="74">
        <f>IF(A23="","",'Gusset 16'!$N$18)</f>
        <v>4</v>
      </c>
      <c r="G23" s="76">
        <f>ROUNDUP('Gusset 16'!$C$24,0)</f>
        <v>22</v>
      </c>
      <c r="H23" s="77">
        <f>ROUNDUP('Gusset 16'!$C$25,0)</f>
        <v>11</v>
      </c>
      <c r="I23" s="346" t="str">
        <f>IF(A23="","",IF(OR('Gusset 16'!L74="FAILS",'Gusset 16'!L78="FAILS",'Gusset 16'!L83="FAILS"),"Gusset Fails",IF(OR('Gusset 16'!$B$42&gt;1,'Gusset 16'!$E$42&gt;1),"Weld Failure",IF('Gusset 16'!$AH$17="Gusset Plate must be released from the slab.","Gusset Plate must be released from the slab.",""))))</f>
        <v/>
      </c>
      <c r="J23" s="347"/>
      <c r="K23" s="54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3.5" thickTop="1">
      <c r="A24" s="78"/>
      <c r="B24" s="78"/>
      <c r="C24" s="78"/>
      <c r="D24" s="78"/>
      <c r="E24" s="78"/>
      <c r="F24" s="78"/>
      <c r="G24" s="78"/>
      <c r="H24" s="78"/>
      <c r="I24" s="78"/>
      <c r="J24" s="79"/>
      <c r="K24" s="54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>
      <c r="A25" s="80"/>
      <c r="B25" s="80"/>
      <c r="C25" s="80"/>
      <c r="D25" s="80"/>
      <c r="E25" s="80"/>
      <c r="F25" s="80"/>
      <c r="G25" s="80"/>
      <c r="H25" s="80"/>
      <c r="I25" s="53" t="s">
        <v>55</v>
      </c>
      <c r="J25" s="79"/>
      <c r="K25" s="54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2.75">
      <c r="A26" s="337" t="s">
        <v>45</v>
      </c>
      <c r="B26" s="339" t="s">
        <v>47</v>
      </c>
      <c r="C26" s="341" t="s">
        <v>56</v>
      </c>
      <c r="D26" s="342"/>
      <c r="E26" s="342"/>
      <c r="F26" s="342"/>
      <c r="G26" s="343"/>
      <c r="H26" s="344" t="s">
        <v>57</v>
      </c>
      <c r="I26" s="345"/>
      <c r="J26" s="81"/>
      <c r="K26" s="54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2.75">
      <c r="A27" s="338"/>
      <c r="B27" s="340"/>
      <c r="C27" s="82" t="s">
        <v>58</v>
      </c>
      <c r="D27" s="83" t="s">
        <v>59</v>
      </c>
      <c r="E27" s="83" t="s">
        <v>60</v>
      </c>
      <c r="F27" s="83" t="s">
        <v>61</v>
      </c>
      <c r="G27" s="84" t="s">
        <v>62</v>
      </c>
      <c r="H27" s="85" t="s">
        <v>63</v>
      </c>
      <c r="I27" s="86" t="s">
        <v>64</v>
      </c>
      <c r="J27" s="81"/>
      <c r="K27" s="54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6.5" customHeight="1">
      <c r="A28" s="56">
        <f t="shared" ref="A28:A43" si="0">A8</f>
        <v>1</v>
      </c>
      <c r="B28" s="87">
        <f t="shared" ref="B28:B43" si="1">C8</f>
        <v>1</v>
      </c>
      <c r="C28" s="88">
        <f>IF(A8="","",'Gusset 1'!$F$11)</f>
        <v>5</v>
      </c>
      <c r="D28" s="59">
        <f t="shared" ref="D28:D43" si="2">E8</f>
        <v>39</v>
      </c>
      <c r="E28" s="89">
        <f>IF(A8="","",'Gusset 1'!$B$39)</f>
        <v>7</v>
      </c>
      <c r="F28" s="59">
        <f t="shared" ref="F28:F43" si="3">G8</f>
        <v>37</v>
      </c>
      <c r="G28" s="90">
        <f>IF(A8="","",'Gusset 1'!$E$39)</f>
        <v>6</v>
      </c>
      <c r="H28" s="91"/>
      <c r="I28" s="92"/>
      <c r="J28" s="81"/>
      <c r="K28" s="5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2.75">
      <c r="A29" s="93">
        <f t="shared" si="0"/>
        <v>2</v>
      </c>
      <c r="B29" s="94">
        <f t="shared" si="1"/>
        <v>1</v>
      </c>
      <c r="C29" s="95">
        <f>IF(A9="","",'Gusset 2'!$F$11)</f>
        <v>5</v>
      </c>
      <c r="D29" s="64">
        <f t="shared" si="2"/>
        <v>39</v>
      </c>
      <c r="E29" s="96">
        <f>IF(A9="","",'Gusset 2'!$B$39)</f>
        <v>6</v>
      </c>
      <c r="F29" s="64">
        <f t="shared" si="3"/>
        <v>32</v>
      </c>
      <c r="G29" s="97">
        <f>IF(A9="","",'Gusset 2'!$E$39)</f>
        <v>7</v>
      </c>
      <c r="H29" s="98"/>
      <c r="I29" s="99"/>
      <c r="J29" s="81"/>
      <c r="K29" s="5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2.75">
      <c r="A30" s="93">
        <f t="shared" si="0"/>
        <v>3</v>
      </c>
      <c r="B30" s="94">
        <f t="shared" si="1"/>
        <v>0.875</v>
      </c>
      <c r="C30" s="95">
        <f>IF(A10="","",'Gusset 3'!$F$11)</f>
        <v>5</v>
      </c>
      <c r="D30" s="64">
        <f t="shared" si="2"/>
        <v>19</v>
      </c>
      <c r="E30" s="96">
        <f>IF(A10="","",'Gusset 3'!$B$39)</f>
        <v>5</v>
      </c>
      <c r="F30" s="64">
        <f t="shared" si="3"/>
        <v>29</v>
      </c>
      <c r="G30" s="97">
        <f>IF(A10="","",'Gusset 3'!$E$39)</f>
        <v>6</v>
      </c>
      <c r="H30" s="98"/>
      <c r="I30" s="99"/>
      <c r="J30" s="81"/>
      <c r="K30" s="5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2.75">
      <c r="A31" s="100">
        <f t="shared" si="0"/>
        <v>4</v>
      </c>
      <c r="B31" s="101">
        <f t="shared" si="1"/>
        <v>0.875</v>
      </c>
      <c r="C31" s="102">
        <f>IF(A11="","",'Gusset 4'!$F$11)</f>
        <v>5</v>
      </c>
      <c r="D31" s="69">
        <f t="shared" si="2"/>
        <v>19</v>
      </c>
      <c r="E31" s="103">
        <f>IF(A11="","",'Gusset 4'!$B$39)</f>
        <v>5</v>
      </c>
      <c r="F31" s="69">
        <f t="shared" si="3"/>
        <v>29</v>
      </c>
      <c r="G31" s="104">
        <f>IF(A11="","",'Gusset 4'!$E$39)</f>
        <v>6</v>
      </c>
      <c r="H31" s="105"/>
      <c r="I31" s="106"/>
      <c r="J31" s="81"/>
      <c r="K31" s="5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2.75">
      <c r="A32" s="56">
        <f t="shared" si="0"/>
        <v>5</v>
      </c>
      <c r="B32" s="87">
        <f t="shared" si="1"/>
        <v>0.875</v>
      </c>
      <c r="C32" s="88">
        <f>IF(A12="","",'Gusset 5'!$F$11)</f>
        <v>5</v>
      </c>
      <c r="D32" s="59">
        <f t="shared" si="2"/>
        <v>19</v>
      </c>
      <c r="E32" s="89">
        <f>IF(A12="","",'Gusset 5'!$B$39)</f>
        <v>5</v>
      </c>
      <c r="F32" s="59">
        <f t="shared" si="3"/>
        <v>32</v>
      </c>
      <c r="G32" s="90">
        <f>IF(A12="","",'Gusset 5'!$E$39)</f>
        <v>6</v>
      </c>
      <c r="H32" s="91"/>
      <c r="I32" s="92"/>
      <c r="J32" s="81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</row>
    <row r="33" spans="1:30" ht="12.75">
      <c r="A33" s="93">
        <f t="shared" si="0"/>
        <v>6</v>
      </c>
      <c r="B33" s="94">
        <f t="shared" si="1"/>
        <v>0.875</v>
      </c>
      <c r="C33" s="95">
        <f>IF(A13="","",'Gusset 6'!$F$11)</f>
        <v>5</v>
      </c>
      <c r="D33" s="64">
        <f t="shared" si="2"/>
        <v>19</v>
      </c>
      <c r="E33" s="96">
        <f>IF(A13="","",'Gusset 6'!$B$39)</f>
        <v>5</v>
      </c>
      <c r="F33" s="64">
        <f t="shared" si="3"/>
        <v>32</v>
      </c>
      <c r="G33" s="97">
        <f>IF(A13="","",'Gusset 6'!$E$39)</f>
        <v>6</v>
      </c>
      <c r="H33" s="98"/>
      <c r="I33" s="99"/>
      <c r="J33" s="81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</row>
    <row r="34" spans="1:30" ht="12.75">
      <c r="A34" s="93">
        <f t="shared" si="0"/>
        <v>7</v>
      </c>
      <c r="B34" s="94">
        <f t="shared" si="1"/>
        <v>0.875</v>
      </c>
      <c r="C34" s="95">
        <f>IF(A14="","",'Gusset 7'!$F$11)</f>
        <v>5</v>
      </c>
      <c r="D34" s="64">
        <f t="shared" si="2"/>
        <v>19</v>
      </c>
      <c r="E34" s="96">
        <f>IF(A14="","",'Gusset 7'!$B$39)</f>
        <v>5</v>
      </c>
      <c r="F34" s="64">
        <f t="shared" si="3"/>
        <v>27</v>
      </c>
      <c r="G34" s="97">
        <f>IF(A14="","",'Gusset 7'!$E$39)</f>
        <v>6</v>
      </c>
      <c r="H34" s="98"/>
      <c r="I34" s="99"/>
      <c r="J34" s="81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</row>
    <row r="35" spans="1:30" ht="12.75">
      <c r="A35" s="100">
        <f t="shared" si="0"/>
        <v>8</v>
      </c>
      <c r="B35" s="101">
        <f t="shared" si="1"/>
        <v>0.875</v>
      </c>
      <c r="C35" s="102">
        <f>IF(A15="","",'Gusset 8'!$F$11)</f>
        <v>5</v>
      </c>
      <c r="D35" s="69">
        <f t="shared" si="2"/>
        <v>19</v>
      </c>
      <c r="E35" s="103">
        <f>IF(A15="","",'Gusset 8'!$B$39)</f>
        <v>5</v>
      </c>
      <c r="F35" s="69">
        <f t="shared" si="3"/>
        <v>27</v>
      </c>
      <c r="G35" s="104">
        <f>IF(A15="","",'Gusset 8'!$E$39)</f>
        <v>6</v>
      </c>
      <c r="H35" s="105"/>
      <c r="I35" s="106"/>
      <c r="J35" s="107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</row>
    <row r="36" spans="1:30" ht="12.75">
      <c r="A36" s="56">
        <f t="shared" si="0"/>
        <v>9</v>
      </c>
      <c r="B36" s="87">
        <f t="shared" si="1"/>
        <v>0.875</v>
      </c>
      <c r="C36" s="88">
        <f>IF(A16="","",'Gusset 9'!$F$11)</f>
        <v>5</v>
      </c>
      <c r="D36" s="59">
        <f t="shared" si="2"/>
        <v>39</v>
      </c>
      <c r="E36" s="89">
        <f>IF(A16="","",'Gusset 9'!$B$39)</f>
        <v>7</v>
      </c>
      <c r="F36" s="59">
        <f t="shared" si="3"/>
        <v>38</v>
      </c>
      <c r="G36" s="90">
        <f>IF(A16="","",'Gusset 9'!$E$39)</f>
        <v>6</v>
      </c>
      <c r="H36" s="91"/>
      <c r="I36" s="92"/>
      <c r="J36" s="107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108"/>
      <c r="X36" s="108"/>
      <c r="Y36" s="108"/>
      <c r="Z36" s="108"/>
      <c r="AA36" s="108"/>
      <c r="AB36" s="108"/>
      <c r="AC36" s="108"/>
      <c r="AD36" s="108"/>
    </row>
    <row r="37" spans="1:30" ht="12.75">
      <c r="A37" s="93">
        <f t="shared" si="0"/>
        <v>10</v>
      </c>
      <c r="B37" s="94">
        <f t="shared" si="1"/>
        <v>0.875</v>
      </c>
      <c r="C37" s="95">
        <f>IF(A17="","",'Gusset 10'!$F$11)</f>
        <v>5</v>
      </c>
      <c r="D37" s="64">
        <f t="shared" si="2"/>
        <v>39</v>
      </c>
      <c r="E37" s="96">
        <f>IF(A17="","",'Gusset 10'!$B$39)</f>
        <v>7</v>
      </c>
      <c r="F37" s="64">
        <f t="shared" si="3"/>
        <v>35</v>
      </c>
      <c r="G37" s="97">
        <f>IF(A17="","",'Gusset 10'!$E$39)</f>
        <v>7</v>
      </c>
      <c r="H37" s="98"/>
      <c r="I37" s="99"/>
      <c r="J37" s="107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108"/>
      <c r="X37" s="108"/>
      <c r="Y37" s="108"/>
      <c r="Z37" s="108"/>
      <c r="AA37" s="108"/>
      <c r="AB37" s="108"/>
      <c r="AC37" s="108"/>
      <c r="AD37" s="108"/>
    </row>
    <row r="38" spans="1:30" ht="12.75">
      <c r="A38" s="93">
        <f t="shared" si="0"/>
        <v>11</v>
      </c>
      <c r="B38" s="94">
        <f t="shared" si="1"/>
        <v>0.75</v>
      </c>
      <c r="C38" s="95">
        <f>IF(A18="","",'Gusset 11'!$F$11)</f>
        <v>5</v>
      </c>
      <c r="D38" s="64">
        <f t="shared" si="2"/>
        <v>12</v>
      </c>
      <c r="E38" s="96">
        <f>IF(A18="","",'Gusset 11'!$B$39)</f>
        <v>3</v>
      </c>
      <c r="F38" s="64">
        <f t="shared" si="3"/>
        <v>49</v>
      </c>
      <c r="G38" s="97">
        <f>IF(A18="","",'Gusset 11'!$E$39)</f>
        <v>3</v>
      </c>
      <c r="H38" s="98"/>
      <c r="I38" s="99"/>
      <c r="J38" s="107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108"/>
      <c r="X38" s="108"/>
      <c r="Y38" s="108"/>
      <c r="Z38" s="108"/>
      <c r="AA38" s="108"/>
      <c r="AB38" s="108"/>
      <c r="AC38" s="108"/>
      <c r="AD38" s="108"/>
    </row>
    <row r="39" spans="1:30" ht="13.5" thickBot="1">
      <c r="A39" s="100">
        <f t="shared" si="0"/>
        <v>12</v>
      </c>
      <c r="B39" s="101">
        <f t="shared" si="1"/>
        <v>0.75</v>
      </c>
      <c r="C39" s="102">
        <f>IF(A19="","",'Gusset 12'!$F$11)</f>
        <v>5</v>
      </c>
      <c r="D39" s="69">
        <f t="shared" si="2"/>
        <v>12</v>
      </c>
      <c r="E39" s="103">
        <f>IF(A19="","",'Gusset 12'!$B$39)</f>
        <v>3</v>
      </c>
      <c r="F39" s="69">
        <f t="shared" si="3"/>
        <v>49</v>
      </c>
      <c r="G39" s="104">
        <f>IF(A19="","",'Gusset 12'!$E$39)</f>
        <v>3</v>
      </c>
      <c r="H39" s="109"/>
      <c r="I39" s="110"/>
      <c r="J39" s="107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108"/>
      <c r="X39" s="108"/>
      <c r="Y39" s="108"/>
      <c r="Z39" s="108"/>
      <c r="AA39" s="108"/>
      <c r="AB39" s="108"/>
      <c r="AC39" s="108"/>
      <c r="AD39" s="108"/>
    </row>
    <row r="40" spans="1:30" ht="12.75">
      <c r="A40" s="60">
        <f t="shared" si="0"/>
        <v>13</v>
      </c>
      <c r="B40" s="179">
        <f t="shared" si="1"/>
        <v>0.75</v>
      </c>
      <c r="C40" s="111">
        <f>IF(A20="","",'Gusset 13'!$F$11)</f>
        <v>5</v>
      </c>
      <c r="D40" s="63">
        <f t="shared" si="2"/>
        <v>12</v>
      </c>
      <c r="E40" s="112">
        <f>IF(A20="","",'Gusset 13'!$B$39)</f>
        <v>6</v>
      </c>
      <c r="F40" s="63">
        <f t="shared" si="3"/>
        <v>17</v>
      </c>
      <c r="G40" s="113">
        <f>IF(A20="","",'Gusset 13'!$E$39)</f>
        <v>4</v>
      </c>
      <c r="H40" s="180"/>
      <c r="I40" s="114"/>
      <c r="J40" s="107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108"/>
      <c r="X40" s="108"/>
      <c r="Y40" s="108"/>
      <c r="Z40" s="108"/>
      <c r="AA40" s="108"/>
      <c r="AB40" s="108"/>
      <c r="AC40" s="108"/>
      <c r="AD40" s="108"/>
    </row>
    <row r="41" spans="1:30" ht="12.75">
      <c r="A41" s="93">
        <f t="shared" si="0"/>
        <v>14</v>
      </c>
      <c r="B41" s="94">
        <f t="shared" si="1"/>
        <v>0.75</v>
      </c>
      <c r="C41" s="95">
        <f>IF(A21="","",'Gusset 14'!$F$11)</f>
        <v>5</v>
      </c>
      <c r="D41" s="64">
        <f t="shared" si="2"/>
        <v>12</v>
      </c>
      <c r="E41" s="96">
        <f>IF(A21="","",'Gusset 14'!$B$39)</f>
        <v>5</v>
      </c>
      <c r="F41" s="64">
        <f t="shared" si="3"/>
        <v>14</v>
      </c>
      <c r="G41" s="97">
        <f>IF(A21="","",'Gusset 14'!$E$39)</f>
        <v>5</v>
      </c>
      <c r="H41" s="115"/>
      <c r="I41" s="116"/>
      <c r="J41" s="107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108"/>
      <c r="X41" s="108"/>
      <c r="Y41" s="108"/>
      <c r="Z41" s="108"/>
      <c r="AA41" s="108"/>
      <c r="AB41" s="108"/>
      <c r="AC41" s="108"/>
      <c r="AD41" s="108"/>
    </row>
    <row r="42" spans="1:30" ht="12.75">
      <c r="A42" s="93">
        <f t="shared" si="0"/>
        <v>15</v>
      </c>
      <c r="B42" s="94">
        <f t="shared" si="1"/>
        <v>0.75</v>
      </c>
      <c r="C42" s="95">
        <f>IF(A22="","",'Gusset 15'!$F$11)</f>
        <v>5</v>
      </c>
      <c r="D42" s="64">
        <f t="shared" si="2"/>
        <v>12</v>
      </c>
      <c r="E42" s="96">
        <f>IF(A22="","",'Gusset 15'!$B$39)</f>
        <v>5</v>
      </c>
      <c r="F42" s="64">
        <f t="shared" si="3"/>
        <v>22</v>
      </c>
      <c r="G42" s="97">
        <f>IF(A22="","",'Gusset 15'!$E$39)</f>
        <v>4</v>
      </c>
      <c r="H42" s="115"/>
      <c r="I42" s="116"/>
      <c r="J42" s="107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108"/>
      <c r="X42" s="108"/>
      <c r="Y42" s="108"/>
      <c r="Z42" s="108"/>
      <c r="AA42" s="108"/>
      <c r="AB42" s="108"/>
      <c r="AC42" s="108"/>
      <c r="AD42" s="108"/>
    </row>
    <row r="43" spans="1:30" ht="13.5" thickBot="1">
      <c r="A43" s="117">
        <f t="shared" si="0"/>
        <v>16</v>
      </c>
      <c r="B43" s="118">
        <f t="shared" si="1"/>
        <v>0.75</v>
      </c>
      <c r="C43" s="119">
        <f>IF(A23="","",'Gusset 16'!$F$11)</f>
        <v>5</v>
      </c>
      <c r="D43" s="77">
        <f t="shared" si="2"/>
        <v>12</v>
      </c>
      <c r="E43" s="120">
        <f>IF(A23="","",'Gusset 16'!$B$39)</f>
        <v>5</v>
      </c>
      <c r="F43" s="77">
        <f t="shared" si="3"/>
        <v>22</v>
      </c>
      <c r="G43" s="121">
        <f>IF(A23="","",'Gusset 16'!$E$39)</f>
        <v>4</v>
      </c>
      <c r="H43" s="122"/>
      <c r="I43" s="123"/>
      <c r="J43" s="107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108"/>
      <c r="X43" s="108"/>
      <c r="Y43" s="108"/>
      <c r="Z43" s="108"/>
      <c r="AA43" s="108"/>
      <c r="AB43" s="108"/>
      <c r="AC43" s="108"/>
      <c r="AD43" s="108"/>
    </row>
    <row r="44" spans="1:30" ht="13.5" thickTop="1">
      <c r="A44" s="124"/>
      <c r="B44" s="124"/>
      <c r="C44" s="124"/>
      <c r="D44" s="124"/>
      <c r="E44" s="124"/>
      <c r="F44" s="124"/>
      <c r="G44" s="124"/>
      <c r="H44" s="124"/>
      <c r="I44" s="124"/>
      <c r="J44" s="2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108"/>
      <c r="X44" s="108"/>
      <c r="Y44" s="108"/>
      <c r="Z44" s="108"/>
      <c r="AA44" s="108"/>
      <c r="AB44" s="108"/>
      <c r="AC44" s="108"/>
      <c r="AD44" s="108"/>
    </row>
    <row r="45" spans="1:30" ht="7.5" customHeight="1">
      <c r="A45" s="47"/>
      <c r="B45" s="170"/>
      <c r="C45" s="170"/>
      <c r="D45" s="178"/>
      <c r="E45" s="178"/>
      <c r="F45" s="178"/>
      <c r="G45" s="48"/>
      <c r="H45" s="8"/>
      <c r="I45" s="49"/>
      <c r="J45" s="2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6"/>
      <c r="X45" s="126"/>
      <c r="Y45" s="126"/>
      <c r="Z45" s="126"/>
      <c r="AA45" s="126"/>
      <c r="AB45" s="126"/>
      <c r="AC45" s="126"/>
      <c r="AD45" s="126"/>
    </row>
    <row r="46" spans="1:30" s="166" customFormat="1" ht="15.75" customHeight="1"/>
    <row r="47" spans="1:30" s="166" customFormat="1" ht="15.75" customHeight="1"/>
    <row r="48" spans="1:30" s="166" customFormat="1" ht="15.75" customHeight="1"/>
    <row r="49" s="166" customFormat="1" ht="15.75" customHeight="1"/>
    <row r="50" s="166" customFormat="1" ht="15.75" customHeight="1"/>
    <row r="51" s="166" customFormat="1" ht="15.75" customHeight="1"/>
    <row r="52" s="166" customFormat="1" ht="15.75" customHeight="1"/>
    <row r="53" s="166" customFormat="1" ht="15.75" customHeight="1"/>
    <row r="54" s="166" customFormat="1" ht="15.75" customHeight="1"/>
    <row r="55" s="166" customFormat="1" ht="15.75" customHeight="1"/>
    <row r="56" s="166" customFormat="1" ht="15.75" customHeight="1"/>
    <row r="57" s="166" customFormat="1" ht="15.75" customHeight="1"/>
    <row r="58" s="166" customFormat="1" ht="15.75" customHeight="1"/>
    <row r="59" s="166" customFormat="1" ht="15.75" customHeight="1"/>
    <row r="60" s="166" customFormat="1" ht="15.75" customHeight="1"/>
    <row r="61" s="166" customFormat="1" ht="15.75" customHeight="1"/>
    <row r="62" s="166" customFormat="1" ht="15.75" customHeight="1"/>
    <row r="63" s="166" customFormat="1" ht="15.75" customHeight="1"/>
    <row r="64" s="166" customFormat="1" ht="15.75" customHeight="1"/>
    <row r="65" s="166" customFormat="1" ht="15.75" customHeight="1"/>
    <row r="66" s="166" customFormat="1" ht="15.75" customHeight="1"/>
    <row r="67" s="166" customFormat="1" ht="15.75" customHeight="1"/>
    <row r="68" s="166" customFormat="1" ht="15.75" customHeight="1"/>
    <row r="69" s="166" customFormat="1" ht="15.75" customHeight="1"/>
    <row r="70" s="166" customFormat="1" ht="15.75" customHeight="1"/>
    <row r="71" s="166" customFormat="1" ht="15.75" customHeight="1"/>
    <row r="72" s="166" customFormat="1" ht="15.75" customHeight="1"/>
    <row r="73" s="166" customFormat="1" ht="15.75" customHeight="1"/>
    <row r="74" s="166" customFormat="1" ht="15.75" customHeight="1"/>
    <row r="75" s="166" customFormat="1" ht="15.75" customHeight="1"/>
    <row r="76" s="166" customFormat="1" ht="15.75" customHeight="1"/>
    <row r="77" s="166" customFormat="1" ht="15.75" customHeight="1"/>
    <row r="78" s="166" customFormat="1" ht="15.75" customHeight="1"/>
    <row r="79" s="166" customFormat="1" ht="15.75" customHeight="1"/>
    <row r="80" s="166" customFormat="1" ht="15.75" customHeight="1"/>
    <row r="81" s="166" customFormat="1" ht="15.75" customHeight="1"/>
    <row r="82" s="166" customFormat="1" ht="15.75" customHeight="1"/>
    <row r="83" s="166" customFormat="1" ht="15.75" customHeight="1"/>
    <row r="84" s="166" customFormat="1" ht="15.75" customHeight="1"/>
    <row r="85" s="166" customFormat="1" ht="15.75" customHeight="1"/>
    <row r="86" s="166" customFormat="1" ht="15.75" customHeight="1"/>
    <row r="87" s="166" customFormat="1" ht="15.75" customHeight="1"/>
    <row r="88" s="166" customFormat="1" ht="15.75" customHeight="1"/>
    <row r="89" s="166" customFormat="1" ht="15.75" customHeight="1"/>
    <row r="90" s="166" customFormat="1" ht="15.75" customHeight="1"/>
    <row r="91" s="166" customFormat="1" ht="15.75" customHeight="1"/>
    <row r="92" s="166" customFormat="1" ht="15.75" customHeight="1"/>
    <row r="93" s="166" customFormat="1" ht="15.75" customHeight="1"/>
    <row r="94" s="166" customFormat="1" ht="15.75" customHeight="1"/>
    <row r="95" s="166" customFormat="1" ht="15.75" customHeight="1"/>
    <row r="96" s="166" customFormat="1" ht="15.75" customHeight="1"/>
    <row r="97" s="166" customFormat="1" ht="15.75" customHeight="1"/>
    <row r="98" s="166" customFormat="1" ht="15.75" customHeight="1"/>
    <row r="99" s="166" customFormat="1" ht="15.75" customHeight="1"/>
    <row r="100" s="166" customFormat="1" ht="15.75" customHeight="1"/>
    <row r="101" s="166" customFormat="1" ht="15.75" customHeight="1"/>
    <row r="102" s="166" customFormat="1" ht="15.75" customHeight="1"/>
    <row r="103" s="166" customFormat="1" ht="15.75" customHeight="1"/>
    <row r="104" s="166" customFormat="1" ht="15.75" customHeight="1"/>
    <row r="105" s="166" customFormat="1" ht="15.75" customHeight="1"/>
    <row r="106" s="166" customFormat="1" ht="15.75" customHeight="1"/>
    <row r="107" s="166" customFormat="1" ht="15.75" customHeight="1"/>
    <row r="108" s="166" customFormat="1" ht="15.75" customHeight="1"/>
    <row r="109" s="166" customFormat="1" ht="15.75" customHeight="1"/>
    <row r="110" s="166" customFormat="1" ht="15.75" customHeight="1"/>
    <row r="111" s="166" customFormat="1" ht="15.75" customHeight="1"/>
    <row r="112" s="166" customFormat="1" ht="15.75" customHeight="1"/>
    <row r="113" s="166" customFormat="1" ht="15.75" customHeight="1"/>
    <row r="114" s="166" customFormat="1" ht="15.75" customHeight="1"/>
    <row r="115" s="166" customFormat="1" ht="15.75" customHeight="1"/>
    <row r="116" s="166" customFormat="1" ht="15.75" customHeight="1"/>
    <row r="117" s="166" customFormat="1" ht="15.75" customHeight="1"/>
    <row r="118" s="166" customFormat="1" ht="15.75" customHeight="1"/>
    <row r="119" s="166" customFormat="1" ht="15.75" customHeight="1"/>
    <row r="120" s="166" customFormat="1" ht="15.75" customHeight="1"/>
    <row r="121" s="166" customFormat="1" ht="15.75" customHeight="1"/>
    <row r="122" s="166" customFormat="1" ht="15.75" customHeight="1"/>
    <row r="123" s="166" customFormat="1" ht="15.75" customHeight="1"/>
    <row r="124" s="166" customFormat="1" ht="15.75" customHeight="1"/>
    <row r="125" s="166" customFormat="1" ht="15.75" customHeight="1"/>
    <row r="126" s="166" customFormat="1" ht="15.75" customHeight="1"/>
    <row r="127" s="166" customFormat="1" ht="15.75" customHeight="1"/>
    <row r="128" s="166" customFormat="1" ht="15.75" customHeight="1"/>
    <row r="129" s="166" customFormat="1" ht="15.75" customHeight="1"/>
    <row r="130" s="166" customFormat="1" ht="15.75" customHeight="1"/>
    <row r="131" s="166" customFormat="1" ht="15.75" customHeight="1"/>
    <row r="132" s="166" customFormat="1" ht="15.75" customHeight="1"/>
    <row r="133" s="166" customFormat="1" ht="15.75" customHeight="1"/>
    <row r="134" s="166" customFormat="1" ht="15.75" customHeight="1"/>
    <row r="135" s="166" customFormat="1" ht="15.75" customHeight="1"/>
    <row r="136" s="166" customFormat="1" ht="15.75" customHeight="1"/>
    <row r="137" s="166" customFormat="1" ht="15.75" customHeight="1"/>
    <row r="138" s="166" customFormat="1" ht="15.75" customHeight="1"/>
    <row r="139" s="166" customFormat="1" ht="15.75" customHeight="1"/>
    <row r="140" s="166" customFormat="1" ht="15.75" customHeight="1"/>
    <row r="141" s="166" customFormat="1" ht="15.75" customHeight="1"/>
    <row r="142" s="166" customFormat="1" ht="15.75" customHeight="1"/>
    <row r="143" s="166" customFormat="1" ht="15.75" customHeight="1"/>
    <row r="144" s="166" customFormat="1" ht="15.75" customHeight="1"/>
    <row r="145" s="166" customFormat="1" ht="15.75" customHeight="1"/>
    <row r="146" s="166" customFormat="1" ht="15.75" customHeight="1"/>
    <row r="147" s="166" customFormat="1" ht="15.75" customHeight="1"/>
    <row r="148" s="166" customFormat="1" ht="15.75" customHeight="1"/>
    <row r="149" s="166" customFormat="1" ht="15.75" customHeight="1"/>
    <row r="150" s="166" customFormat="1" ht="15.75" customHeight="1"/>
    <row r="151" s="166" customFormat="1" ht="15.75" customHeight="1"/>
    <row r="152" s="166" customFormat="1" ht="15.75" customHeight="1"/>
    <row r="153" s="166" customFormat="1" ht="15.75" customHeight="1"/>
    <row r="154" s="166" customFormat="1" ht="15.75" customHeight="1"/>
    <row r="155" s="166" customFormat="1" ht="15.75" customHeight="1"/>
    <row r="156" s="166" customFormat="1" ht="15.75" customHeight="1"/>
    <row r="157" s="166" customFormat="1" ht="15.75" customHeight="1"/>
    <row r="158" s="166" customFormat="1" ht="15.75" customHeight="1"/>
    <row r="159" s="166" customFormat="1" ht="15.75" customHeight="1"/>
    <row r="160" s="166" customFormat="1" ht="15.75" customHeight="1"/>
    <row r="161" s="166" customFormat="1" ht="15.75" customHeight="1"/>
    <row r="162" s="166" customFormat="1" ht="15.75" customHeight="1"/>
    <row r="163" s="166" customFormat="1" ht="15.75" customHeight="1"/>
    <row r="164" s="166" customFormat="1" ht="15.75" customHeight="1"/>
    <row r="165" s="166" customFormat="1" ht="15.75" customHeight="1"/>
    <row r="166" s="166" customFormat="1" ht="15.75" customHeight="1"/>
    <row r="167" s="166" customFormat="1" ht="15.75" customHeight="1"/>
    <row r="168" s="166" customFormat="1" ht="15.75" customHeight="1"/>
    <row r="169" s="166" customFormat="1" ht="15.75" customHeight="1"/>
    <row r="170" s="166" customFormat="1" ht="15.75" customHeight="1"/>
    <row r="171" s="166" customFormat="1" ht="15.75" customHeight="1"/>
    <row r="172" s="166" customFormat="1" ht="15.75" customHeight="1"/>
    <row r="173" s="166" customFormat="1" ht="15.75" customHeight="1"/>
    <row r="174" s="166" customFormat="1" ht="15.75" customHeight="1"/>
    <row r="175" s="166" customFormat="1" ht="15.75" customHeight="1"/>
    <row r="176" s="166" customFormat="1" ht="15.75" customHeight="1"/>
    <row r="177" s="166" customFormat="1" ht="15.75" customHeight="1"/>
    <row r="178" s="166" customFormat="1" ht="15.75" customHeight="1"/>
    <row r="179" s="166" customFormat="1" ht="15.75" customHeight="1"/>
    <row r="180" s="166" customFormat="1" ht="15.75" customHeight="1"/>
    <row r="181" s="166" customFormat="1" ht="15.75" customHeight="1"/>
    <row r="182" s="166" customFormat="1" ht="15.75" customHeight="1"/>
    <row r="183" s="166" customFormat="1" ht="15.75" customHeight="1"/>
    <row r="184" s="166" customFormat="1" ht="15.75" customHeight="1"/>
    <row r="185" s="166" customFormat="1" ht="15.75" customHeight="1"/>
    <row r="186" s="166" customFormat="1" ht="15.75" customHeight="1"/>
    <row r="187" s="166" customFormat="1" ht="15.75" customHeight="1"/>
  </sheetData>
  <mergeCells count="37">
    <mergeCell ref="I15:J15"/>
    <mergeCell ref="I16:J16"/>
    <mergeCell ref="A3:E3"/>
    <mergeCell ref="A6:A7"/>
    <mergeCell ref="B6:B7"/>
    <mergeCell ref="C6:C7"/>
    <mergeCell ref="D6:D7"/>
    <mergeCell ref="E6:F6"/>
    <mergeCell ref="I10:J10"/>
    <mergeCell ref="I11:J11"/>
    <mergeCell ref="I12:J12"/>
    <mergeCell ref="I13:J13"/>
    <mergeCell ref="I14:J14"/>
    <mergeCell ref="G6:G7"/>
    <mergeCell ref="H6:H7"/>
    <mergeCell ref="I6:J7"/>
    <mergeCell ref="I8:J8"/>
    <mergeCell ref="I9:J9"/>
    <mergeCell ref="I17:J17"/>
    <mergeCell ref="B22:B23"/>
    <mergeCell ref="A26:A27"/>
    <mergeCell ref="B26:B27"/>
    <mergeCell ref="C26:G26"/>
    <mergeCell ref="H26:I26"/>
    <mergeCell ref="I22:J22"/>
    <mergeCell ref="I23:J23"/>
    <mergeCell ref="B18:B19"/>
    <mergeCell ref="B20:B21"/>
    <mergeCell ref="I20:J20"/>
    <mergeCell ref="I21:J21"/>
    <mergeCell ref="I18:J18"/>
    <mergeCell ref="I19:J19"/>
    <mergeCell ref="B8:B9"/>
    <mergeCell ref="B10:B11"/>
    <mergeCell ref="B12:B13"/>
    <mergeCell ref="B14:B15"/>
    <mergeCell ref="B16:B17"/>
  </mergeCells>
  <conditionalFormatting sqref="I8:J23">
    <cfRule type="notContainsBlanks" dxfId="48" priority="1">
      <formula>LEN(TRIM(I8))&gt;0</formula>
    </cfRule>
  </conditionalFormatting>
  <printOptions horizontalCentered="1"/>
  <pageMargins left="0.5" right="0.5" top="0.5" bottom="0.75" header="0" footer="0"/>
  <pageSetup scale="83" orientation="portrait" r:id="rId1"/>
  <colBreaks count="1" manualBreakCount="1">
    <brk id="3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CG1128"/>
  <sheetViews>
    <sheetView topLeftCell="A5" zoomScale="99" zoomScaleNormal="100" workbookViewId="0">
      <selection activeCell="B9" sqref="B9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customWidth="1"/>
    <col min="10" max="45" width="9.140625" customWidth="1"/>
    <col min="46" max="46" width="14.42578125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MODULEINPUT!A23&amp;" Top, Gusset 1"</f>
        <v>BF1 Top, Gusset 1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50.979302799147668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1.2339854570637121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v>0</v>
      </c>
      <c r="M5" s="183"/>
      <c r="N5" s="187" t="s">
        <v>84</v>
      </c>
      <c r="O5" s="195">
        <f>'Gusset 1'!$B$6</f>
        <v>27.841796875</v>
      </c>
      <c r="P5" s="183" t="b">
        <f>IF('Gusset 1'!K10="Yes",TRUE,FALSE)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4</v>
      </c>
      <c r="X5" s="187" t="s">
        <v>86</v>
      </c>
      <c r="Y5" s="197">
        <f>AF3-30</f>
        <v>20.979302799147668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0.7769185786454893</v>
      </c>
      <c r="AG5" s="198"/>
      <c r="AH5" s="198"/>
      <c r="AI5" s="130">
        <v>1</v>
      </c>
      <c r="AJ5">
        <f t="shared" ref="AJ5:AK5" si="0">AJ4+(AJ$105-AJ$4)/100</f>
        <v>0.58741462727309102</v>
      </c>
      <c r="AK5">
        <f t="shared" si="0"/>
        <v>0.72486110732149511</v>
      </c>
    </row>
    <row r="6" spans="1:45" ht="15" customHeight="1">
      <c r="A6" s="158" t="s">
        <v>2</v>
      </c>
      <c r="B6" s="159">
        <f>MODULEINPUT!D23</f>
        <v>27.841796875</v>
      </c>
      <c r="C6" s="139"/>
      <c r="D6" s="156"/>
      <c r="E6" s="155" t="s">
        <v>89</v>
      </c>
      <c r="F6" s="359" t="str">
        <f>MODULEINPUT!F23</f>
        <v>W12X45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1'!$B$7</f>
        <v>22.5625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6.05</v>
      </c>
      <c r="X6" s="187"/>
      <c r="Y6" s="183"/>
      <c r="Z6" s="187"/>
      <c r="AA6" s="183">
        <v>1</v>
      </c>
      <c r="AB6" s="198">
        <f>W7</f>
        <v>5.2</v>
      </c>
      <c r="AC6" s="201">
        <f>W6+Y24</f>
        <v>51.955656674226418</v>
      </c>
      <c r="AD6" s="183"/>
      <c r="AE6" s="187" t="s">
        <v>92</v>
      </c>
      <c r="AF6" s="183">
        <f>COS($AF$3*PI()/180)</f>
        <v>0.62960108176167606</v>
      </c>
      <c r="AG6" s="198"/>
      <c r="AH6" s="198"/>
      <c r="AI6" s="130">
        <v>2</v>
      </c>
      <c r="AJ6">
        <f t="shared" ref="AJ6:AK6" si="2">AJ5+(AJ$105-AJ$4)/100</f>
        <v>1.174829254546182</v>
      </c>
      <c r="AK6">
        <f t="shared" si="2"/>
        <v>1.4497222146429902</v>
      </c>
    </row>
    <row r="7" spans="1:45" ht="15" customHeight="1">
      <c r="A7" s="158" t="s">
        <v>93</v>
      </c>
      <c r="B7" s="160">
        <f>MODULEINPUT!C23</f>
        <v>22.5625</v>
      </c>
      <c r="C7" s="139"/>
      <c r="D7" s="156"/>
      <c r="E7" s="155" t="s">
        <v>14</v>
      </c>
      <c r="F7" s="360" t="str">
        <f>MODULEINPUT!G23</f>
        <v>W10X68</v>
      </c>
      <c r="G7" s="361"/>
      <c r="H7" s="2"/>
      <c r="I7" s="9"/>
      <c r="J7" s="183"/>
      <c r="K7" s="187" t="s">
        <v>94</v>
      </c>
      <c r="L7" s="202">
        <f>'Gusset 1'!$F$11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5.2</v>
      </c>
      <c r="X7" s="187"/>
      <c r="Y7" s="183"/>
      <c r="Z7" s="187"/>
      <c r="AA7" s="183">
        <v>2</v>
      </c>
      <c r="AB7" s="201">
        <f>IF(W21&gt;W22,(AB8-W30),(AB6))</f>
        <v>5.2</v>
      </c>
      <c r="AC7" s="201">
        <f>IF(W21&gt;W22,(AC8+W29),(AC6))</f>
        <v>51.955656674226418</v>
      </c>
      <c r="AD7" s="183"/>
      <c r="AE7" s="183"/>
      <c r="AF7" s="183"/>
      <c r="AG7" s="198"/>
      <c r="AH7" s="183"/>
      <c r="AI7" s="130">
        <v>3</v>
      </c>
      <c r="AJ7">
        <f t="shared" ref="AJ7:AK7" si="3">AJ6+(AJ$105-AJ$4)/100</f>
        <v>1.7622438818192729</v>
      </c>
      <c r="AK7">
        <f t="shared" si="3"/>
        <v>2.1745833219644854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MODULEINPUT!I23</f>
        <v>HSS8X8X5/8</v>
      </c>
      <c r="G8" s="361"/>
      <c r="H8" s="2"/>
      <c r="I8" s="9"/>
      <c r="J8" s="183"/>
      <c r="K8" s="187" t="s">
        <v>6</v>
      </c>
      <c r="L8" s="194">
        <f>'Gusset 1'!$B$9</f>
        <v>1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49.750626129045258</v>
      </c>
      <c r="AC8" s="198">
        <f>IF(W21&gt;W22,AC9,(AC7-X29))</f>
        <v>15.852616825560631</v>
      </c>
      <c r="AD8" s="183"/>
      <c r="AE8" s="187" t="s">
        <v>98</v>
      </c>
      <c r="AF8" s="183">
        <f>90-AF3</f>
        <v>39.020697200852332</v>
      </c>
      <c r="AG8" s="198"/>
      <c r="AH8" s="183"/>
      <c r="AI8" s="130">
        <v>4</v>
      </c>
      <c r="AJ8">
        <f t="shared" ref="AJ8:AK8" si="4">AJ7+(AJ$105-AJ$4)/100</f>
        <v>2.3496585090923641</v>
      </c>
      <c r="AK8">
        <f t="shared" si="4"/>
        <v>2.8994444292859805</v>
      </c>
    </row>
    <row r="9" spans="1:45" ht="15" customHeight="1">
      <c r="A9" s="158" t="s">
        <v>6</v>
      </c>
      <c r="B9" s="161">
        <v>1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23.671361036774655</v>
      </c>
      <c r="X9" s="187"/>
      <c r="Y9" s="183"/>
      <c r="Z9" s="187"/>
      <c r="AA9" s="183">
        <v>4</v>
      </c>
      <c r="AB9" s="201">
        <f>W7+Y25</f>
        <v>41.806758744346808</v>
      </c>
      <c r="AC9" s="198">
        <f>W6</f>
        <v>6.05</v>
      </c>
      <c r="AD9" s="183"/>
      <c r="AE9" s="187" t="s">
        <v>83</v>
      </c>
      <c r="AF9" s="183">
        <f>TAN($AF$8*PI()/180)</f>
        <v>0.81038232199228344</v>
      </c>
      <c r="AG9" s="198"/>
      <c r="AH9" s="183"/>
      <c r="AI9" s="130">
        <v>5</v>
      </c>
      <c r="AJ9">
        <f t="shared" ref="AJ9:AK9" si="5">AJ8+(AJ$105-AJ$4)/100</f>
        <v>2.9370731363654552</v>
      </c>
      <c r="AK9">
        <f t="shared" si="5"/>
        <v>3.6243055366074755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1'!$F$10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2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0.62960108176167606</v>
      </c>
      <c r="AG10" s="198"/>
      <c r="AH10" s="183"/>
      <c r="AI10" s="130">
        <v>6</v>
      </c>
      <c r="AJ10">
        <f t="shared" ref="AJ10:AK10" si="6">AJ9+(AJ$105-AJ$4)/100</f>
        <v>3.5244877636385463</v>
      </c>
      <c r="AK10">
        <f t="shared" si="6"/>
        <v>4.3491666439289709</v>
      </c>
    </row>
    <row r="11" spans="1:45" ht="15" customHeight="1">
      <c r="A11" s="8"/>
      <c r="B11" s="11"/>
      <c r="C11" s="9"/>
      <c r="D11" s="2"/>
      <c r="E11" s="155" t="s">
        <v>5</v>
      </c>
      <c r="F11" s="164"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28.671361036774655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0.7769185786454893</v>
      </c>
      <c r="AG11" s="198"/>
      <c r="AH11" s="183"/>
      <c r="AI11" s="130">
        <v>7</v>
      </c>
      <c r="AJ11">
        <f t="shared" ref="AJ11:AK11" si="7">AJ10+(AJ$105-AJ$4)/100</f>
        <v>4.111902390911637</v>
      </c>
      <c r="AK11">
        <f t="shared" si="7"/>
        <v>5.0740277512504663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39</v>
      </c>
      <c r="X13" s="183"/>
      <c r="Y13" s="183"/>
      <c r="Z13" s="187"/>
      <c r="AA13" s="187" t="s">
        <v>108</v>
      </c>
      <c r="AB13" s="183">
        <f>Y31*AF6</f>
        <v>58.741462727309099</v>
      </c>
      <c r="AC13" s="183">
        <f>Y31*AF5</f>
        <v>72.486110732149513</v>
      </c>
      <c r="AD13" s="183"/>
      <c r="AE13" s="198"/>
      <c r="AF13" s="198"/>
      <c r="AG13" s="198"/>
      <c r="AH13" s="183"/>
      <c r="AI13" s="130">
        <v>8</v>
      </c>
      <c r="AJ13">
        <f t="shared" ref="AJ13:AK13" si="8">AJ11+(AJ$105-AJ$4)/100</f>
        <v>4.6993170181847281</v>
      </c>
      <c r="AK13">
        <f t="shared" si="8"/>
        <v>5.7988888585719618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41</v>
      </c>
      <c r="X14" s="183"/>
      <c r="Y14" s="183"/>
      <c r="Z14" s="187"/>
      <c r="AA14" s="183">
        <v>11</v>
      </c>
      <c r="AB14" s="183">
        <f>AB13-W15*COS((AF3-30)*PI()/180)</f>
        <v>49.404364523523903</v>
      </c>
      <c r="AC14" s="183">
        <f>AC13-W15*SIN((AF3-30)*PI()/180)</f>
        <v>68.905803883166968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14" si="9">AJ13+(AJ$105-AJ$4)/100</f>
        <v>5.2867316454578193</v>
      </c>
      <c r="AK14">
        <f t="shared" si="9"/>
        <v>6.5237499658934572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10</v>
      </c>
      <c r="X15" s="183"/>
      <c r="Y15" s="183"/>
      <c r="Z15" s="187"/>
      <c r="AA15" s="183">
        <v>12</v>
      </c>
      <c r="AB15" s="198">
        <f>AB13-W15*SIN((AF8-30)*PI()/180)</f>
        <v>57.173550309978793</v>
      </c>
      <c r="AC15" s="183">
        <f>AC13-W15*COS((AF8-30)*PI()/180)</f>
        <v>62.609793065550214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ref="AJ15:AK15" si="10">AJ14+(AJ$105-AJ$4)/100</f>
        <v>5.8741462727309104</v>
      </c>
      <c r="AK15">
        <f t="shared" si="10"/>
        <v>7.2486110732149527</v>
      </c>
    </row>
    <row r="16" spans="1:45" ht="15" customHeight="1">
      <c r="A16" s="135"/>
      <c r="B16" s="136" t="s">
        <v>2</v>
      </c>
      <c r="C16" s="137">
        <f>R24</f>
        <v>27.841796875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1'!$F$6,Shapes!$B$1:$B$392,0),11)</f>
        <v>231</v>
      </c>
      <c r="M16" s="187" t="s">
        <v>114</v>
      </c>
      <c r="N16" s="212">
        <f>VLOOKUP(L16,Shapes!$A:$D,4,FALSE)</f>
        <v>12.1</v>
      </c>
      <c r="O16" s="187"/>
      <c r="P16" s="187" t="s">
        <v>115</v>
      </c>
      <c r="Q16" s="183" t="b">
        <f>IF(L16&lt;&gt;1,IF(L17&lt;&gt;1,IF(L18&lt;&gt;1,FALSE,TRUE),TRUE),TRUE)</f>
        <v>0</v>
      </c>
      <c r="R16" s="183"/>
      <c r="S16" s="183"/>
      <c r="T16" s="211"/>
      <c r="U16" s="184"/>
      <c r="V16" s="187" t="s">
        <v>116</v>
      </c>
      <c r="W16" s="183">
        <f>(W5+W8)/TAN(30*PI()/180)</f>
        <v>8.6602540378443873</v>
      </c>
      <c r="X16" s="183"/>
      <c r="Y16" s="183"/>
      <c r="Z16" s="187"/>
      <c r="AA16" s="183">
        <v>21</v>
      </c>
      <c r="AB16" s="183">
        <f>W7</f>
        <v>5.2</v>
      </c>
      <c r="AC16" s="183">
        <f>W6</f>
        <v>6.05</v>
      </c>
      <c r="AD16" s="183"/>
      <c r="AE16" s="198">
        <v>1</v>
      </c>
      <c r="AF16" s="198">
        <f>W7</f>
        <v>5.2</v>
      </c>
      <c r="AG16" s="213">
        <f>L5+W6</f>
        <v>6.05</v>
      </c>
      <c r="AH16" s="183"/>
      <c r="AI16" s="130">
        <v>11</v>
      </c>
      <c r="AJ16">
        <f t="shared" ref="AJ16:AK16" si="11">AJ15+(AJ$105-AJ$4)/100</f>
        <v>6.4615609000040015</v>
      </c>
      <c r="AK16">
        <f t="shared" si="11"/>
        <v>7.9734721805364481</v>
      </c>
    </row>
    <row r="17" spans="1:37" ht="15" customHeight="1">
      <c r="A17" s="135"/>
      <c r="B17" s="136" t="s">
        <v>93</v>
      </c>
      <c r="C17" s="137">
        <f>O6</f>
        <v>22.5625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1'!$F$7,Shapes!$B$1:$B$392,0),11)</f>
        <v>244</v>
      </c>
      <c r="M17" s="187" t="s">
        <v>114</v>
      </c>
      <c r="N17" s="214">
        <f>VLOOKUP(L17,Shapes!$A:$D,4,FALSE)</f>
        <v>10.4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47.342722073549311</v>
      </c>
      <c r="X17" s="183"/>
      <c r="Y17" s="183"/>
      <c r="Z17" s="187"/>
      <c r="AA17" s="183">
        <v>22</v>
      </c>
      <c r="AB17" s="198">
        <f>AB21</f>
        <v>72.486110732149513</v>
      </c>
      <c r="AC17" s="183">
        <f>AC16</f>
        <v>6.05</v>
      </c>
      <c r="AD17" s="183"/>
      <c r="AE17" s="198">
        <v>2</v>
      </c>
      <c r="AF17" s="198">
        <f>AB21</f>
        <v>72.486110732149513</v>
      </c>
      <c r="AG17" s="213">
        <f>AG16</f>
        <v>6.05</v>
      </c>
      <c r="AH17" s="183" t="str">
        <f>IF(AG17&gt;AC8,"Gusset Plate must be released from the slab.","")</f>
        <v/>
      </c>
      <c r="AI17" s="130">
        <v>12</v>
      </c>
      <c r="AJ17">
        <f t="shared" ref="AJ17:AK17" si="12">AJ16+(AJ$105-AJ$4)/100</f>
        <v>7.0489755272770926</v>
      </c>
      <c r="AK17">
        <f t="shared" si="12"/>
        <v>8.6983332878579436</v>
      </c>
    </row>
    <row r="18" spans="1:37" ht="15" customHeight="1">
      <c r="A18" s="135"/>
      <c r="B18" s="136" t="s">
        <v>118</v>
      </c>
      <c r="C18" s="137">
        <f t="shared" ref="C18:C19" si="13">R25</f>
        <v>35.836183662309239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1'!$F$8,Shapes!$B$1:$B$392,0),11)</f>
        <v>281</v>
      </c>
      <c r="M18" s="183" t="s">
        <v>114</v>
      </c>
      <c r="N18" s="183">
        <f>VLOOKUP(L18,Shapes!$A:$D,4,FALSE)</f>
        <v>8</v>
      </c>
      <c r="O18" s="187" t="s">
        <v>119</v>
      </c>
      <c r="P18" s="212">
        <f>VLOOKUP(L18,Shapes!$A:$D,3,FALSE)</f>
        <v>16.399999999999999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10</v>
      </c>
      <c r="X18" s="183"/>
      <c r="Y18" s="183"/>
      <c r="Z18" s="187"/>
      <c r="AA18" s="183">
        <v>23</v>
      </c>
      <c r="AB18" s="198">
        <f>W7</f>
        <v>5.2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ref="AJ18:AK18" si="14">AJ17+(AJ$105-AJ$4)/100</f>
        <v>7.6363901545501838</v>
      </c>
      <c r="AK18">
        <f t="shared" si="14"/>
        <v>9.4231943951794381</v>
      </c>
    </row>
    <row r="19" spans="1:37" ht="15" customHeight="1">
      <c r="A19" s="135"/>
      <c r="B19" s="136" t="s">
        <v>123</v>
      </c>
      <c r="C19" s="138">
        <f t="shared" si="13"/>
        <v>50.979302799147668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1</v>
      </c>
      <c r="M19" s="183">
        <f>L20/(0.9*R19*AD32)</f>
        <v>0.43044629071667828</v>
      </c>
      <c r="N19" s="183" t="s">
        <v>124</v>
      </c>
      <c r="O19" s="187" t="s">
        <v>119</v>
      </c>
      <c r="P19" s="183">
        <f>2*W11*L19</f>
        <v>57.342722073549311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9.6092592202535574</v>
      </c>
      <c r="X19" s="183"/>
      <c r="Y19" s="183"/>
      <c r="Z19" s="187"/>
      <c r="AA19" s="183">
        <v>24</v>
      </c>
      <c r="AB19" s="198">
        <f>AB18</f>
        <v>5.2</v>
      </c>
      <c r="AC19" s="183">
        <f>AC21</f>
        <v>72.486110732149513</v>
      </c>
      <c r="AD19" s="183"/>
      <c r="AE19" s="183"/>
      <c r="AF19" s="183"/>
      <c r="AG19" s="183"/>
      <c r="AH19" s="183"/>
      <c r="AI19" s="130">
        <v>14</v>
      </c>
      <c r="AJ19">
        <f t="shared" ref="AJ19:AK19" si="15">AJ18+(AJ$105-AJ$4)/100</f>
        <v>8.223804781823274</v>
      </c>
      <c r="AK19">
        <f t="shared" si="15"/>
        <v>10.148055502500933</v>
      </c>
    </row>
    <row r="20" spans="1:37" ht="15" customHeight="1">
      <c r="A20" s="135"/>
      <c r="B20" s="136" t="s">
        <v>126</v>
      </c>
      <c r="C20" s="138">
        <f>AF8</f>
        <v>39.020697200852332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1066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6.6931080591043228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ref="AJ20:AK20" si="16">AJ19+(AJ$105-AJ$4)/100</f>
        <v>8.8112194090963651</v>
      </c>
      <c r="AK20">
        <f t="shared" si="16"/>
        <v>10.872916609822427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31.021937931195357</v>
      </c>
      <c r="X21" s="183"/>
      <c r="Y21" s="183"/>
      <c r="Z21" s="183"/>
      <c r="AA21" s="183" t="s">
        <v>131</v>
      </c>
      <c r="AB21" s="183">
        <f>MAX(AB6:AC13)</f>
        <v>72.486110732149513</v>
      </c>
      <c r="AC21" s="183">
        <f>AB21</f>
        <v>72.486110732149513</v>
      </c>
      <c r="AD21" s="183"/>
      <c r="AE21" s="183"/>
      <c r="AF21" s="183"/>
      <c r="AG21" s="183"/>
      <c r="AH21" s="183"/>
      <c r="AI21" s="130">
        <v>16</v>
      </c>
      <c r="AJ21">
        <f t="shared" ref="AJ21:AK21" si="17">AJ20+(AJ$105-AJ$4)/100</f>
        <v>9.3986340363694563</v>
      </c>
      <c r="AK21">
        <f t="shared" si="17"/>
        <v>11.597777717143922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43.639240561093736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ref="AJ22:AK22" si="18">AJ21+(AJ$105-AJ$4)/100</f>
        <v>9.9860486636425474</v>
      </c>
      <c r="AK22">
        <f t="shared" si="18"/>
        <v>12.322638824465416</v>
      </c>
    </row>
    <row r="23" spans="1:37" ht="15" customHeight="1">
      <c r="A23" s="135"/>
      <c r="B23" s="136" t="s">
        <v>135</v>
      </c>
      <c r="C23" s="141">
        <f>L26</f>
        <v>39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ref="AJ23:AK23" si="19">AJ22+(AJ$105-AJ$4)/100</f>
        <v>10.573463290915639</v>
      </c>
      <c r="AK23">
        <f t="shared" si="19"/>
        <v>13.047499931786911</v>
      </c>
    </row>
    <row r="24" spans="1:37" ht="15" customHeight="1">
      <c r="A24" s="135"/>
      <c r="B24" s="136" t="s">
        <v>139</v>
      </c>
      <c r="C24" s="141">
        <f>Y25</f>
        <v>36.606758744346806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27.841796875</v>
      </c>
      <c r="S24" s="183"/>
      <c r="T24" s="183"/>
      <c r="U24" s="184"/>
      <c r="V24" s="187" t="s">
        <v>141</v>
      </c>
      <c r="W24" s="201">
        <f>W27-W28</f>
        <v>45.905656674226449</v>
      </c>
      <c r="X24" s="201">
        <f>(W22/AF11)-(W20*AF10)-W6</f>
        <v>45.905656674226421</v>
      </c>
      <c r="Y24" s="220">
        <f>IF($W$21&gt;$W$22,W24,X24)</f>
        <v>45.905656674226421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ref="AJ24:AK24" si="20">AJ23+(AJ$105-AJ$4)/100</f>
        <v>11.16087791818873</v>
      </c>
      <c r="AK24">
        <f t="shared" si="20"/>
        <v>13.772361039108405</v>
      </c>
    </row>
    <row r="25" spans="1:37" ht="15" customHeight="1">
      <c r="A25" s="135"/>
      <c r="B25" s="136" t="s">
        <v>143</v>
      </c>
      <c r="C25" s="141">
        <f>Y24</f>
        <v>45.905656674226421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35.836183662309239</v>
      </c>
      <c r="S25" s="183"/>
      <c r="T25" s="183"/>
      <c r="U25" s="184"/>
      <c r="V25" s="187" t="s">
        <v>146</v>
      </c>
      <c r="W25" s="201">
        <f>(W21/AF6)-W7-(W19*AF5)</f>
        <v>36.606758744346784</v>
      </c>
      <c r="X25" s="201">
        <f>X27-X28</f>
        <v>36.606758744346806</v>
      </c>
      <c r="Y25" s="220">
        <f>IF($W$21&gt;$W$22,W25,X25)</f>
        <v>36.606758744346806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ref="AJ25:AK25" si="21">AJ24+(AJ$105-AJ$4)/100</f>
        <v>11.748292545461821</v>
      </c>
      <c r="AK25">
        <f t="shared" si="21"/>
        <v>14.4972221464299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39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50.979302799147668</v>
      </c>
      <c r="S26" s="183"/>
      <c r="T26" s="183"/>
      <c r="U26" s="184"/>
      <c r="V26" s="187" t="s">
        <v>151</v>
      </c>
      <c r="W26" s="201">
        <f>W25-(2*W11)*AF5</f>
        <v>-7.9438673846984713</v>
      </c>
      <c r="X26" s="201">
        <f>X24-(2*W11*AF10)</f>
        <v>9.8026168255606336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ref="AJ26:AK26" si="22">AJ25+(AJ$105-AJ$4)/100</f>
        <v>12.335707172734912</v>
      </c>
      <c r="AK26">
        <f t="shared" si="22"/>
        <v>15.222083253751395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36.103039848665787</v>
      </c>
      <c r="X27" s="201">
        <f>2*W11*AF11</f>
        <v>44.550626129045256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ref="AJ27:AK27" si="23">AJ26+(AJ$105-AJ$4)/100</f>
        <v>12.923121800008003</v>
      </c>
      <c r="AK27">
        <f t="shared" si="23"/>
        <v>15.946944361072889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-9.8026168255606585</v>
      </c>
      <c r="X28" s="201">
        <f>X26*AF9</f>
        <v>7.9438673846984527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ref="AJ28:AK28" si="24">AJ27+(AJ$105-AJ$4)/100</f>
        <v>13.510536427281094</v>
      </c>
      <c r="AK28">
        <f t="shared" si="24"/>
        <v>16.671805468394385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36.103039848665787</v>
      </c>
      <c r="X29" s="201">
        <f>2*W11*AF10</f>
        <v>36.103039848665787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ref="AJ29:AK29" si="25">AJ28+(AJ$105-AJ$4)/100</f>
        <v>14.097951054554185</v>
      </c>
      <c r="AK29">
        <f t="shared" si="25"/>
        <v>17.39666657571588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44.550626129045256</v>
      </c>
      <c r="X30" s="222">
        <f>2*W11*AF11</f>
        <v>44.550626129045256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30" si="26">AJ29+(AJ$105-AJ$4)/100</f>
        <v>14.685365681827276</v>
      </c>
      <c r="AK30">
        <f t="shared" si="26"/>
        <v>18.121527683037375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72.021937931195353</v>
      </c>
      <c r="X31" s="222">
        <f>W22+W14</f>
        <v>84.639240561093743</v>
      </c>
      <c r="Y31" s="224">
        <f>IF(W21&gt;W22,W31,X31)+W16</f>
        <v>93.299494598938125</v>
      </c>
      <c r="Z31" s="183"/>
      <c r="AA31" s="183"/>
      <c r="AB31" s="183" t="s">
        <v>163</v>
      </c>
      <c r="AC31" s="183"/>
      <c r="AD31" s="225">
        <f>((AC7-AC8)^2+(AB7-AB8)^2)^0.5</f>
        <v>57.342722073549318</v>
      </c>
      <c r="AE31" s="183"/>
      <c r="AF31" s="183"/>
      <c r="AG31" s="183"/>
      <c r="AH31" s="183"/>
      <c r="AI31" s="130">
        <v>26</v>
      </c>
      <c r="AJ31">
        <f t="shared" ref="AJ31:AK31" si="27">AJ30+(AJ$105-AJ$4)/100</f>
        <v>15.272780309100368</v>
      </c>
      <c r="AK31">
        <f t="shared" si="27"/>
        <v>18.846388790358869</v>
      </c>
    </row>
    <row r="32" spans="1:37" ht="15" customHeight="1">
      <c r="A32" s="136" t="s">
        <v>164</v>
      </c>
      <c r="B32" s="141">
        <f t="shared" ref="B32:B36" si="28">K52</f>
        <v>5.2</v>
      </c>
      <c r="C32" s="135"/>
      <c r="D32" s="143"/>
      <c r="E32" s="136" t="s">
        <v>165</v>
      </c>
      <c r="F32" s="144">
        <f>L20</f>
        <v>1066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55.033320996790806</v>
      </c>
      <c r="AE32" s="183"/>
      <c r="AF32" s="183"/>
      <c r="AG32" s="183"/>
      <c r="AH32" s="183"/>
      <c r="AI32" s="130">
        <v>27</v>
      </c>
      <c r="AJ32">
        <f t="shared" ref="AJ32:AK32" si="29">AJ31+(AJ$105-AJ$4)/100</f>
        <v>15.860194936373459</v>
      </c>
      <c r="AK32">
        <f t="shared" si="29"/>
        <v>19.571249897680364</v>
      </c>
    </row>
    <row r="33" spans="1:37" ht="15" customHeight="1">
      <c r="A33" s="136" t="s">
        <v>168</v>
      </c>
      <c r="B33" s="141">
        <f t="shared" si="28"/>
        <v>6.05</v>
      </c>
      <c r="C33" s="135"/>
      <c r="D33" s="136" t="s">
        <v>169</v>
      </c>
      <c r="E33" s="145">
        <f t="shared" ref="E33:F33" si="30">N52</f>
        <v>0.15900024380844055</v>
      </c>
      <c r="F33" s="144">
        <f t="shared" si="30"/>
        <v>170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ref="AJ33:AK33" si="31">AJ32+(AJ$105-AJ$4)/100</f>
        <v>16.447609563646548</v>
      </c>
      <c r="AK33">
        <f t="shared" si="31"/>
        <v>20.296111005001858</v>
      </c>
    </row>
    <row r="34" spans="1:37" ht="15" customHeight="1">
      <c r="A34" s="136" t="s">
        <v>85</v>
      </c>
      <c r="B34" s="141">
        <f t="shared" si="28"/>
        <v>18.756482414248559</v>
      </c>
      <c r="C34" s="135"/>
      <c r="D34" s="136" t="s">
        <v>172</v>
      </c>
      <c r="E34" s="145">
        <f t="shared" ref="E34:F34" si="32">N53</f>
        <v>0.49293971518252044</v>
      </c>
      <c r="F34" s="144">
        <f t="shared" si="32"/>
        <v>526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23.516660498395403</v>
      </c>
      <c r="AE34" s="183"/>
      <c r="AF34" s="183"/>
      <c r="AG34" s="183"/>
      <c r="AH34" s="183"/>
      <c r="AI34" s="130">
        <v>29</v>
      </c>
      <c r="AJ34">
        <f t="shared" ref="AJ34:AK34" si="33">AJ33+(AJ$105-AJ$4)/100</f>
        <v>17.035024190919639</v>
      </c>
      <c r="AK34">
        <f t="shared" si="33"/>
        <v>21.020972112323353</v>
      </c>
    </row>
    <row r="35" spans="1:37" ht="15" customHeight="1">
      <c r="A35" s="146" t="s">
        <v>91</v>
      </c>
      <c r="B35" s="141">
        <f t="shared" si="28"/>
        <v>23.511950901585291</v>
      </c>
      <c r="C35" s="135"/>
      <c r="D35" s="136" t="s">
        <v>177</v>
      </c>
      <c r="E35" s="145">
        <f t="shared" ref="E35:F35" si="34">N54</f>
        <v>0.61791833483704872</v>
      </c>
      <c r="F35" s="144">
        <f t="shared" si="34"/>
        <v>659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ref="AJ35:AK35" si="35">AJ34+(AJ$105-AJ$4)/100</f>
        <v>17.62243881819273</v>
      </c>
      <c r="AK35">
        <f t="shared" si="35"/>
        <v>21.745833219644847</v>
      </c>
    </row>
    <row r="36" spans="1:37" ht="15" customHeight="1">
      <c r="A36" s="136" t="s">
        <v>152</v>
      </c>
      <c r="B36" s="147">
        <f t="shared" si="28"/>
        <v>38.050256119662848</v>
      </c>
      <c r="C36" s="135"/>
      <c r="D36" s="136" t="s">
        <v>180</v>
      </c>
      <c r="E36" s="145">
        <f t="shared" ref="E36:F36" si="36">N55</f>
        <v>0.13666136657915554</v>
      </c>
      <c r="F36" s="144">
        <f t="shared" si="36"/>
        <v>146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ref="AJ36:AK36" si="37">AJ35+(AJ$105-AJ$4)/100</f>
        <v>18.209853445465821</v>
      </c>
      <c r="AK36">
        <f t="shared" si="37"/>
        <v>22.470694326966342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ref="AJ37:AK37" si="38">AJ36+(AJ$105-AJ$4)/100</f>
        <v>18.797268072738913</v>
      </c>
      <c r="AK37">
        <f t="shared" si="38"/>
        <v>23.195555434287837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ref="AJ38:AK38" si="39">AJ37+(AJ$105-AJ$4)/100</f>
        <v>19.384682700012004</v>
      </c>
      <c r="AK38">
        <f t="shared" si="39"/>
        <v>23.920416541609331</v>
      </c>
    </row>
    <row r="39" spans="1:37" ht="15" customHeight="1">
      <c r="A39" s="136" t="s">
        <v>186</v>
      </c>
      <c r="B39" s="148">
        <f>L60</f>
        <v>7</v>
      </c>
      <c r="C39" s="135"/>
      <c r="D39" s="136" t="s">
        <v>187</v>
      </c>
      <c r="E39" s="148">
        <f>Q60</f>
        <v>6</v>
      </c>
      <c r="F39" s="135"/>
      <c r="G39" s="136" t="s">
        <v>188</v>
      </c>
      <c r="H39" s="149" t="str">
        <f>ROUND(K73,0)&amp;"k  "&amp;L74</f>
        <v>238k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ref="AJ39:AK39" si="40">AJ38+(AJ$105-AJ$4)/100</f>
        <v>19.972097327285095</v>
      </c>
      <c r="AK39">
        <f t="shared" si="40"/>
        <v>24.645277648930826</v>
      </c>
    </row>
    <row r="40" spans="1:37" ht="15" customHeight="1">
      <c r="A40" s="136" t="s">
        <v>189</v>
      </c>
      <c r="B40" s="150">
        <f t="shared" ref="B40:B42" si="41">N60</f>
        <v>0.15503803374470829</v>
      </c>
      <c r="C40" s="135"/>
      <c r="D40" s="136" t="s">
        <v>190</v>
      </c>
      <c r="E40" s="150">
        <f t="shared" ref="E40:E42" si="42">S60</f>
        <v>0.83902619841619963</v>
      </c>
      <c r="F40" s="135"/>
      <c r="G40" s="136" t="s">
        <v>191</v>
      </c>
      <c r="H40" s="149" t="str">
        <f>ROUND(K77,0)&amp;"k  "&amp;L78</f>
        <v>2476k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ref="AJ40:AK40" si="43">AJ39+(AJ$105-AJ$4)/100</f>
        <v>20.559511954558186</v>
      </c>
      <c r="AK40">
        <f t="shared" si="43"/>
        <v>25.37013875625232</v>
      </c>
    </row>
    <row r="41" spans="1:37" ht="15" customHeight="1">
      <c r="A41" s="136" t="s">
        <v>194</v>
      </c>
      <c r="B41" s="150">
        <f t="shared" si="41"/>
        <v>0.71955887426220488</v>
      </c>
      <c r="C41" s="135"/>
      <c r="D41" s="136" t="s">
        <v>195</v>
      </c>
      <c r="E41" s="150">
        <f t="shared" si="42"/>
        <v>0.12392293876455754</v>
      </c>
      <c r="F41" s="135"/>
      <c r="G41" s="136" t="s">
        <v>196</v>
      </c>
      <c r="H41" s="149" t="str">
        <f>ROUND(MIN(K81:K82),0)&amp;"k  "&amp;L83</f>
        <v>2145k  OK</v>
      </c>
      <c r="I41" s="9"/>
      <c r="J41" s="183"/>
      <c r="K41" s="187" t="s">
        <v>197</v>
      </c>
      <c r="L41" s="229">
        <f>L20</f>
        <v>1066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ref="AJ41:AK41" si="44">AJ40+(AJ$105-AJ$4)/100</f>
        <v>21.146926581831277</v>
      </c>
      <c r="AK41">
        <f t="shared" si="44"/>
        <v>26.094999863573815</v>
      </c>
    </row>
    <row r="42" spans="1:37" ht="15" customHeight="1">
      <c r="A42" s="136" t="s">
        <v>200</v>
      </c>
      <c r="B42" s="151">
        <f t="shared" si="41"/>
        <v>0.87459690800691314</v>
      </c>
      <c r="C42" s="135"/>
      <c r="D42" s="136" t="s">
        <v>200</v>
      </c>
      <c r="E42" s="151">
        <f t="shared" si="42"/>
        <v>0.96294913718075714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2.99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ref="AJ42:AK42" si="45">AJ41+(AJ$105-AJ$4)/100</f>
        <v>21.734341209104368</v>
      </c>
      <c r="AK42">
        <f t="shared" si="45"/>
        <v>26.819860970895309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143.82414847749527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ref="AJ43:AK43" si="46">AJ42+(AJ$105-AJ$4)/100</f>
        <v>22.321755836377459</v>
      </c>
      <c r="AK43">
        <f t="shared" si="46"/>
        <v>27.544722078216804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ref="AJ44:AK44" si="47">AJ43+(AJ$105-AJ$4)/100</f>
        <v>22.90917046365055</v>
      </c>
      <c r="AK44">
        <f t="shared" si="47"/>
        <v>28.269583185538298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12.134830481385297</v>
      </c>
      <c r="M45" s="183"/>
      <c r="N45" s="183" t="s">
        <v>204</v>
      </c>
      <c r="O45" s="197">
        <f>PI()^2*29000/(L43)^2</f>
        <v>13.836750833962711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ref="AJ45:AK45" si="48">AJ44+(AJ$105-AJ$4)/100</f>
        <v>23.496585090923642</v>
      </c>
      <c r="AK45">
        <f t="shared" si="48"/>
        <v>28.994444292859793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226.92271367698845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46" si="49">AJ45+(AJ$105-AJ$4)/100</f>
        <v>24.083999718196733</v>
      </c>
      <c r="AK46">
        <f t="shared" si="49"/>
        <v>29.719305400181288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68.076814103096538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ref="AJ47:AK47" si="50">AJ46+(AJ$105-AJ$4)/100</f>
        <v>24.671414345469824</v>
      </c>
      <c r="AK47">
        <f t="shared" si="50"/>
        <v>30.444166507502782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ref="AJ48:AK48" si="51">AJ47+(AJ$105-AJ$4)/100</f>
        <v>25.258828972742915</v>
      </c>
      <c r="AK48">
        <f t="shared" si="51"/>
        <v>31.169027614824277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ref="AJ49:AK49" si="52">AJ48+(AJ$105-AJ$4)/100</f>
        <v>25.846243600016006</v>
      </c>
      <c r="AK49">
        <f t="shared" si="52"/>
        <v>31.893888722145771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ref="AJ50:AK50" si="53">AJ49+(AJ$105-AJ$4)/100</f>
        <v>26.433658227289097</v>
      </c>
      <c r="AK50">
        <f t="shared" si="53"/>
        <v>32.618749829467269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1'!$F$12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ref="AJ51:AK51" si="54">AJ50+(AJ$105-AJ$4)/100</f>
        <v>27.021072854562188</v>
      </c>
      <c r="AK51">
        <f t="shared" si="54"/>
        <v>33.343610936788764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5.2</v>
      </c>
      <c r="L52" s="183"/>
      <c r="M52" s="187" t="s">
        <v>169</v>
      </c>
      <c r="N52" s="183">
        <f>K53/K56</f>
        <v>0.15900024380844055</v>
      </c>
      <c r="O52" s="198">
        <f t="shared" ref="O52:O55" si="55">ROUNDUP(N52*$L$20,0)</f>
        <v>170</v>
      </c>
      <c r="P52" s="183"/>
      <c r="Q52" s="187" t="s">
        <v>211</v>
      </c>
      <c r="R52" s="233">
        <f>(Y25-R51)/2+R51</f>
        <v>18.803379372173403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ref="AJ52:AK52" si="56">AJ51+(AJ$105-AJ$4)/100</f>
        <v>27.608487481835279</v>
      </c>
      <c r="AK52">
        <f t="shared" si="56"/>
        <v>34.068472044110258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6.05</v>
      </c>
      <c r="L53" s="183"/>
      <c r="M53" s="187" t="s">
        <v>172</v>
      </c>
      <c r="N53" s="183">
        <f>K54/K56</f>
        <v>0.49293971518252044</v>
      </c>
      <c r="O53" s="198">
        <f t="shared" si="55"/>
        <v>526</v>
      </c>
      <c r="P53" s="183"/>
      <c r="Q53" s="187" t="s">
        <v>212</v>
      </c>
      <c r="R53" s="233">
        <f>(Y24-R51)/2+R51</f>
        <v>23.45282833711321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ref="AJ53:AK53" si="57">AJ52+(AJ$105-AJ$4)/100</f>
        <v>28.195902109108371</v>
      </c>
      <c r="AK53">
        <f t="shared" si="57"/>
        <v>34.793333151431753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18.756482414248559</v>
      </c>
      <c r="L54" s="183"/>
      <c r="M54" s="187" t="s">
        <v>177</v>
      </c>
      <c r="N54" s="183">
        <f>K55/K56</f>
        <v>0.61791833483704872</v>
      </c>
      <c r="O54" s="198">
        <f t="shared" si="55"/>
        <v>659</v>
      </c>
      <c r="P54" s="183"/>
      <c r="Q54" s="187" t="s">
        <v>214</v>
      </c>
      <c r="R54" s="233">
        <f>AF8</f>
        <v>39.020697200852332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ref="AJ54:AK54" si="58">AJ53+(AJ$105-AJ$4)/100</f>
        <v>28.783316736381462</v>
      </c>
      <c r="AK54">
        <f t="shared" si="58"/>
        <v>35.518194258753248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23.511950901585291</v>
      </c>
      <c r="L55" s="183"/>
      <c r="M55" s="187" t="s">
        <v>180</v>
      </c>
      <c r="N55" s="183">
        <f>K52/K56</f>
        <v>0.13666136657915554</v>
      </c>
      <c r="O55" s="198">
        <f t="shared" si="55"/>
        <v>146</v>
      </c>
      <c r="P55" s="183" t="s">
        <v>217</v>
      </c>
      <c r="Q55" s="187" t="s">
        <v>218</v>
      </c>
      <c r="R55" s="183">
        <f>K53*AF9-K52</f>
        <v>-0.29718695194668587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ref="AJ55:AK55" si="59">AJ54+(AJ$105-AJ$4)/100</f>
        <v>29.370731363654553</v>
      </c>
      <c r="AK55">
        <f t="shared" si="59"/>
        <v>36.243055366074742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38.050256119662848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30.313595181055671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ref="AJ56:AK56" si="60">AJ55+(AJ$105-AJ$4)/100</f>
        <v>29.958145990927644</v>
      </c>
      <c r="AK56">
        <f t="shared" si="60"/>
        <v>36.967916473396237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1.2995276470732979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ref="AJ57:AK57" si="61">AJ56+(AJ$105-AJ$4)/100</f>
        <v>30.545560618200735</v>
      </c>
      <c r="AK57">
        <f t="shared" si="61"/>
        <v>37.692777580717731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ref="AJ58:AK58" si="62">AJ57+(AJ$105-AJ$4)/100</f>
        <v>31.132975245473826</v>
      </c>
      <c r="AK58">
        <f t="shared" si="62"/>
        <v>38.417638688039226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ref="AJ59:AK59" si="63">AJ58+(AJ$105-AJ$4)/100</f>
        <v>31.720389872746917</v>
      </c>
      <c r="AK59">
        <f t="shared" si="63"/>
        <v>39.14249979536072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7</v>
      </c>
      <c r="M60" s="187" t="s">
        <v>169</v>
      </c>
      <c r="N60" s="183">
        <f>O52/(2*0.75*63*2*K54*L60/16*0.707)</f>
        <v>0.15503803374470829</v>
      </c>
      <c r="O60" s="183"/>
      <c r="P60" s="187" t="s">
        <v>224</v>
      </c>
      <c r="Q60" s="198">
        <f>ROUNDUP((O55/(8.3*K55))+(O54/(5.5*K55)),0)</f>
        <v>6</v>
      </c>
      <c r="R60" s="187" t="s">
        <v>177</v>
      </c>
      <c r="S60" s="183">
        <f>O54/(2*0.75*42*2*K55*Q60/16*0.707)</f>
        <v>0.83902619841619963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ref="AJ60:AK60" si="64">AJ59+(AJ$105-AJ$4)/100</f>
        <v>32.307804500020005</v>
      </c>
      <c r="AK60">
        <f t="shared" si="64"/>
        <v>39.867360902682215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0.71955887426220488</v>
      </c>
      <c r="O61" s="183"/>
      <c r="P61" s="183"/>
      <c r="Q61" s="183"/>
      <c r="R61" s="187" t="s">
        <v>180</v>
      </c>
      <c r="S61" s="183">
        <f>O55/(2*0.75*63*2*K55*Q60/16*0.707)</f>
        <v>0.12392293876455754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ref="AJ61:AK61" si="65">AJ60+(AJ$105-AJ$4)/100</f>
        <v>32.895219127293096</v>
      </c>
      <c r="AK61">
        <f t="shared" si="65"/>
        <v>40.592222010003709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0.87459690800691314</v>
      </c>
      <c r="O62" s="183"/>
      <c r="P62" s="183"/>
      <c r="Q62" s="183"/>
      <c r="R62" s="187" t="s">
        <v>225</v>
      </c>
      <c r="S62" s="183">
        <f>SUM(S60:S61)</f>
        <v>0.96294913718075714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62" si="66">AJ61+(AJ$105-AJ$4)/100</f>
        <v>33.482633754566187</v>
      </c>
      <c r="AK62">
        <f t="shared" si="66"/>
        <v>41.317083117325204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ref="AJ63:AK63" si="67">AJ62+(AJ$105-AJ$4)/100</f>
        <v>34.070048381839278</v>
      </c>
      <c r="AK63">
        <f t="shared" si="67"/>
        <v>42.041944224646699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ref="AJ64:AK64" si="68">AJ63+(AJ$105-AJ$4)/100</f>
        <v>34.657463009112369</v>
      </c>
      <c r="AK64">
        <f t="shared" si="68"/>
        <v>42.766805331968193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ref="AJ65:AK65" si="69">AJ64+(AJ$105-AJ$4)/100</f>
        <v>35.244877636385461</v>
      </c>
      <c r="AK65">
        <f t="shared" si="69"/>
        <v>43.491666439289688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55.033320996790806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ref="AJ66:AK66" si="70">AJ65+(AJ$105-AJ$4)/100</f>
        <v>35.832292263658552</v>
      </c>
      <c r="AK66">
        <f t="shared" si="70"/>
        <v>44.216527546611182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ref="AJ67:AK67" si="71">AJ66+(AJ$105-AJ$4)/100</f>
        <v>36.419706890931643</v>
      </c>
      <c r="AK67">
        <f t="shared" si="71"/>
        <v>44.941388653932677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1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ref="AJ68:AK68" si="72">AJ67+(AJ$105-AJ$4)/100</f>
        <v>37.007121518204734</v>
      </c>
      <c r="AK68">
        <f t="shared" si="72"/>
        <v>45.666249761254171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228.76921938165302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ref="AJ69:AK69" si="73">AJ68+(AJ$105-AJ$4)/100</f>
        <v>37.594536145477825</v>
      </c>
      <c r="AK69">
        <f t="shared" si="73"/>
        <v>46.391110868575666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ref="AJ70:AK70" si="74">AJ69+(AJ$105-AJ$4)/100</f>
        <v>38.181950772750916</v>
      </c>
      <c r="AK70">
        <f t="shared" si="74"/>
        <v>47.11597197589716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5.4689324951320657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ref="AJ71:AK71" si="75">AJ70+(AJ$105-AJ$4)/100</f>
        <v>38.769365400024007</v>
      </c>
      <c r="AK71">
        <f t="shared" si="75"/>
        <v>47.840833083218655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4.796253798230822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ref="AJ72:AK72" si="76">AJ71+(AJ$105-AJ$4)/100</f>
        <v>39.356780027297098</v>
      </c>
      <c r="AK72">
        <f t="shared" si="76"/>
        <v>48.56569419054015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237.55839737410258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ref="AJ73:AK73" si="77">AJ72+(AJ$105-AJ$4)/100</f>
        <v>39.94419465457019</v>
      </c>
      <c r="AK73">
        <f t="shared" si="77"/>
        <v>49.290555297861644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226.92271367698845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ref="AJ74:AK74" si="78">AJ73+(AJ$105-AJ$4)/100</f>
        <v>40.531609281843281</v>
      </c>
      <c r="AK74">
        <f t="shared" si="78"/>
        <v>50.015416405183139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ref="AJ75:AK75" si="79">AJ74+(AJ$105-AJ$4)/100</f>
        <v>41.119023909116372</v>
      </c>
      <c r="AK75">
        <f t="shared" si="79"/>
        <v>50.740277512504633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ref="AJ76:AK76" si="80">AJ75+(AJ$105-AJ$4)/100</f>
        <v>41.706438536389463</v>
      </c>
      <c r="AK76">
        <f t="shared" si="80"/>
        <v>51.465138619826128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2476.4994448555863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ref="AJ77:AK77" si="81">AJ76+(AJ$105-AJ$4)/100</f>
        <v>42.293853163662554</v>
      </c>
      <c r="AK77">
        <f t="shared" si="81"/>
        <v>52.189999727147622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1066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78" si="82">AJ77+(AJ$105-AJ$4)/100</f>
        <v>42.881267790935645</v>
      </c>
      <c r="AK78">
        <f t="shared" si="82"/>
        <v>52.914860834469117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ref="AJ79:AK79" si="83">AJ78+(AJ$105-AJ$4)/100</f>
        <v>43.468682418208736</v>
      </c>
      <c r="AK79">
        <f t="shared" si="83"/>
        <v>53.639721941790611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ref="AJ80:AK80" si="84">AJ79+(AJ$105-AJ$4)/100</f>
        <v>44.056097045481827</v>
      </c>
      <c r="AK80">
        <f t="shared" si="84"/>
        <v>54.364583049112106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2145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ref="AJ81:AK81" si="85">AJ80+(AJ$105-AJ$4)/100</f>
        <v>44.643511672754919</v>
      </c>
      <c r="AK81">
        <f t="shared" si="85"/>
        <v>55.089444156433601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2413.9371992967763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ref="AJ82:AK82" si="86">AJ81+(AJ$105-AJ$4)/100</f>
        <v>45.23092630002801</v>
      </c>
      <c r="AK82">
        <f t="shared" si="86"/>
        <v>55.814305263755095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1066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ref="AJ83:AK83" si="87">AJ82+(AJ$105-AJ$4)/100</f>
        <v>45.818340927301101</v>
      </c>
      <c r="AK83">
        <f t="shared" si="87"/>
        <v>56.53916637107659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ref="AJ84:AK84" si="88">AJ83+(AJ$105-AJ$4)/100</f>
        <v>46.405755554574192</v>
      </c>
      <c r="AK84">
        <f t="shared" si="88"/>
        <v>57.264027478398084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ref="AJ85:AK85" si="89">AJ84+(AJ$105-AJ$4)/100</f>
        <v>46.993170181847283</v>
      </c>
      <c r="AK85">
        <f t="shared" si="89"/>
        <v>57.988888585719579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ref="AJ86:AK86" si="90">AJ85+(AJ$105-AJ$4)/100</f>
        <v>47.580584809120374</v>
      </c>
      <c r="AK86">
        <f t="shared" si="90"/>
        <v>58.713749693041073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ref="AJ87:AK87" si="91">AJ86+(AJ$105-AJ$4)/100</f>
        <v>48.167999436393465</v>
      </c>
      <c r="AK87">
        <f t="shared" si="91"/>
        <v>59.438610800362568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ref="AJ88:AK88" si="92">AJ87+(AJ$105-AJ$4)/100</f>
        <v>48.755414063666557</v>
      </c>
      <c r="AK88">
        <f t="shared" si="92"/>
        <v>60.163471907684063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ref="AJ89:AK89" si="93">AJ88+(AJ$105-AJ$4)/100</f>
        <v>49.342828690939648</v>
      </c>
      <c r="AK89">
        <f t="shared" si="93"/>
        <v>60.888333015005557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ref="AJ90:AK90" si="94">AJ89+(AJ$105-AJ$4)/100</f>
        <v>49.930243318212739</v>
      </c>
      <c r="AK90">
        <f t="shared" si="94"/>
        <v>61.613194122327052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ref="AJ91:AK91" si="95">AJ90+(AJ$105-AJ$4)/100</f>
        <v>50.51765794548583</v>
      </c>
      <c r="AK91">
        <f t="shared" si="95"/>
        <v>62.338055229648546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ref="AJ92:AK92" si="96">AJ91+(AJ$105-AJ$4)/100</f>
        <v>51.105072572758921</v>
      </c>
      <c r="AK92">
        <f t="shared" si="96"/>
        <v>63.062916336970041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ref="AJ93:AK93" si="97">AJ92+(AJ$105-AJ$4)/100</f>
        <v>51.692487200032012</v>
      </c>
      <c r="AK93">
        <f t="shared" si="97"/>
        <v>63.787777444291535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94" si="98">AJ93+(AJ$105-AJ$4)/100</f>
        <v>52.279901827305103</v>
      </c>
      <c r="AK94">
        <f t="shared" si="98"/>
        <v>64.512638551613037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ref="AJ95:AK95" si="99">AJ94+(AJ$105-AJ$4)/100</f>
        <v>52.867316454578194</v>
      </c>
      <c r="AK95">
        <f t="shared" si="99"/>
        <v>65.237499658934539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ref="AJ96:AK96" si="100">AJ95+(AJ$105-AJ$4)/100</f>
        <v>53.454731081851286</v>
      </c>
      <c r="AK96">
        <f t="shared" si="100"/>
        <v>65.96236076625604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ref="AJ97:AK97" si="101">AJ96+(AJ$105-AJ$4)/100</f>
        <v>54.042145709124377</v>
      </c>
      <c r="AK97">
        <f t="shared" si="101"/>
        <v>66.687221873577542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ref="AJ98:AK98" si="102">AJ97+(AJ$105-AJ$4)/100</f>
        <v>54.629560336397468</v>
      </c>
      <c r="AK98">
        <f t="shared" si="102"/>
        <v>67.412082980899044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ref="AJ99:AK99" si="103">AJ98+(AJ$105-AJ$4)/100</f>
        <v>55.216974963670559</v>
      </c>
      <c r="AK99">
        <f t="shared" si="103"/>
        <v>68.136944088220545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ref="AJ100:AK100" si="104">AJ99+(AJ$105-AJ$4)/100</f>
        <v>55.80438959094365</v>
      </c>
      <c r="AK100">
        <f t="shared" si="104"/>
        <v>68.861805195542047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ref="AJ101:AK101" si="105">AJ100+(AJ$105-AJ$4)/100</f>
        <v>56.391804218216741</v>
      </c>
      <c r="AK101">
        <f t="shared" si="105"/>
        <v>69.586666302863549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ref="AJ102:AK102" si="106">AJ101+(AJ$105-AJ$4)/100</f>
        <v>56.979218845489832</v>
      </c>
      <c r="AK102">
        <f t="shared" si="106"/>
        <v>70.31152741018505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ref="AJ103:AK103" si="107">AJ102+(AJ$105-AJ$4)/100</f>
        <v>57.566633472762923</v>
      </c>
      <c r="AK103">
        <f t="shared" si="107"/>
        <v>71.036388517506552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ref="AJ104:AK104" si="108">AJ103+(AJ$105-AJ$4)/100</f>
        <v>58.154048100036015</v>
      </c>
      <c r="AK104">
        <f t="shared" si="108"/>
        <v>71.761249624828054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09">AB13</f>
        <v>58.741462727309099</v>
      </c>
      <c r="AK105" s="177">
        <f t="shared" si="109"/>
        <v>72.486110732149513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5.2</v>
      </c>
      <c r="AL106" s="153">
        <f>AC7</f>
        <v>51.955656674226418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205" si="110">AJ106+(AJ$206-AJ$106)/100</f>
        <v>5.6455062612904525</v>
      </c>
      <c r="AL107" s="153">
        <f t="shared" ref="AL107:AL205" si="111">AL106+(AL$206-AL$106)/100</f>
        <v>51.594626275739763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10"/>
        <v>6.0910125225809049</v>
      </c>
      <c r="AL108" s="153">
        <f t="shared" si="111"/>
        <v>51.233595877253109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10"/>
        <v>6.5365187838713572</v>
      </c>
      <c r="AL109" s="153">
        <f t="shared" si="111"/>
        <v>50.872565478766454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10"/>
        <v>6.9820250451618096</v>
      </c>
      <c r="AL110" s="153">
        <f t="shared" si="111"/>
        <v>50.511535080279799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10"/>
        <v>7.4275313064522619</v>
      </c>
      <c r="AL111" s="153">
        <f t="shared" si="111"/>
        <v>50.150504681793144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10"/>
        <v>7.8730375677427142</v>
      </c>
      <c r="AL112" s="153">
        <f t="shared" si="111"/>
        <v>49.78947428330649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10"/>
        <v>8.3185438290331675</v>
      </c>
      <c r="AL113" s="153">
        <f t="shared" si="111"/>
        <v>49.428443884819835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10"/>
        <v>8.7640500903236198</v>
      </c>
      <c r="AL114" s="153">
        <f t="shared" si="111"/>
        <v>49.06741348633318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10"/>
        <v>9.2095563516140722</v>
      </c>
      <c r="AL115" s="153">
        <f t="shared" si="111"/>
        <v>48.706383087846525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10"/>
        <v>9.6550626129045245</v>
      </c>
      <c r="AL116" s="153">
        <f t="shared" si="111"/>
        <v>48.345352689359871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10"/>
        <v>10.100568874194977</v>
      </c>
      <c r="AL117" s="153">
        <f t="shared" si="111"/>
        <v>47.984322290873216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10"/>
        <v>10.546075135485429</v>
      </c>
      <c r="AL118" s="153">
        <f t="shared" si="111"/>
        <v>47.623291892386561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10"/>
        <v>10.991581396775882</v>
      </c>
      <c r="AL119" s="153">
        <f t="shared" si="111"/>
        <v>47.262261493899906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10"/>
        <v>11.437087658066334</v>
      </c>
      <c r="AL120" s="153">
        <f t="shared" si="111"/>
        <v>46.901231095413252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10"/>
        <v>11.882593919356786</v>
      </c>
      <c r="AL121" s="153">
        <f t="shared" si="111"/>
        <v>46.540200696926597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10"/>
        <v>12.328100180647239</v>
      </c>
      <c r="AL122" s="153">
        <f t="shared" si="111"/>
        <v>46.179170298439942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10"/>
        <v>12.773606441937691</v>
      </c>
      <c r="AL123" s="153">
        <f t="shared" si="111"/>
        <v>45.818139899953287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10"/>
        <v>13.219112703228143</v>
      </c>
      <c r="AL124" s="153">
        <f t="shared" si="111"/>
        <v>45.457109501466633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10"/>
        <v>13.664618964518596</v>
      </c>
      <c r="AL125" s="153">
        <f t="shared" si="111"/>
        <v>45.096079102979978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10"/>
        <v>14.110125225809048</v>
      </c>
      <c r="AL126" s="153">
        <f t="shared" si="111"/>
        <v>44.735048704493323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10"/>
        <v>14.5556314870995</v>
      </c>
      <c r="AL127" s="153">
        <f t="shared" si="111"/>
        <v>44.374018306006668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10"/>
        <v>15.001137748389953</v>
      </c>
      <c r="AL128" s="153">
        <f t="shared" si="111"/>
        <v>44.012987907520014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10"/>
        <v>15.446644009680405</v>
      </c>
      <c r="AL129" s="153">
        <f t="shared" si="111"/>
        <v>43.651957509033359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10"/>
        <v>15.892150270970857</v>
      </c>
      <c r="AL130" s="153">
        <f t="shared" si="111"/>
        <v>43.290927110546704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10"/>
        <v>16.33765653226131</v>
      </c>
      <c r="AL131" s="153">
        <f t="shared" si="111"/>
        <v>42.929896712060049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10"/>
        <v>16.783162793551764</v>
      </c>
      <c r="AL132" s="153">
        <f t="shared" si="111"/>
        <v>42.568866313573395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10"/>
        <v>17.228669054842218</v>
      </c>
      <c r="AL133" s="153">
        <f t="shared" si="111"/>
        <v>42.20783591508674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10"/>
        <v>17.674175316132672</v>
      </c>
      <c r="AL134" s="153">
        <f t="shared" si="111"/>
        <v>41.846805516600085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10"/>
        <v>18.119681577423126</v>
      </c>
      <c r="AL135" s="153">
        <f t="shared" si="111"/>
        <v>41.48577511811343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10"/>
        <v>18.56518783871358</v>
      </c>
      <c r="AL136" s="153">
        <f t="shared" si="111"/>
        <v>41.124744719626776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10"/>
        <v>19.010694100004034</v>
      </c>
      <c r="AL137" s="153">
        <f t="shared" si="111"/>
        <v>40.763714321140121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10"/>
        <v>19.456200361294488</v>
      </c>
      <c r="AL138" s="153">
        <f t="shared" si="111"/>
        <v>40.402683922653466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10"/>
        <v>19.901706622584943</v>
      </c>
      <c r="AL139" s="153">
        <f t="shared" si="111"/>
        <v>40.041653524166811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10"/>
        <v>20.347212883875397</v>
      </c>
      <c r="AL140" s="153">
        <f t="shared" si="111"/>
        <v>39.680623125680157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10"/>
        <v>20.792719145165851</v>
      </c>
      <c r="AL141" s="153">
        <f t="shared" si="111"/>
        <v>39.319592727193502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10"/>
        <v>21.238225406456305</v>
      </c>
      <c r="AL142" s="153">
        <f t="shared" si="111"/>
        <v>38.958562328706847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10"/>
        <v>21.683731667746759</v>
      </c>
      <c r="AL143" s="153">
        <f t="shared" si="111"/>
        <v>38.597531930220192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10"/>
        <v>22.129237929037213</v>
      </c>
      <c r="AL144" s="153">
        <f t="shared" si="111"/>
        <v>38.236501531733538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10"/>
        <v>22.574744190327667</v>
      </c>
      <c r="AL145" s="153">
        <f t="shared" si="111"/>
        <v>37.875471133246883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10"/>
        <v>23.020250451618121</v>
      </c>
      <c r="AL146" s="153">
        <f t="shared" si="111"/>
        <v>37.514440734760228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10"/>
        <v>23.465756712908576</v>
      </c>
      <c r="AL147" s="153">
        <f t="shared" si="111"/>
        <v>37.153410336273573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10"/>
        <v>23.91126297419903</v>
      </c>
      <c r="AL148" s="153">
        <f t="shared" si="111"/>
        <v>36.792379937786919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10"/>
        <v>24.356769235489484</v>
      </c>
      <c r="AL149" s="153">
        <f t="shared" si="111"/>
        <v>36.431349539300264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10"/>
        <v>24.802275496779938</v>
      </c>
      <c r="AL150" s="153">
        <f t="shared" si="111"/>
        <v>36.070319140813609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10"/>
        <v>25.247781758070392</v>
      </c>
      <c r="AL151" s="153">
        <f t="shared" si="111"/>
        <v>35.709288742326954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10"/>
        <v>25.693288019360846</v>
      </c>
      <c r="AL152" s="153">
        <f t="shared" si="111"/>
        <v>35.3482583438403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10"/>
        <v>26.1387942806513</v>
      </c>
      <c r="AL153" s="153">
        <f t="shared" si="111"/>
        <v>34.987227945353645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10"/>
        <v>26.584300541941754</v>
      </c>
      <c r="AL154" s="153">
        <f t="shared" si="111"/>
        <v>34.62619754686699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10"/>
        <v>27.029806803232209</v>
      </c>
      <c r="AL155" s="153">
        <f t="shared" si="111"/>
        <v>34.265167148380336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10"/>
        <v>27.475313064522663</v>
      </c>
      <c r="AL156" s="153">
        <f t="shared" si="111"/>
        <v>33.904136749893681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10"/>
        <v>27.920819325813117</v>
      </c>
      <c r="AL157" s="153">
        <f t="shared" si="111"/>
        <v>33.543106351407026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10"/>
        <v>28.366325587103571</v>
      </c>
      <c r="AL158" s="153">
        <f t="shared" si="111"/>
        <v>33.182075952920371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10"/>
        <v>28.811831848394025</v>
      </c>
      <c r="AL159" s="153">
        <f t="shared" si="111"/>
        <v>32.821045554433717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10"/>
        <v>29.257338109684479</v>
      </c>
      <c r="AL160" s="153">
        <f t="shared" si="111"/>
        <v>32.460015155947062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10"/>
        <v>29.702844370974933</v>
      </c>
      <c r="AL161" s="153">
        <f t="shared" si="111"/>
        <v>32.098984757460407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10"/>
        <v>30.148350632265387</v>
      </c>
      <c r="AL162" s="153">
        <f t="shared" si="111"/>
        <v>31.737954358973749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10"/>
        <v>30.593856893555841</v>
      </c>
      <c r="AL163" s="153">
        <f t="shared" si="111"/>
        <v>31.37692396048709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10"/>
        <v>31.039363154846296</v>
      </c>
      <c r="AL164" s="153">
        <f t="shared" si="111"/>
        <v>31.015893562000432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10"/>
        <v>31.48486941613675</v>
      </c>
      <c r="AL165" s="153">
        <f t="shared" si="111"/>
        <v>30.654863163513774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10"/>
        <v>31.930375677427204</v>
      </c>
      <c r="AL166" s="153">
        <f t="shared" si="111"/>
        <v>30.293832765027116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10"/>
        <v>32.375881938717654</v>
      </c>
      <c r="AL167" s="153">
        <f t="shared" si="111"/>
        <v>29.932802366540457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10"/>
        <v>32.821388200008109</v>
      </c>
      <c r="AL168" s="153">
        <f t="shared" si="111"/>
        <v>29.571771968053799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10"/>
        <v>33.266894461298563</v>
      </c>
      <c r="AL169" s="153">
        <f t="shared" si="111"/>
        <v>29.210741569567141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10"/>
        <v>33.712400722589017</v>
      </c>
      <c r="AL170" s="153">
        <f t="shared" si="111"/>
        <v>28.849711171080482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si="110"/>
        <v>34.157906983879471</v>
      </c>
      <c r="AL171" s="153">
        <f t="shared" si="111"/>
        <v>28.488680772593824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10"/>
        <v>34.603413245169925</v>
      </c>
      <c r="AL172" s="153">
        <f t="shared" si="111"/>
        <v>28.127650374107166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10"/>
        <v>35.048919506460379</v>
      </c>
      <c r="AL173" s="153">
        <f t="shared" si="111"/>
        <v>27.766619975620507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10"/>
        <v>35.494425767750833</v>
      </c>
      <c r="AL174" s="153">
        <f t="shared" si="111"/>
        <v>27.405589577133849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10"/>
        <v>35.939932029041287</v>
      </c>
      <c r="AL175" s="153">
        <f t="shared" si="111"/>
        <v>27.044559178647191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10"/>
        <v>36.385438290331741</v>
      </c>
      <c r="AL176" s="153">
        <f t="shared" si="111"/>
        <v>26.683528780160533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10"/>
        <v>36.830944551622196</v>
      </c>
      <c r="AL177" s="153">
        <f t="shared" si="111"/>
        <v>26.322498381673874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10"/>
        <v>37.27645081291265</v>
      </c>
      <c r="AL178" s="153">
        <f t="shared" si="111"/>
        <v>25.961467983187216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10"/>
        <v>37.721957074203104</v>
      </c>
      <c r="AL179" s="153">
        <f t="shared" si="111"/>
        <v>25.600437584700558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10"/>
        <v>38.167463335493558</v>
      </c>
      <c r="AL180" s="153">
        <f t="shared" si="111"/>
        <v>25.239407186213899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10"/>
        <v>38.612969596784012</v>
      </c>
      <c r="AL181" s="153">
        <f t="shared" si="111"/>
        <v>24.878376787727241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10"/>
        <v>39.058475858074466</v>
      </c>
      <c r="AL182" s="153">
        <f t="shared" si="111"/>
        <v>24.517346389240583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10"/>
        <v>39.50398211936492</v>
      </c>
      <c r="AL183" s="153">
        <f t="shared" si="111"/>
        <v>24.156315990753924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10"/>
        <v>39.949488380655374</v>
      </c>
      <c r="AL184" s="153">
        <f t="shared" si="111"/>
        <v>23.795285592267266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10"/>
        <v>40.394994641945829</v>
      </c>
      <c r="AL185" s="153">
        <f t="shared" si="111"/>
        <v>23.434255193780608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10"/>
        <v>40.840500903236283</v>
      </c>
      <c r="AL186" s="153">
        <f t="shared" si="111"/>
        <v>23.07322479529395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10"/>
        <v>41.286007164526737</v>
      </c>
      <c r="AL187" s="153">
        <f t="shared" si="111"/>
        <v>22.712194396807291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10"/>
        <v>41.731513425817191</v>
      </c>
      <c r="AL188" s="153">
        <f t="shared" si="111"/>
        <v>22.351163998320633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10"/>
        <v>42.177019687107645</v>
      </c>
      <c r="AL189" s="153">
        <f t="shared" si="111"/>
        <v>21.990133599833975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10"/>
        <v>42.622525948398099</v>
      </c>
      <c r="AL190" s="153">
        <f t="shared" si="111"/>
        <v>21.629103201347316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10"/>
        <v>43.068032209688553</v>
      </c>
      <c r="AL191" s="153">
        <f t="shared" si="111"/>
        <v>21.268072802860658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10"/>
        <v>43.513538470979007</v>
      </c>
      <c r="AL192" s="153">
        <f t="shared" si="111"/>
        <v>20.907042404374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10"/>
        <v>43.959044732269462</v>
      </c>
      <c r="AL193" s="153">
        <f t="shared" si="111"/>
        <v>20.546012005887341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10"/>
        <v>44.404550993559916</v>
      </c>
      <c r="AL194" s="153">
        <f t="shared" si="111"/>
        <v>20.184981607400683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10"/>
        <v>44.85005725485037</v>
      </c>
      <c r="AL195" s="153">
        <f t="shared" si="111"/>
        <v>19.823951208914025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10"/>
        <v>45.295563516140824</v>
      </c>
      <c r="AL196" s="153">
        <f t="shared" si="111"/>
        <v>19.462920810427367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10"/>
        <v>45.741069777431278</v>
      </c>
      <c r="AL197" s="153">
        <f t="shared" si="111"/>
        <v>19.101890411940708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10"/>
        <v>46.186576038721732</v>
      </c>
      <c r="AL198" s="153">
        <f t="shared" si="111"/>
        <v>18.74086001345405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10"/>
        <v>46.632082300012186</v>
      </c>
      <c r="AL199" s="153">
        <f t="shared" si="111"/>
        <v>18.379829614967392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10"/>
        <v>47.07758856130264</v>
      </c>
      <c r="AL200" s="153">
        <f t="shared" si="111"/>
        <v>18.018799216480733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10"/>
        <v>47.523094822593094</v>
      </c>
      <c r="AL201" s="153">
        <f t="shared" si="111"/>
        <v>17.657768817994075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10"/>
        <v>47.968601083883549</v>
      </c>
      <c r="AL202" s="153">
        <f t="shared" si="111"/>
        <v>17.296738419507417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10"/>
        <v>48.414107345174003</v>
      </c>
      <c r="AL203" s="153">
        <f t="shared" si="111"/>
        <v>16.935708021020758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10"/>
        <v>48.859613606464457</v>
      </c>
      <c r="AL204" s="153">
        <f t="shared" si="111"/>
        <v>16.5746776225341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10"/>
        <v>49.305119867754911</v>
      </c>
      <c r="AL205" s="153">
        <f t="shared" si="111"/>
        <v>16.213647224047442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49.750626129045258</v>
      </c>
      <c r="AK206" s="177"/>
      <c r="AL206" s="177">
        <f>AC8</f>
        <v>15.852616825560631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5.2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306" si="112">AJ207+(AJ$307-AJ$207)/100</f>
        <v>5.2</v>
      </c>
      <c r="AM208">
        <f t="shared" ref="AM208:AM306" si="113">AM207+(AM$307-AM$207)/100</f>
        <v>0.72486110732149511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112"/>
        <v>5.2</v>
      </c>
      <c r="AM209">
        <f t="shared" si="113"/>
        <v>1.4497222146429902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112"/>
        <v>5.2</v>
      </c>
      <c r="AM210">
        <f t="shared" si="113"/>
        <v>2.1745833219644854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112"/>
        <v>5.2</v>
      </c>
      <c r="AM211">
        <f t="shared" si="113"/>
        <v>2.8994444292859805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112"/>
        <v>5.2</v>
      </c>
      <c r="AM212">
        <f t="shared" si="113"/>
        <v>3.6243055366074755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112"/>
        <v>5.2</v>
      </c>
      <c r="AM213">
        <f t="shared" si="113"/>
        <v>4.3491666439289709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112"/>
        <v>5.2</v>
      </c>
      <c r="AM214">
        <f t="shared" si="113"/>
        <v>5.0740277512504663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112"/>
        <v>5.2</v>
      </c>
      <c r="AM215">
        <f t="shared" si="113"/>
        <v>5.7988888585719618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112"/>
        <v>5.2</v>
      </c>
      <c r="AM216">
        <f t="shared" si="113"/>
        <v>6.5237499658934572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112"/>
        <v>5.2</v>
      </c>
      <c r="AM217">
        <f t="shared" si="113"/>
        <v>7.2486110732149527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112"/>
        <v>5.2</v>
      </c>
      <c r="AM218">
        <f t="shared" si="113"/>
        <v>7.9734721805364481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112"/>
        <v>5.2</v>
      </c>
      <c r="AM219">
        <f t="shared" si="113"/>
        <v>8.6983332878579436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112"/>
        <v>5.2</v>
      </c>
      <c r="AM220">
        <f t="shared" si="113"/>
        <v>9.4231943951794381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112"/>
        <v>5.2</v>
      </c>
      <c r="AM221">
        <f t="shared" si="113"/>
        <v>10.148055502500933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112"/>
        <v>5.2</v>
      </c>
      <c r="AM222">
        <f t="shared" si="113"/>
        <v>10.872916609822427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112"/>
        <v>5.2</v>
      </c>
      <c r="AM223">
        <f t="shared" si="113"/>
        <v>11.597777717143922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112"/>
        <v>5.2</v>
      </c>
      <c r="AM224">
        <f t="shared" si="113"/>
        <v>12.322638824465416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112"/>
        <v>5.2</v>
      </c>
      <c r="AM225">
        <f t="shared" si="113"/>
        <v>13.047499931786911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112"/>
        <v>5.2</v>
      </c>
      <c r="AM226">
        <f t="shared" si="113"/>
        <v>13.772361039108405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112"/>
        <v>5.2</v>
      </c>
      <c r="AM227">
        <f t="shared" si="113"/>
        <v>14.4972221464299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112"/>
        <v>5.2</v>
      </c>
      <c r="AM228">
        <f t="shared" si="113"/>
        <v>15.222083253751395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112"/>
        <v>5.2</v>
      </c>
      <c r="AM229">
        <f t="shared" si="113"/>
        <v>15.946944361072889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112"/>
        <v>5.2</v>
      </c>
      <c r="AM230">
        <f t="shared" si="113"/>
        <v>16.671805468394385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112"/>
        <v>5.2</v>
      </c>
      <c r="AM231">
        <f t="shared" si="113"/>
        <v>17.39666657571588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112"/>
        <v>5.2</v>
      </c>
      <c r="AM232">
        <f t="shared" si="113"/>
        <v>18.121527683037375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112"/>
        <v>5.2</v>
      </c>
      <c r="AM233">
        <f t="shared" si="113"/>
        <v>18.846388790358869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112"/>
        <v>5.2</v>
      </c>
      <c r="AM234">
        <f t="shared" si="113"/>
        <v>19.571249897680364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112"/>
        <v>5.2</v>
      </c>
      <c r="AM235">
        <f t="shared" si="113"/>
        <v>20.296111005001858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112"/>
        <v>5.2</v>
      </c>
      <c r="AM236">
        <f t="shared" si="113"/>
        <v>21.020972112323353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112"/>
        <v>5.2</v>
      </c>
      <c r="AM237">
        <f t="shared" si="113"/>
        <v>21.745833219644847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112"/>
        <v>5.2</v>
      </c>
      <c r="AM238">
        <f t="shared" si="113"/>
        <v>22.470694326966342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112"/>
        <v>5.2</v>
      </c>
      <c r="AM239">
        <f t="shared" si="113"/>
        <v>23.195555434287837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112"/>
        <v>5.2</v>
      </c>
      <c r="AM240">
        <f t="shared" si="113"/>
        <v>23.920416541609331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112"/>
        <v>5.2</v>
      </c>
      <c r="AM241">
        <f t="shared" si="113"/>
        <v>24.645277648930826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112"/>
        <v>5.2</v>
      </c>
      <c r="AM242">
        <f t="shared" si="113"/>
        <v>25.37013875625232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112"/>
        <v>5.2</v>
      </c>
      <c r="AM243">
        <f t="shared" si="113"/>
        <v>26.094999863573815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112"/>
        <v>5.2</v>
      </c>
      <c r="AM244">
        <f t="shared" si="113"/>
        <v>26.819860970895309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112"/>
        <v>5.2</v>
      </c>
      <c r="AM245">
        <f t="shared" si="113"/>
        <v>27.544722078216804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112"/>
        <v>5.2</v>
      </c>
      <c r="AM246">
        <f t="shared" si="113"/>
        <v>28.269583185538298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112"/>
        <v>5.2</v>
      </c>
      <c r="AM247">
        <f t="shared" si="113"/>
        <v>28.994444292859793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112"/>
        <v>5.2</v>
      </c>
      <c r="AM248">
        <f t="shared" si="113"/>
        <v>29.719305400181288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112"/>
        <v>5.2</v>
      </c>
      <c r="AM249">
        <f t="shared" si="113"/>
        <v>30.444166507502782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112"/>
        <v>5.2</v>
      </c>
      <c r="AM250">
        <f t="shared" si="113"/>
        <v>31.169027614824277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112"/>
        <v>5.2</v>
      </c>
      <c r="AM251">
        <f t="shared" si="113"/>
        <v>31.893888722145771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112"/>
        <v>5.2</v>
      </c>
      <c r="AM252">
        <f t="shared" si="113"/>
        <v>32.618749829467269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112"/>
        <v>5.2</v>
      </c>
      <c r="AM253">
        <f t="shared" si="113"/>
        <v>33.343610936788764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112"/>
        <v>5.2</v>
      </c>
      <c r="AM254">
        <f t="shared" si="113"/>
        <v>34.068472044110258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112"/>
        <v>5.2</v>
      </c>
      <c r="AM255">
        <f t="shared" si="113"/>
        <v>34.793333151431753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112"/>
        <v>5.2</v>
      </c>
      <c r="AM256">
        <f t="shared" si="113"/>
        <v>35.518194258753248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112"/>
        <v>5.2</v>
      </c>
      <c r="AM257">
        <f t="shared" si="113"/>
        <v>36.243055366074742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112"/>
        <v>5.2</v>
      </c>
      <c r="AM258">
        <f t="shared" si="113"/>
        <v>36.967916473396237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112"/>
        <v>5.2</v>
      </c>
      <c r="AM259">
        <f t="shared" si="113"/>
        <v>37.692777580717731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112"/>
        <v>5.2</v>
      </c>
      <c r="AM260">
        <f t="shared" si="113"/>
        <v>38.417638688039226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112"/>
        <v>5.2</v>
      </c>
      <c r="AM261">
        <f t="shared" si="113"/>
        <v>39.14249979536072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112"/>
        <v>5.2</v>
      </c>
      <c r="AM262">
        <f t="shared" si="113"/>
        <v>39.867360902682215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112"/>
        <v>5.2</v>
      </c>
      <c r="AM263">
        <f t="shared" si="113"/>
        <v>40.592222010003709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112"/>
        <v>5.2</v>
      </c>
      <c r="AM264">
        <f t="shared" si="113"/>
        <v>41.317083117325204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112"/>
        <v>5.2</v>
      </c>
      <c r="AM265">
        <f t="shared" si="113"/>
        <v>42.041944224646699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112"/>
        <v>5.2</v>
      </c>
      <c r="AM266">
        <f t="shared" si="113"/>
        <v>42.766805331968193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112"/>
        <v>5.2</v>
      </c>
      <c r="AM267">
        <f t="shared" si="113"/>
        <v>43.491666439289688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112"/>
        <v>5.2</v>
      </c>
      <c r="AM268">
        <f t="shared" si="113"/>
        <v>44.216527546611182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112"/>
        <v>5.2</v>
      </c>
      <c r="AM269">
        <f t="shared" si="113"/>
        <v>44.941388653932677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112"/>
        <v>5.2</v>
      </c>
      <c r="AM270">
        <f t="shared" si="113"/>
        <v>45.666249761254171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112"/>
        <v>5.2</v>
      </c>
      <c r="AM271">
        <f t="shared" si="113"/>
        <v>46.391110868575666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si="112"/>
        <v>5.2</v>
      </c>
      <c r="AM272">
        <f t="shared" si="113"/>
        <v>47.11597197589716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112"/>
        <v>5.2</v>
      </c>
      <c r="AM273">
        <f t="shared" si="113"/>
        <v>47.840833083218655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112"/>
        <v>5.2</v>
      </c>
      <c r="AM274">
        <f t="shared" si="113"/>
        <v>48.56569419054015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112"/>
        <v>5.2</v>
      </c>
      <c r="AM275">
        <f t="shared" si="113"/>
        <v>49.290555297861644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112"/>
        <v>5.2</v>
      </c>
      <c r="AM276">
        <f t="shared" si="113"/>
        <v>50.015416405183139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112"/>
        <v>5.2</v>
      </c>
      <c r="AM277">
        <f t="shared" si="113"/>
        <v>50.740277512504633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112"/>
        <v>5.2</v>
      </c>
      <c r="AM278">
        <f t="shared" si="113"/>
        <v>51.465138619826128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112"/>
        <v>5.2</v>
      </c>
      <c r="AM279">
        <f t="shared" si="113"/>
        <v>52.189999727147622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112"/>
        <v>5.2</v>
      </c>
      <c r="AM280">
        <f t="shared" si="113"/>
        <v>52.914860834469117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112"/>
        <v>5.2</v>
      </c>
      <c r="AM281">
        <f t="shared" si="113"/>
        <v>53.639721941790611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112"/>
        <v>5.2</v>
      </c>
      <c r="AM282">
        <f t="shared" si="113"/>
        <v>54.364583049112106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112"/>
        <v>5.2</v>
      </c>
      <c r="AM283">
        <f t="shared" si="113"/>
        <v>55.089444156433601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112"/>
        <v>5.2</v>
      </c>
      <c r="AM284">
        <f t="shared" si="113"/>
        <v>55.814305263755095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112"/>
        <v>5.2</v>
      </c>
      <c r="AM285">
        <f t="shared" si="113"/>
        <v>56.53916637107659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112"/>
        <v>5.2</v>
      </c>
      <c r="AM286">
        <f t="shared" si="113"/>
        <v>57.264027478398084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112"/>
        <v>5.2</v>
      </c>
      <c r="AM287">
        <f t="shared" si="113"/>
        <v>57.988888585719579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112"/>
        <v>5.2</v>
      </c>
      <c r="AM288">
        <f t="shared" si="113"/>
        <v>58.713749693041073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112"/>
        <v>5.2</v>
      </c>
      <c r="AM289">
        <f t="shared" si="113"/>
        <v>59.438610800362568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112"/>
        <v>5.2</v>
      </c>
      <c r="AM290">
        <f t="shared" si="113"/>
        <v>60.163471907684063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112"/>
        <v>5.2</v>
      </c>
      <c r="AM291">
        <f t="shared" si="113"/>
        <v>60.888333015005557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112"/>
        <v>5.2</v>
      </c>
      <c r="AM292">
        <f t="shared" si="113"/>
        <v>61.613194122327052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112"/>
        <v>5.2</v>
      </c>
      <c r="AM293">
        <f t="shared" si="113"/>
        <v>62.338055229648546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112"/>
        <v>5.2</v>
      </c>
      <c r="AM294">
        <f t="shared" si="113"/>
        <v>63.062916336970041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112"/>
        <v>5.2</v>
      </c>
      <c r="AM295">
        <f t="shared" si="113"/>
        <v>63.787777444291535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112"/>
        <v>5.2</v>
      </c>
      <c r="AM296">
        <f t="shared" si="113"/>
        <v>64.512638551613037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112"/>
        <v>5.2</v>
      </c>
      <c r="AM297">
        <f t="shared" si="113"/>
        <v>65.237499658934539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112"/>
        <v>5.2</v>
      </c>
      <c r="AM298">
        <f t="shared" si="113"/>
        <v>65.96236076625604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112"/>
        <v>5.2</v>
      </c>
      <c r="AM299">
        <f t="shared" si="113"/>
        <v>66.687221873577542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112"/>
        <v>5.2</v>
      </c>
      <c r="AM300">
        <f t="shared" si="113"/>
        <v>67.412082980899044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112"/>
        <v>5.2</v>
      </c>
      <c r="AM301">
        <f t="shared" si="113"/>
        <v>68.136944088220545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112"/>
        <v>5.2</v>
      </c>
      <c r="AM302">
        <f t="shared" si="113"/>
        <v>68.861805195542047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112"/>
        <v>5.2</v>
      </c>
      <c r="AM303">
        <f t="shared" si="113"/>
        <v>69.586666302863549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112"/>
        <v>5.2</v>
      </c>
      <c r="AM304">
        <f t="shared" si="113"/>
        <v>70.31152741018505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112"/>
        <v>5.2</v>
      </c>
      <c r="AM305">
        <f t="shared" si="113"/>
        <v>71.036388517506552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112"/>
        <v>5.2</v>
      </c>
      <c r="AM306">
        <f t="shared" si="113"/>
        <v>71.761249624828054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5.2</v>
      </c>
      <c r="AK307" s="177"/>
      <c r="AL307" s="177"/>
      <c r="AM307" s="177">
        <f>AC19</f>
        <v>72.486110732149513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5.2</v>
      </c>
      <c r="AN308">
        <f>AC16</f>
        <v>6.05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407" si="114">AJ308+(AJ$408-AJ$308)/100</f>
        <v>5.8728611073214951</v>
      </c>
      <c r="AN309">
        <f t="shared" ref="AN309:AN407" si="115">AN308+(AN$408-AN$308)/100</f>
        <v>6.05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114"/>
        <v>6.5457222146429901</v>
      </c>
      <c r="AN310">
        <f t="shared" si="115"/>
        <v>6.05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114"/>
        <v>7.218583321964485</v>
      </c>
      <c r="AN311">
        <f t="shared" si="115"/>
        <v>6.05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114"/>
        <v>7.89144442928598</v>
      </c>
      <c r="AN312">
        <f t="shared" si="115"/>
        <v>6.05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114"/>
        <v>8.5643055366074758</v>
      </c>
      <c r="AN313">
        <f t="shared" si="115"/>
        <v>6.05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114"/>
        <v>9.2371666439289708</v>
      </c>
      <c r="AN314">
        <f t="shared" si="115"/>
        <v>6.05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114"/>
        <v>9.9100277512504658</v>
      </c>
      <c r="AN315">
        <f t="shared" si="115"/>
        <v>6.05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114"/>
        <v>10.582888858571961</v>
      </c>
      <c r="AN316">
        <f t="shared" si="115"/>
        <v>6.05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114"/>
        <v>11.255749965893456</v>
      </c>
      <c r="AN317">
        <f t="shared" si="115"/>
        <v>6.05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114"/>
        <v>11.928611073214951</v>
      </c>
      <c r="AN318">
        <f t="shared" si="115"/>
        <v>6.05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114"/>
        <v>12.601472180536446</v>
      </c>
      <c r="AN319">
        <f t="shared" si="115"/>
        <v>6.05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114"/>
        <v>13.274333287857941</v>
      </c>
      <c r="AN320">
        <f t="shared" si="115"/>
        <v>6.05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114"/>
        <v>13.947194395179435</v>
      </c>
      <c r="AN321">
        <f t="shared" si="115"/>
        <v>6.05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114"/>
        <v>14.62005550250093</v>
      </c>
      <c r="AN322">
        <f t="shared" si="115"/>
        <v>6.05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114"/>
        <v>15.292916609822425</v>
      </c>
      <c r="AN323">
        <f t="shared" si="115"/>
        <v>6.05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114"/>
        <v>15.96577771714392</v>
      </c>
      <c r="AN324">
        <f t="shared" si="115"/>
        <v>6.05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114"/>
        <v>16.638638824465417</v>
      </c>
      <c r="AN325">
        <f t="shared" si="115"/>
        <v>6.05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114"/>
        <v>17.311499931786912</v>
      </c>
      <c r="AN326">
        <f t="shared" si="115"/>
        <v>6.05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114"/>
        <v>17.984361039108407</v>
      </c>
      <c r="AN327">
        <f t="shared" si="115"/>
        <v>6.05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114"/>
        <v>18.657222146429902</v>
      </c>
      <c r="AN328">
        <f t="shared" si="115"/>
        <v>6.05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114"/>
        <v>19.330083253751397</v>
      </c>
      <c r="AN329">
        <f t="shared" si="115"/>
        <v>6.05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114"/>
        <v>20.002944361072892</v>
      </c>
      <c r="AN330">
        <f t="shared" si="115"/>
        <v>6.05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114"/>
        <v>20.675805468394387</v>
      </c>
      <c r="AN331">
        <f t="shared" si="115"/>
        <v>6.05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114"/>
        <v>21.348666575715882</v>
      </c>
      <c r="AN332">
        <f t="shared" si="115"/>
        <v>6.05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114"/>
        <v>22.021527683037377</v>
      </c>
      <c r="AN333">
        <f t="shared" si="115"/>
        <v>6.05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114"/>
        <v>22.694388790358872</v>
      </c>
      <c r="AN334">
        <f t="shared" si="115"/>
        <v>6.05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114"/>
        <v>23.367249897680367</v>
      </c>
      <c r="AN335">
        <f t="shared" si="115"/>
        <v>6.05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114"/>
        <v>24.040111005001862</v>
      </c>
      <c r="AN336">
        <f t="shared" si="115"/>
        <v>6.05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114"/>
        <v>24.712972112323357</v>
      </c>
      <c r="AN337">
        <f t="shared" si="115"/>
        <v>6.05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114"/>
        <v>25.385833219644852</v>
      </c>
      <c r="AN338">
        <f t="shared" si="115"/>
        <v>6.05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114"/>
        <v>26.058694326966346</v>
      </c>
      <c r="AN339">
        <f t="shared" si="115"/>
        <v>6.05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114"/>
        <v>26.731555434287841</v>
      </c>
      <c r="AN340">
        <f t="shared" si="115"/>
        <v>6.05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114"/>
        <v>27.404416541609336</v>
      </c>
      <c r="AN341">
        <f t="shared" si="115"/>
        <v>6.05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114"/>
        <v>28.077277648930831</v>
      </c>
      <c r="AN342">
        <f t="shared" si="115"/>
        <v>6.05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114"/>
        <v>28.750138756252326</v>
      </c>
      <c r="AN343">
        <f t="shared" si="115"/>
        <v>6.05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114"/>
        <v>29.422999863573821</v>
      </c>
      <c r="AN344">
        <f t="shared" si="115"/>
        <v>6.05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114"/>
        <v>30.095860970895316</v>
      </c>
      <c r="AN345">
        <f t="shared" si="115"/>
        <v>6.05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114"/>
        <v>30.768722078216811</v>
      </c>
      <c r="AN346">
        <f t="shared" si="115"/>
        <v>6.05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114"/>
        <v>31.441583185538306</v>
      </c>
      <c r="AN347">
        <f t="shared" si="115"/>
        <v>6.05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114"/>
        <v>32.114444292859801</v>
      </c>
      <c r="AN348">
        <f t="shared" si="115"/>
        <v>6.05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114"/>
        <v>32.787305400181296</v>
      </c>
      <c r="AN349">
        <f t="shared" si="115"/>
        <v>6.05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114"/>
        <v>33.460166507502791</v>
      </c>
      <c r="AN350">
        <f t="shared" si="115"/>
        <v>6.05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114"/>
        <v>34.133027614824286</v>
      </c>
      <c r="AN351">
        <f t="shared" si="115"/>
        <v>6.05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114"/>
        <v>34.805888722145781</v>
      </c>
      <c r="AN352">
        <f t="shared" si="115"/>
        <v>6.05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114"/>
        <v>35.478749829467276</v>
      </c>
      <c r="AN353">
        <f t="shared" si="115"/>
        <v>6.05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114"/>
        <v>36.151610936788771</v>
      </c>
      <c r="AN354">
        <f t="shared" si="115"/>
        <v>6.05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114"/>
        <v>36.824472044110266</v>
      </c>
      <c r="AN355">
        <f t="shared" si="115"/>
        <v>6.05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114"/>
        <v>37.497333151431761</v>
      </c>
      <c r="AN356">
        <f t="shared" si="115"/>
        <v>6.05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114"/>
        <v>38.170194258753256</v>
      </c>
      <c r="AN357">
        <f t="shared" si="115"/>
        <v>6.05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114"/>
        <v>38.843055366074751</v>
      </c>
      <c r="AN358">
        <f t="shared" si="115"/>
        <v>6.05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114"/>
        <v>39.515916473396246</v>
      </c>
      <c r="AN359">
        <f t="shared" si="115"/>
        <v>6.05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114"/>
        <v>40.188777580717741</v>
      </c>
      <c r="AN360">
        <f t="shared" si="115"/>
        <v>6.05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114"/>
        <v>40.861638688039235</v>
      </c>
      <c r="AN361">
        <f t="shared" si="115"/>
        <v>6.05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114"/>
        <v>41.53449979536073</v>
      </c>
      <c r="AN362">
        <f t="shared" si="115"/>
        <v>6.05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114"/>
        <v>42.207360902682225</v>
      </c>
      <c r="AN363">
        <f t="shared" si="115"/>
        <v>6.05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114"/>
        <v>42.88022201000372</v>
      </c>
      <c r="AN364">
        <f t="shared" si="115"/>
        <v>6.05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114"/>
        <v>43.553083117325215</v>
      </c>
      <c r="AN365">
        <f t="shared" si="115"/>
        <v>6.05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114"/>
        <v>44.22594422464671</v>
      </c>
      <c r="AN366">
        <f t="shared" si="115"/>
        <v>6.05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114"/>
        <v>44.898805331968205</v>
      </c>
      <c r="AN367">
        <f t="shared" si="115"/>
        <v>6.05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114"/>
        <v>45.5716664392897</v>
      </c>
      <c r="AN368">
        <f t="shared" si="115"/>
        <v>6.05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114"/>
        <v>46.244527546611195</v>
      </c>
      <c r="AN369">
        <f t="shared" si="115"/>
        <v>6.05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114"/>
        <v>46.91738865393269</v>
      </c>
      <c r="AN370">
        <f t="shared" si="115"/>
        <v>6.05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114"/>
        <v>47.590249761254185</v>
      </c>
      <c r="AN371">
        <f t="shared" si="115"/>
        <v>6.05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114"/>
        <v>48.26311086857568</v>
      </c>
      <c r="AN372">
        <f t="shared" si="115"/>
        <v>6.05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si="114"/>
        <v>48.935971975897175</v>
      </c>
      <c r="AN373">
        <f t="shared" si="115"/>
        <v>6.05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114"/>
        <v>49.60883308321867</v>
      </c>
      <c r="AN374">
        <f t="shared" si="115"/>
        <v>6.05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114"/>
        <v>50.281694190540165</v>
      </c>
      <c r="AN375">
        <f t="shared" si="115"/>
        <v>6.05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114"/>
        <v>50.95455529786166</v>
      </c>
      <c r="AN376">
        <f t="shared" si="115"/>
        <v>6.05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114"/>
        <v>51.627416405183155</v>
      </c>
      <c r="AN377">
        <f t="shared" si="115"/>
        <v>6.05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114"/>
        <v>52.30027751250465</v>
      </c>
      <c r="AN378">
        <f t="shared" si="115"/>
        <v>6.05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114"/>
        <v>52.973138619826145</v>
      </c>
      <c r="AN379">
        <f t="shared" si="115"/>
        <v>6.05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114"/>
        <v>53.64599972714764</v>
      </c>
      <c r="AN380">
        <f t="shared" si="115"/>
        <v>6.05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114"/>
        <v>54.318860834469135</v>
      </c>
      <c r="AN381">
        <f t="shared" si="115"/>
        <v>6.05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114"/>
        <v>54.99172194179063</v>
      </c>
      <c r="AN382">
        <f t="shared" si="115"/>
        <v>6.05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114"/>
        <v>55.664583049112125</v>
      </c>
      <c r="AN383">
        <f t="shared" si="115"/>
        <v>6.05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114"/>
        <v>56.337444156433619</v>
      </c>
      <c r="AN384">
        <f t="shared" si="115"/>
        <v>6.05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114"/>
        <v>57.010305263755114</v>
      </c>
      <c r="AN385">
        <f t="shared" si="115"/>
        <v>6.05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114"/>
        <v>57.683166371076609</v>
      </c>
      <c r="AN386">
        <f t="shared" si="115"/>
        <v>6.05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114"/>
        <v>58.356027478398104</v>
      </c>
      <c r="AN387">
        <f t="shared" si="115"/>
        <v>6.05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114"/>
        <v>59.028888585719599</v>
      </c>
      <c r="AN388">
        <f t="shared" si="115"/>
        <v>6.05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114"/>
        <v>59.701749693041094</v>
      </c>
      <c r="AN389">
        <f t="shared" si="115"/>
        <v>6.05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114"/>
        <v>60.374610800362589</v>
      </c>
      <c r="AN390">
        <f t="shared" si="115"/>
        <v>6.05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114"/>
        <v>61.047471907684084</v>
      </c>
      <c r="AN391">
        <f t="shared" si="115"/>
        <v>6.05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114"/>
        <v>61.720333015005579</v>
      </c>
      <c r="AN392">
        <f t="shared" si="115"/>
        <v>6.05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114"/>
        <v>62.393194122327074</v>
      </c>
      <c r="AN393">
        <f t="shared" si="115"/>
        <v>6.05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114"/>
        <v>63.066055229648569</v>
      </c>
      <c r="AN394">
        <f t="shared" si="115"/>
        <v>6.05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114"/>
        <v>63.738916336970064</v>
      </c>
      <c r="AN395">
        <f t="shared" si="115"/>
        <v>6.05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114"/>
        <v>64.411777444291559</v>
      </c>
      <c r="AN396">
        <f t="shared" si="115"/>
        <v>6.05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114"/>
        <v>65.084638551613054</v>
      </c>
      <c r="AN397">
        <f t="shared" si="115"/>
        <v>6.05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114"/>
        <v>65.757499658934549</v>
      </c>
      <c r="AN398">
        <f t="shared" si="115"/>
        <v>6.05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114"/>
        <v>66.430360766256044</v>
      </c>
      <c r="AN399">
        <f t="shared" si="115"/>
        <v>6.05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114"/>
        <v>67.103221873577539</v>
      </c>
      <c r="AN400">
        <f t="shared" si="115"/>
        <v>6.05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114"/>
        <v>67.776082980899034</v>
      </c>
      <c r="AN401">
        <f t="shared" si="115"/>
        <v>6.05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114"/>
        <v>68.448944088220529</v>
      </c>
      <c r="AN402">
        <f t="shared" si="115"/>
        <v>6.05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114"/>
        <v>69.121805195542024</v>
      </c>
      <c r="AN403">
        <f t="shared" si="115"/>
        <v>6.05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114"/>
        <v>69.794666302863519</v>
      </c>
      <c r="AN404">
        <f t="shared" si="115"/>
        <v>6.05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114"/>
        <v>70.467527410185014</v>
      </c>
      <c r="AN405">
        <f t="shared" si="115"/>
        <v>6.05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114"/>
        <v>71.140388517506508</v>
      </c>
      <c r="AN406">
        <f t="shared" si="115"/>
        <v>6.05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114"/>
        <v>71.813249624828003</v>
      </c>
      <c r="AN407">
        <f t="shared" si="115"/>
        <v>6.05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72.486110732149513</v>
      </c>
      <c r="AK408" s="177"/>
      <c r="AL408" s="177"/>
      <c r="AM408" s="177"/>
      <c r="AN408" s="177">
        <f>AC17</f>
        <v>6.05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5.2</v>
      </c>
      <c r="AO409" s="153">
        <f>AC6</f>
        <v>51.955656674226418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508" si="116">AJ409+(AJ$509-AJ$409)/100</f>
        <v>5.2</v>
      </c>
      <c r="AO410" s="153">
        <f t="shared" ref="AO410:AO508" si="117">AO409+(AO$509-AO$409)/100</f>
        <v>51.955656674226418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116"/>
        <v>5.2</v>
      </c>
      <c r="AO411" s="153">
        <f t="shared" si="117"/>
        <v>51.955656674226418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116"/>
        <v>5.2</v>
      </c>
      <c r="AO412" s="153">
        <f t="shared" si="117"/>
        <v>51.955656674226418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116"/>
        <v>5.2</v>
      </c>
      <c r="AO413" s="153">
        <f t="shared" si="117"/>
        <v>51.955656674226418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116"/>
        <v>5.2</v>
      </c>
      <c r="AO414" s="153">
        <f t="shared" si="117"/>
        <v>51.955656674226418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116"/>
        <v>5.2</v>
      </c>
      <c r="AO415" s="153">
        <f t="shared" si="117"/>
        <v>51.955656674226418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116"/>
        <v>5.2</v>
      </c>
      <c r="AO416" s="153">
        <f t="shared" si="117"/>
        <v>51.955656674226418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116"/>
        <v>5.2</v>
      </c>
      <c r="AO417" s="153">
        <f t="shared" si="117"/>
        <v>51.955656674226418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116"/>
        <v>5.2</v>
      </c>
      <c r="AO418" s="153">
        <f t="shared" si="117"/>
        <v>51.955656674226418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116"/>
        <v>5.2</v>
      </c>
      <c r="AO419" s="153">
        <f t="shared" si="117"/>
        <v>51.955656674226418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116"/>
        <v>5.2</v>
      </c>
      <c r="AO420" s="153">
        <f t="shared" si="117"/>
        <v>51.955656674226418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116"/>
        <v>5.2</v>
      </c>
      <c r="AO421" s="153">
        <f t="shared" si="117"/>
        <v>51.955656674226418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116"/>
        <v>5.2</v>
      </c>
      <c r="AO422" s="153">
        <f t="shared" si="117"/>
        <v>51.955656674226418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116"/>
        <v>5.2</v>
      </c>
      <c r="AO423" s="153">
        <f t="shared" si="117"/>
        <v>51.955656674226418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116"/>
        <v>5.2</v>
      </c>
      <c r="AO424" s="153">
        <f t="shared" si="117"/>
        <v>51.955656674226418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116"/>
        <v>5.2</v>
      </c>
      <c r="AO425" s="153">
        <f t="shared" si="117"/>
        <v>51.955656674226418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116"/>
        <v>5.2</v>
      </c>
      <c r="AO426" s="153">
        <f t="shared" si="117"/>
        <v>51.955656674226418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116"/>
        <v>5.2</v>
      </c>
      <c r="AO427" s="153">
        <f t="shared" si="117"/>
        <v>51.955656674226418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116"/>
        <v>5.2</v>
      </c>
      <c r="AO428" s="153">
        <f t="shared" si="117"/>
        <v>51.955656674226418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116"/>
        <v>5.2</v>
      </c>
      <c r="AO429" s="153">
        <f t="shared" si="117"/>
        <v>51.955656674226418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116"/>
        <v>5.2</v>
      </c>
      <c r="AO430" s="153">
        <f t="shared" si="117"/>
        <v>51.955656674226418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116"/>
        <v>5.2</v>
      </c>
      <c r="AO431" s="153">
        <f t="shared" si="117"/>
        <v>51.955656674226418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116"/>
        <v>5.2</v>
      </c>
      <c r="AO432" s="153">
        <f t="shared" si="117"/>
        <v>51.955656674226418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116"/>
        <v>5.2</v>
      </c>
      <c r="AO433" s="153">
        <f t="shared" si="117"/>
        <v>51.955656674226418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116"/>
        <v>5.2</v>
      </c>
      <c r="AO434" s="153">
        <f t="shared" si="117"/>
        <v>51.955656674226418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116"/>
        <v>5.2</v>
      </c>
      <c r="AO435" s="153">
        <f t="shared" si="117"/>
        <v>51.955656674226418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116"/>
        <v>5.2</v>
      </c>
      <c r="AO436" s="153">
        <f t="shared" si="117"/>
        <v>51.955656674226418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116"/>
        <v>5.2</v>
      </c>
      <c r="AO437" s="153">
        <f t="shared" si="117"/>
        <v>51.955656674226418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116"/>
        <v>5.2</v>
      </c>
      <c r="AO438" s="153">
        <f t="shared" si="117"/>
        <v>51.955656674226418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116"/>
        <v>5.2</v>
      </c>
      <c r="AO439" s="153">
        <f t="shared" si="117"/>
        <v>51.955656674226418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116"/>
        <v>5.2</v>
      </c>
      <c r="AO440" s="153">
        <f t="shared" si="117"/>
        <v>51.955656674226418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116"/>
        <v>5.2</v>
      </c>
      <c r="AO441" s="153">
        <f t="shared" si="117"/>
        <v>51.955656674226418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116"/>
        <v>5.2</v>
      </c>
      <c r="AO442" s="153">
        <f t="shared" si="117"/>
        <v>51.955656674226418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116"/>
        <v>5.2</v>
      </c>
      <c r="AO443" s="153">
        <f t="shared" si="117"/>
        <v>51.955656674226418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116"/>
        <v>5.2</v>
      </c>
      <c r="AO444" s="153">
        <f t="shared" si="117"/>
        <v>51.955656674226418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116"/>
        <v>5.2</v>
      </c>
      <c r="AO445" s="153">
        <f t="shared" si="117"/>
        <v>51.955656674226418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116"/>
        <v>5.2</v>
      </c>
      <c r="AO446" s="153">
        <f t="shared" si="117"/>
        <v>51.955656674226418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116"/>
        <v>5.2</v>
      </c>
      <c r="AO447" s="153">
        <f t="shared" si="117"/>
        <v>51.955656674226418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116"/>
        <v>5.2</v>
      </c>
      <c r="AO448" s="153">
        <f t="shared" si="117"/>
        <v>51.955656674226418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116"/>
        <v>5.2</v>
      </c>
      <c r="AO449" s="153">
        <f t="shared" si="117"/>
        <v>51.955656674226418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116"/>
        <v>5.2</v>
      </c>
      <c r="AO450" s="153">
        <f t="shared" si="117"/>
        <v>51.955656674226418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116"/>
        <v>5.2</v>
      </c>
      <c r="AO451" s="153">
        <f t="shared" si="117"/>
        <v>51.955656674226418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116"/>
        <v>5.2</v>
      </c>
      <c r="AO452" s="153">
        <f t="shared" si="117"/>
        <v>51.955656674226418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116"/>
        <v>5.2</v>
      </c>
      <c r="AO453" s="153">
        <f t="shared" si="117"/>
        <v>51.955656674226418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116"/>
        <v>5.2</v>
      </c>
      <c r="AO454" s="153">
        <f t="shared" si="117"/>
        <v>51.955656674226418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116"/>
        <v>5.2</v>
      </c>
      <c r="AO455" s="153">
        <f t="shared" si="117"/>
        <v>51.955656674226418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116"/>
        <v>5.2</v>
      </c>
      <c r="AO456" s="153">
        <f t="shared" si="117"/>
        <v>51.955656674226418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116"/>
        <v>5.2</v>
      </c>
      <c r="AO457" s="153">
        <f t="shared" si="117"/>
        <v>51.955656674226418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116"/>
        <v>5.2</v>
      </c>
      <c r="AO458" s="153">
        <f t="shared" si="117"/>
        <v>51.955656674226418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116"/>
        <v>5.2</v>
      </c>
      <c r="AO459" s="153">
        <f t="shared" si="117"/>
        <v>51.955656674226418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116"/>
        <v>5.2</v>
      </c>
      <c r="AO460" s="153">
        <f t="shared" si="117"/>
        <v>51.955656674226418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116"/>
        <v>5.2</v>
      </c>
      <c r="AO461" s="153">
        <f t="shared" si="117"/>
        <v>51.955656674226418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116"/>
        <v>5.2</v>
      </c>
      <c r="AO462" s="153">
        <f t="shared" si="117"/>
        <v>51.955656674226418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116"/>
        <v>5.2</v>
      </c>
      <c r="AO463" s="153">
        <f t="shared" si="117"/>
        <v>51.955656674226418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116"/>
        <v>5.2</v>
      </c>
      <c r="AO464" s="153">
        <f t="shared" si="117"/>
        <v>51.955656674226418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116"/>
        <v>5.2</v>
      </c>
      <c r="AO465" s="153">
        <f t="shared" si="117"/>
        <v>51.955656674226418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116"/>
        <v>5.2</v>
      </c>
      <c r="AO466" s="153">
        <f t="shared" si="117"/>
        <v>51.955656674226418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116"/>
        <v>5.2</v>
      </c>
      <c r="AO467" s="153">
        <f t="shared" si="117"/>
        <v>51.955656674226418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116"/>
        <v>5.2</v>
      </c>
      <c r="AO468" s="153">
        <f t="shared" si="117"/>
        <v>51.955656674226418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116"/>
        <v>5.2</v>
      </c>
      <c r="AO469" s="153">
        <f t="shared" si="117"/>
        <v>51.955656674226418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116"/>
        <v>5.2</v>
      </c>
      <c r="AO470" s="153">
        <f t="shared" si="117"/>
        <v>51.955656674226418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116"/>
        <v>5.2</v>
      </c>
      <c r="AO471" s="153">
        <f t="shared" si="117"/>
        <v>51.955656674226418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116"/>
        <v>5.2</v>
      </c>
      <c r="AO472" s="153">
        <f t="shared" si="117"/>
        <v>51.955656674226418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116"/>
        <v>5.2</v>
      </c>
      <c r="AO473" s="153">
        <f t="shared" si="117"/>
        <v>51.955656674226418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si="116"/>
        <v>5.2</v>
      </c>
      <c r="AO474" s="153">
        <f t="shared" si="117"/>
        <v>51.955656674226418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116"/>
        <v>5.2</v>
      </c>
      <c r="AO475" s="153">
        <f t="shared" si="117"/>
        <v>51.955656674226418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116"/>
        <v>5.2</v>
      </c>
      <c r="AO476" s="153">
        <f t="shared" si="117"/>
        <v>51.955656674226418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116"/>
        <v>5.2</v>
      </c>
      <c r="AO477" s="153">
        <f t="shared" si="117"/>
        <v>51.955656674226418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116"/>
        <v>5.2</v>
      </c>
      <c r="AO478" s="153">
        <f t="shared" si="117"/>
        <v>51.955656674226418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116"/>
        <v>5.2</v>
      </c>
      <c r="AO479" s="153">
        <f t="shared" si="117"/>
        <v>51.955656674226418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116"/>
        <v>5.2</v>
      </c>
      <c r="AO480" s="153">
        <f t="shared" si="117"/>
        <v>51.955656674226418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116"/>
        <v>5.2</v>
      </c>
      <c r="AO481" s="153">
        <f t="shared" si="117"/>
        <v>51.955656674226418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116"/>
        <v>5.2</v>
      </c>
      <c r="AO482" s="153">
        <f t="shared" si="117"/>
        <v>51.955656674226418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116"/>
        <v>5.2</v>
      </c>
      <c r="AO483" s="153">
        <f t="shared" si="117"/>
        <v>51.955656674226418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116"/>
        <v>5.2</v>
      </c>
      <c r="AO484" s="153">
        <f t="shared" si="117"/>
        <v>51.955656674226418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116"/>
        <v>5.2</v>
      </c>
      <c r="AO485" s="153">
        <f t="shared" si="117"/>
        <v>51.955656674226418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116"/>
        <v>5.2</v>
      </c>
      <c r="AO486" s="153">
        <f t="shared" si="117"/>
        <v>51.955656674226418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116"/>
        <v>5.2</v>
      </c>
      <c r="AO487" s="153">
        <f t="shared" si="117"/>
        <v>51.955656674226418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116"/>
        <v>5.2</v>
      </c>
      <c r="AO488" s="153">
        <f t="shared" si="117"/>
        <v>51.955656674226418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116"/>
        <v>5.2</v>
      </c>
      <c r="AO489" s="153">
        <f t="shared" si="117"/>
        <v>51.955656674226418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116"/>
        <v>5.2</v>
      </c>
      <c r="AO490" s="153">
        <f t="shared" si="117"/>
        <v>51.955656674226418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116"/>
        <v>5.2</v>
      </c>
      <c r="AO491" s="153">
        <f t="shared" si="117"/>
        <v>51.955656674226418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116"/>
        <v>5.2</v>
      </c>
      <c r="AO492" s="153">
        <f t="shared" si="117"/>
        <v>51.955656674226418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116"/>
        <v>5.2</v>
      </c>
      <c r="AO493" s="153">
        <f t="shared" si="117"/>
        <v>51.955656674226418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116"/>
        <v>5.2</v>
      </c>
      <c r="AO494" s="153">
        <f t="shared" si="117"/>
        <v>51.955656674226418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116"/>
        <v>5.2</v>
      </c>
      <c r="AO495" s="153">
        <f t="shared" si="117"/>
        <v>51.955656674226418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116"/>
        <v>5.2</v>
      </c>
      <c r="AO496" s="153">
        <f t="shared" si="117"/>
        <v>51.955656674226418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116"/>
        <v>5.2</v>
      </c>
      <c r="AO497" s="153">
        <f t="shared" si="117"/>
        <v>51.955656674226418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116"/>
        <v>5.2</v>
      </c>
      <c r="AO498" s="153">
        <f t="shared" si="117"/>
        <v>51.955656674226418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116"/>
        <v>5.2</v>
      </c>
      <c r="AO499" s="153">
        <f t="shared" si="117"/>
        <v>51.955656674226418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116"/>
        <v>5.2</v>
      </c>
      <c r="AO500" s="153">
        <f t="shared" si="117"/>
        <v>51.955656674226418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116"/>
        <v>5.2</v>
      </c>
      <c r="AO501" s="153">
        <f t="shared" si="117"/>
        <v>51.955656674226418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116"/>
        <v>5.2</v>
      </c>
      <c r="AO502" s="153">
        <f t="shared" si="117"/>
        <v>51.955656674226418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116"/>
        <v>5.2</v>
      </c>
      <c r="AO503" s="153">
        <f t="shared" si="117"/>
        <v>51.955656674226418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116"/>
        <v>5.2</v>
      </c>
      <c r="AO504" s="153">
        <f t="shared" si="117"/>
        <v>51.955656674226418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116"/>
        <v>5.2</v>
      </c>
      <c r="AO505" s="153">
        <f t="shared" si="117"/>
        <v>51.955656674226418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116"/>
        <v>5.2</v>
      </c>
      <c r="AO506" s="153">
        <f t="shared" si="117"/>
        <v>51.955656674226418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116"/>
        <v>5.2</v>
      </c>
      <c r="AO507" s="153">
        <f t="shared" si="117"/>
        <v>51.955656674226418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116"/>
        <v>5.2</v>
      </c>
      <c r="AO508" s="153">
        <f t="shared" si="117"/>
        <v>51.955656674226418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5.2</v>
      </c>
      <c r="AO509" s="239">
        <f>AC7</f>
        <v>51.955656674226418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5.2</v>
      </c>
      <c r="AP510" s="153">
        <f>AC7</f>
        <v>51.955656674226418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609" si="118">AJ510+(AJ$610-AJ$510)/100</f>
        <v>5.6420436452352387</v>
      </c>
      <c r="AK511" s="130"/>
      <c r="AP511" s="153">
        <f t="shared" ref="AP511:AP609" si="119">AP510+(AP$610-AP$510)/100</f>
        <v>52.125158146315826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118"/>
        <v>6.0840872904704781</v>
      </c>
      <c r="AP512" s="153">
        <f t="shared" si="119"/>
        <v>52.294659618405234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118"/>
        <v>6.5261309357057176</v>
      </c>
      <c r="AP513" s="153">
        <f t="shared" si="119"/>
        <v>52.464161090494642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118"/>
        <v>6.968174580940957</v>
      </c>
      <c r="AP514" s="153">
        <f t="shared" si="119"/>
        <v>52.63366256258405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118"/>
        <v>7.4102182261761964</v>
      </c>
      <c r="AP515" s="153">
        <f t="shared" si="119"/>
        <v>52.803164034673458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118"/>
        <v>7.8522618714114358</v>
      </c>
      <c r="AP516" s="153">
        <f t="shared" si="119"/>
        <v>52.972665506762866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118"/>
        <v>8.2943055166466753</v>
      </c>
      <c r="AP517" s="153">
        <f t="shared" si="119"/>
        <v>53.142166978852273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118"/>
        <v>8.7363491618819147</v>
      </c>
      <c r="AP518" s="153">
        <f t="shared" si="119"/>
        <v>53.311668450941681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118"/>
        <v>9.1783928071171541</v>
      </c>
      <c r="AP519" s="153">
        <f t="shared" si="119"/>
        <v>53.481169923031089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118"/>
        <v>9.6204364523523935</v>
      </c>
      <c r="AP520" s="153">
        <f t="shared" si="119"/>
        <v>53.650671395120497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118"/>
        <v>10.062480097587633</v>
      </c>
      <c r="AP521" s="153">
        <f t="shared" si="119"/>
        <v>53.820172867209905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118"/>
        <v>10.504523742822872</v>
      </c>
      <c r="AP522" s="153">
        <f t="shared" si="119"/>
        <v>53.989674339299313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118"/>
        <v>10.946567388058112</v>
      </c>
      <c r="AP523" s="153">
        <f t="shared" si="119"/>
        <v>54.159175811388721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118"/>
        <v>11.388611033293351</v>
      </c>
      <c r="AP524" s="153">
        <f t="shared" si="119"/>
        <v>54.328677283478129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118"/>
        <v>11.830654678528591</v>
      </c>
      <c r="AP525" s="153">
        <f t="shared" si="119"/>
        <v>54.498178755567537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118"/>
        <v>12.27269832376383</v>
      </c>
      <c r="AP526" s="153">
        <f t="shared" si="119"/>
        <v>54.667680227656945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118"/>
        <v>12.714741968999069</v>
      </c>
      <c r="AP527" s="153">
        <f t="shared" si="119"/>
        <v>54.837181699746353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118"/>
        <v>13.156785614234309</v>
      </c>
      <c r="AP528" s="153">
        <f t="shared" si="119"/>
        <v>55.006683171835761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118"/>
        <v>13.598829259469548</v>
      </c>
      <c r="AP529" s="153">
        <f t="shared" si="119"/>
        <v>55.176184643925168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118"/>
        <v>14.040872904704788</v>
      </c>
      <c r="AP530" s="153">
        <f t="shared" si="119"/>
        <v>55.345686116014576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118"/>
        <v>14.482916549940027</v>
      </c>
      <c r="AP531" s="153">
        <f t="shared" si="119"/>
        <v>55.515187588103984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118"/>
        <v>14.924960195175267</v>
      </c>
      <c r="AP532" s="153">
        <f t="shared" si="119"/>
        <v>55.684689060193392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118"/>
        <v>15.367003840410506</v>
      </c>
      <c r="AP533" s="153">
        <f t="shared" si="119"/>
        <v>55.8541905322828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118"/>
        <v>15.809047485645745</v>
      </c>
      <c r="AP534" s="153">
        <f t="shared" si="119"/>
        <v>56.023692004372208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118"/>
        <v>16.251091130880983</v>
      </c>
      <c r="AP535" s="153">
        <f t="shared" si="119"/>
        <v>56.193193476461616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118"/>
        <v>16.693134776116221</v>
      </c>
      <c r="AP536" s="153">
        <f t="shared" si="119"/>
        <v>56.362694948551024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118"/>
        <v>17.135178421351458</v>
      </c>
      <c r="AP537" s="153">
        <f t="shared" si="119"/>
        <v>56.532196420640432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118"/>
        <v>17.577222066586696</v>
      </c>
      <c r="AP538" s="153">
        <f t="shared" si="119"/>
        <v>56.70169789272984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118"/>
        <v>18.019265711821934</v>
      </c>
      <c r="AP539" s="153">
        <f t="shared" si="119"/>
        <v>56.871199364819248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118"/>
        <v>18.461309357057171</v>
      </c>
      <c r="AP540" s="153">
        <f t="shared" si="119"/>
        <v>57.040700836908655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118"/>
        <v>18.903353002292409</v>
      </c>
      <c r="AP541" s="153">
        <f t="shared" si="119"/>
        <v>57.210202308998063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118"/>
        <v>19.345396647527647</v>
      </c>
      <c r="AP542" s="153">
        <f t="shared" si="119"/>
        <v>57.379703781087471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118"/>
        <v>19.787440292762884</v>
      </c>
      <c r="AP543" s="153">
        <f t="shared" si="119"/>
        <v>57.549205253176879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118"/>
        <v>20.229483937998122</v>
      </c>
      <c r="AP544" s="153">
        <f t="shared" si="119"/>
        <v>57.718706725266287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118"/>
        <v>20.67152758323336</v>
      </c>
      <c r="AP545" s="153">
        <f t="shared" si="119"/>
        <v>57.888208197355695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118"/>
        <v>21.113571228468597</v>
      </c>
      <c r="AP546" s="153">
        <f t="shared" si="119"/>
        <v>58.057709669445103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118"/>
        <v>21.555614873703835</v>
      </c>
      <c r="AP547" s="153">
        <f t="shared" si="119"/>
        <v>58.227211141534511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118"/>
        <v>21.997658518939073</v>
      </c>
      <c r="AP548" s="153">
        <f t="shared" si="119"/>
        <v>58.396712613623919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118"/>
        <v>22.43970216417431</v>
      </c>
      <c r="AP549" s="153">
        <f t="shared" si="119"/>
        <v>58.566214085713327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118"/>
        <v>22.881745809409548</v>
      </c>
      <c r="AP550" s="153">
        <f t="shared" si="119"/>
        <v>58.735715557802735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118"/>
        <v>23.323789454644785</v>
      </c>
      <c r="AP551" s="153">
        <f t="shared" si="119"/>
        <v>58.905217029892142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118"/>
        <v>23.765833099880023</v>
      </c>
      <c r="AP552" s="153">
        <f t="shared" si="119"/>
        <v>59.07471850198155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118"/>
        <v>24.207876745115261</v>
      </c>
      <c r="AP553" s="153">
        <f t="shared" si="119"/>
        <v>59.244219974070958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118"/>
        <v>24.649920390350498</v>
      </c>
      <c r="AP554" s="153">
        <f t="shared" si="119"/>
        <v>59.413721446160366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118"/>
        <v>25.091964035585736</v>
      </c>
      <c r="AP555" s="153">
        <f t="shared" si="119"/>
        <v>59.583222918249774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118"/>
        <v>25.534007680820974</v>
      </c>
      <c r="AP556" s="153">
        <f t="shared" si="119"/>
        <v>59.752724390339182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118"/>
        <v>25.976051326056211</v>
      </c>
      <c r="AP557" s="153">
        <f t="shared" si="119"/>
        <v>59.92222586242859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118"/>
        <v>26.418094971291449</v>
      </c>
      <c r="AP558" s="153">
        <f t="shared" si="119"/>
        <v>60.091727334517998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118"/>
        <v>26.860138616526687</v>
      </c>
      <c r="AP559" s="153">
        <f t="shared" si="119"/>
        <v>60.261228806607406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118"/>
        <v>27.302182261761924</v>
      </c>
      <c r="AP560" s="153">
        <f t="shared" si="119"/>
        <v>60.430730278696814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118"/>
        <v>27.744225906997162</v>
      </c>
      <c r="AP561" s="153">
        <f t="shared" si="119"/>
        <v>60.600231750786222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118"/>
        <v>28.1862695522324</v>
      </c>
      <c r="AP562" s="153">
        <f t="shared" si="119"/>
        <v>60.76973322287563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118"/>
        <v>28.628313197467637</v>
      </c>
      <c r="AP563" s="153">
        <f t="shared" si="119"/>
        <v>60.939234694965037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118"/>
        <v>29.070356842702875</v>
      </c>
      <c r="AP564" s="153">
        <f t="shared" si="119"/>
        <v>61.108736167054445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118"/>
        <v>29.512400487938113</v>
      </c>
      <c r="AP565" s="153">
        <f t="shared" si="119"/>
        <v>61.278237639143853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118"/>
        <v>29.95444413317335</v>
      </c>
      <c r="AP566" s="153">
        <f t="shared" si="119"/>
        <v>61.447739111233261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118"/>
        <v>30.396487778408588</v>
      </c>
      <c r="AP567" s="153">
        <f t="shared" si="119"/>
        <v>61.617240583322669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118"/>
        <v>30.838531423643825</v>
      </c>
      <c r="AP568" s="153">
        <f t="shared" si="119"/>
        <v>61.786742055412077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118"/>
        <v>31.280575068879063</v>
      </c>
      <c r="AP569" s="153">
        <f t="shared" si="119"/>
        <v>61.956243527501485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118"/>
        <v>31.722618714114301</v>
      </c>
      <c r="AP570" s="153">
        <f t="shared" si="119"/>
        <v>62.125744999590893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118"/>
        <v>32.164662359349542</v>
      </c>
      <c r="AP571" s="153">
        <f t="shared" si="119"/>
        <v>62.295246471680301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118"/>
        <v>32.60670600458478</v>
      </c>
      <c r="AP572" s="153">
        <f t="shared" si="119"/>
        <v>62.464747943769709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118"/>
        <v>33.048749649820017</v>
      </c>
      <c r="AP573" s="153">
        <f t="shared" si="119"/>
        <v>62.634249415859117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118"/>
        <v>33.490793295055255</v>
      </c>
      <c r="AP574" s="153">
        <f t="shared" si="119"/>
        <v>62.803750887948524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si="118"/>
        <v>33.932836940290493</v>
      </c>
      <c r="AP575" s="153">
        <f t="shared" si="119"/>
        <v>62.973252360037932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118"/>
        <v>34.37488058552573</v>
      </c>
      <c r="AP576" s="153">
        <f t="shared" si="119"/>
        <v>63.14275383212734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118"/>
        <v>34.816924230760968</v>
      </c>
      <c r="AP577" s="153">
        <f t="shared" si="119"/>
        <v>63.312255304216748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118"/>
        <v>35.258967875996206</v>
      </c>
      <c r="AP578" s="153">
        <f t="shared" si="119"/>
        <v>63.481756776306156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118"/>
        <v>35.701011521231443</v>
      </c>
      <c r="AP579" s="153">
        <f t="shared" si="119"/>
        <v>63.651258248395564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118"/>
        <v>36.143055166466681</v>
      </c>
      <c r="AP580" s="153">
        <f t="shared" si="119"/>
        <v>63.820759720484972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118"/>
        <v>36.585098811701918</v>
      </c>
      <c r="AP581" s="153">
        <f t="shared" si="119"/>
        <v>63.99026119257438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118"/>
        <v>37.027142456937156</v>
      </c>
      <c r="AP582" s="153">
        <f t="shared" si="119"/>
        <v>64.159762664663788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118"/>
        <v>37.469186102172394</v>
      </c>
      <c r="AP583" s="153">
        <f t="shared" si="119"/>
        <v>64.329264136753196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118"/>
        <v>37.911229747407631</v>
      </c>
      <c r="AP584" s="153">
        <f t="shared" si="119"/>
        <v>64.498765608842604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118"/>
        <v>38.353273392642869</v>
      </c>
      <c r="AP585" s="153">
        <f t="shared" si="119"/>
        <v>64.668267080932011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118"/>
        <v>38.795317037878107</v>
      </c>
      <c r="AP586" s="153">
        <f t="shared" si="119"/>
        <v>64.837768553021419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118"/>
        <v>39.237360683113344</v>
      </c>
      <c r="AP587" s="153">
        <f t="shared" si="119"/>
        <v>65.007270025110827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118"/>
        <v>39.679404328348582</v>
      </c>
      <c r="AP588" s="153">
        <f t="shared" si="119"/>
        <v>65.176771497200235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118"/>
        <v>40.12144797358382</v>
      </c>
      <c r="AP589" s="153">
        <f t="shared" si="119"/>
        <v>65.346272969289643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118"/>
        <v>40.563491618819057</v>
      </c>
      <c r="AP590" s="153">
        <f t="shared" si="119"/>
        <v>65.515774441379051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118"/>
        <v>41.005535264054295</v>
      </c>
      <c r="AP591" s="153">
        <f t="shared" si="119"/>
        <v>65.685275913468459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118"/>
        <v>41.447578909289533</v>
      </c>
      <c r="AP592" s="153">
        <f t="shared" si="119"/>
        <v>65.854777385557867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118"/>
        <v>41.88962255452477</v>
      </c>
      <c r="AP593" s="153">
        <f t="shared" si="119"/>
        <v>66.024278857647275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118"/>
        <v>42.331666199760008</v>
      </c>
      <c r="AP594" s="153">
        <f t="shared" si="119"/>
        <v>66.193780329736683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118"/>
        <v>42.773709844995246</v>
      </c>
      <c r="AP595" s="153">
        <f t="shared" si="119"/>
        <v>66.363281801826091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118"/>
        <v>43.215753490230483</v>
      </c>
      <c r="AP596" s="153">
        <f t="shared" si="119"/>
        <v>66.532783273915499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118"/>
        <v>43.657797135465721</v>
      </c>
      <c r="AP597" s="153">
        <f t="shared" si="119"/>
        <v>66.702284746004906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118"/>
        <v>44.099840780700958</v>
      </c>
      <c r="AP598" s="153">
        <f t="shared" si="119"/>
        <v>66.871786218094314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118"/>
        <v>44.541884425936196</v>
      </c>
      <c r="AP599" s="153">
        <f t="shared" si="119"/>
        <v>67.041287690183722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118"/>
        <v>44.983928071171434</v>
      </c>
      <c r="AP600" s="153">
        <f t="shared" si="119"/>
        <v>67.21078916227313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118"/>
        <v>45.425971716406671</v>
      </c>
      <c r="AP601" s="153">
        <f t="shared" si="119"/>
        <v>67.380290634362538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118"/>
        <v>45.868015361641909</v>
      </c>
      <c r="AP602" s="153">
        <f t="shared" si="119"/>
        <v>67.549792106451946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118"/>
        <v>46.310059006877147</v>
      </c>
      <c r="AP603" s="153">
        <f t="shared" si="119"/>
        <v>67.719293578541354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118"/>
        <v>46.752102652112384</v>
      </c>
      <c r="AP604" s="153">
        <f t="shared" si="119"/>
        <v>67.888795050630762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118"/>
        <v>47.194146297347622</v>
      </c>
      <c r="AP605" s="153">
        <f t="shared" si="119"/>
        <v>68.05829652272017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118"/>
        <v>47.63618994258286</v>
      </c>
      <c r="AP606" s="153">
        <f t="shared" si="119"/>
        <v>68.227797994809578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118"/>
        <v>48.078233587818097</v>
      </c>
      <c r="AP607" s="153">
        <f t="shared" si="119"/>
        <v>68.397299466898986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118"/>
        <v>48.520277233053335</v>
      </c>
      <c r="AP608" s="153">
        <f t="shared" si="119"/>
        <v>68.566800938988393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118"/>
        <v>48.962320878288573</v>
      </c>
      <c r="AP609" s="153">
        <f t="shared" si="119"/>
        <v>68.736302411077801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49.404364523523903</v>
      </c>
      <c r="AP610" s="177">
        <f>AC14</f>
        <v>68.905803883166968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49.404364523523903</v>
      </c>
      <c r="AQ611">
        <f>AC14</f>
        <v>68.905803883166968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710" si="120">AJ611+(AJ$711-AJ$611)/100</f>
        <v>49.482056381388453</v>
      </c>
      <c r="AQ612">
        <f t="shared" ref="AQ612:AQ710" si="121">AQ611+(AQ$711-AQ$611)/100</f>
        <v>68.842843774990797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120"/>
        <v>49.559748239253004</v>
      </c>
      <c r="AQ613">
        <f t="shared" si="121"/>
        <v>68.779883666814627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120"/>
        <v>49.637440097117555</v>
      </c>
      <c r="AQ614">
        <f t="shared" si="121"/>
        <v>68.716923558638456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120"/>
        <v>49.715131954982105</v>
      </c>
      <c r="AQ615">
        <f t="shared" si="121"/>
        <v>68.653963450462285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120"/>
        <v>49.792823812846656</v>
      </c>
      <c r="AQ616">
        <f t="shared" si="121"/>
        <v>68.591003342286115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120"/>
        <v>49.870515670711207</v>
      </c>
      <c r="AQ617">
        <f t="shared" si="121"/>
        <v>68.528043234109944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120"/>
        <v>49.948207528575757</v>
      </c>
      <c r="AQ618">
        <f t="shared" si="121"/>
        <v>68.465083125933774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120"/>
        <v>50.025899386440308</v>
      </c>
      <c r="AQ619">
        <f t="shared" si="121"/>
        <v>68.402123017757603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120"/>
        <v>50.103591244304859</v>
      </c>
      <c r="AQ620">
        <f t="shared" si="121"/>
        <v>68.339162909581432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120"/>
        <v>50.181283102169409</v>
      </c>
      <c r="AQ621">
        <f t="shared" si="121"/>
        <v>68.276202801405262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120"/>
        <v>50.25897496003396</v>
      </c>
      <c r="AQ622">
        <f t="shared" si="121"/>
        <v>68.213242693229091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120"/>
        <v>50.336666817898511</v>
      </c>
      <c r="AQ623">
        <f t="shared" si="121"/>
        <v>68.150282585052921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120"/>
        <v>50.414358675763062</v>
      </c>
      <c r="AQ624">
        <f t="shared" si="121"/>
        <v>68.08732247687675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120"/>
        <v>50.492050533627612</v>
      </c>
      <c r="AQ625">
        <f t="shared" si="121"/>
        <v>68.024362368700579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120"/>
        <v>50.569742391492163</v>
      </c>
      <c r="AQ626">
        <f t="shared" si="121"/>
        <v>67.961402260524409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120"/>
        <v>50.647434249356714</v>
      </c>
      <c r="AQ627">
        <f t="shared" si="121"/>
        <v>67.898442152348238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120"/>
        <v>50.725126107221264</v>
      </c>
      <c r="AQ628">
        <f t="shared" si="121"/>
        <v>67.835482044172068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120"/>
        <v>50.802817965085815</v>
      </c>
      <c r="AQ629">
        <f t="shared" si="121"/>
        <v>67.772521935995897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120"/>
        <v>50.880509822950366</v>
      </c>
      <c r="AQ630">
        <f t="shared" si="121"/>
        <v>67.709561827819726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120"/>
        <v>50.958201680814916</v>
      </c>
      <c r="AQ631">
        <f t="shared" si="121"/>
        <v>67.646601719643556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120"/>
        <v>51.035893538679467</v>
      </c>
      <c r="AQ632">
        <f t="shared" si="121"/>
        <v>67.583641611467385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120"/>
        <v>51.113585396544018</v>
      </c>
      <c r="AQ633">
        <f t="shared" si="121"/>
        <v>67.520681503291215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120"/>
        <v>51.191277254408568</v>
      </c>
      <c r="AQ634">
        <f t="shared" si="121"/>
        <v>67.457721395115044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120"/>
        <v>51.268969112273119</v>
      </c>
      <c r="AQ635">
        <f t="shared" si="121"/>
        <v>67.394761286938873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120"/>
        <v>51.34666097013767</v>
      </c>
      <c r="AQ636">
        <f t="shared" si="121"/>
        <v>67.331801178762703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120"/>
        <v>51.42435282800222</v>
      </c>
      <c r="AQ637">
        <f t="shared" si="121"/>
        <v>67.268841070586532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120"/>
        <v>51.502044685866771</v>
      </c>
      <c r="AQ638">
        <f t="shared" si="121"/>
        <v>67.205880962410362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120"/>
        <v>51.579736543731322</v>
      </c>
      <c r="AQ639">
        <f t="shared" si="121"/>
        <v>67.142920854234191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120"/>
        <v>51.657428401595872</v>
      </c>
      <c r="AQ640">
        <f t="shared" si="121"/>
        <v>67.079960746058021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120"/>
        <v>51.735120259460423</v>
      </c>
      <c r="AQ641">
        <f t="shared" si="121"/>
        <v>67.01700063788185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120"/>
        <v>51.812812117324974</v>
      </c>
      <c r="AQ642">
        <f t="shared" si="121"/>
        <v>66.954040529705679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120"/>
        <v>51.890503975189525</v>
      </c>
      <c r="AQ643">
        <f t="shared" si="121"/>
        <v>66.891080421529509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120"/>
        <v>51.968195833054075</v>
      </c>
      <c r="AQ644">
        <f t="shared" si="121"/>
        <v>66.828120313353338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120"/>
        <v>52.045887690918626</v>
      </c>
      <c r="AQ645">
        <f t="shared" si="121"/>
        <v>66.765160205177168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120"/>
        <v>52.123579548783177</v>
      </c>
      <c r="AQ646">
        <f t="shared" si="121"/>
        <v>66.702200097000997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120"/>
        <v>52.201271406647727</v>
      </c>
      <c r="AQ647">
        <f t="shared" si="121"/>
        <v>66.639239988824826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120"/>
        <v>52.278963264512278</v>
      </c>
      <c r="AQ648">
        <f t="shared" si="121"/>
        <v>66.576279880648656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120"/>
        <v>52.356655122376829</v>
      </c>
      <c r="AQ649">
        <f t="shared" si="121"/>
        <v>66.513319772472485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120"/>
        <v>52.434346980241379</v>
      </c>
      <c r="AQ650">
        <f t="shared" si="121"/>
        <v>66.450359664296315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120"/>
        <v>52.51203883810593</v>
      </c>
      <c r="AQ651">
        <f t="shared" si="121"/>
        <v>66.387399556120144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120"/>
        <v>52.589730695970481</v>
      </c>
      <c r="AQ652">
        <f t="shared" si="121"/>
        <v>66.324439447943973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120"/>
        <v>52.667422553835031</v>
      </c>
      <c r="AQ653">
        <f t="shared" si="121"/>
        <v>66.261479339767803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120"/>
        <v>52.745114411699582</v>
      </c>
      <c r="AQ654">
        <f t="shared" si="121"/>
        <v>66.198519231591632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120"/>
        <v>52.822806269564133</v>
      </c>
      <c r="AQ655">
        <f t="shared" si="121"/>
        <v>66.135559123415462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120"/>
        <v>52.900498127428683</v>
      </c>
      <c r="AQ656">
        <f t="shared" si="121"/>
        <v>66.072599015239291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120"/>
        <v>52.978189985293234</v>
      </c>
      <c r="AQ657">
        <f t="shared" si="121"/>
        <v>66.00963890706312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120"/>
        <v>53.055881843157785</v>
      </c>
      <c r="AQ658">
        <f t="shared" si="121"/>
        <v>65.94667879888695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120"/>
        <v>53.133573701022335</v>
      </c>
      <c r="AQ659">
        <f t="shared" si="121"/>
        <v>65.883718690710779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120"/>
        <v>53.211265558886886</v>
      </c>
      <c r="AQ660">
        <f t="shared" si="121"/>
        <v>65.820758582534609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120"/>
        <v>53.288957416751437</v>
      </c>
      <c r="AQ661">
        <f t="shared" si="121"/>
        <v>65.757798474358438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120"/>
        <v>53.366649274615988</v>
      </c>
      <c r="AQ662">
        <f t="shared" si="121"/>
        <v>65.694838366182267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120"/>
        <v>53.444341132480538</v>
      </c>
      <c r="AQ663">
        <f t="shared" si="121"/>
        <v>65.631878258006097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120"/>
        <v>53.522032990345089</v>
      </c>
      <c r="AQ664">
        <f t="shared" si="121"/>
        <v>65.568918149829926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120"/>
        <v>53.59972484820964</v>
      </c>
      <c r="AQ665">
        <f t="shared" si="121"/>
        <v>65.505958041653756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120"/>
        <v>53.67741670607419</v>
      </c>
      <c r="AQ666">
        <f t="shared" si="121"/>
        <v>65.442997933477585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120"/>
        <v>53.755108563938741</v>
      </c>
      <c r="AQ667">
        <f t="shared" si="121"/>
        <v>65.380037825301415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120"/>
        <v>53.832800421803292</v>
      </c>
      <c r="AQ668">
        <f t="shared" si="121"/>
        <v>65.317077717125244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120"/>
        <v>53.910492279667842</v>
      </c>
      <c r="AQ669">
        <f t="shared" si="121"/>
        <v>65.254117608949073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120"/>
        <v>53.988184137532393</v>
      </c>
      <c r="AQ670">
        <f t="shared" si="121"/>
        <v>65.191157500772903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120"/>
        <v>54.065875995396944</v>
      </c>
      <c r="AQ671">
        <f t="shared" si="121"/>
        <v>65.128197392596732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120"/>
        <v>54.143567853261494</v>
      </c>
      <c r="AQ672">
        <f t="shared" si="121"/>
        <v>65.065237284420562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120"/>
        <v>54.221259711126045</v>
      </c>
      <c r="AQ673">
        <f t="shared" si="121"/>
        <v>65.002277176244391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120"/>
        <v>54.298951568990596</v>
      </c>
      <c r="AQ674">
        <f t="shared" si="121"/>
        <v>64.93931706806822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120"/>
        <v>54.376643426855146</v>
      </c>
      <c r="AQ675">
        <f t="shared" si="121"/>
        <v>64.87635695989205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si="120"/>
        <v>54.454335284719697</v>
      </c>
      <c r="AQ676">
        <f t="shared" si="121"/>
        <v>64.813396851715879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120"/>
        <v>54.532027142584248</v>
      </c>
      <c r="AQ677">
        <f t="shared" si="121"/>
        <v>64.750436743539709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120"/>
        <v>54.609719000448798</v>
      </c>
      <c r="AQ678">
        <f t="shared" si="121"/>
        <v>64.687476635363538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120"/>
        <v>54.687410858313349</v>
      </c>
      <c r="AQ679">
        <f t="shared" si="121"/>
        <v>64.624516527187367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120"/>
        <v>54.7651027161779</v>
      </c>
      <c r="AQ680">
        <f t="shared" si="121"/>
        <v>64.561556419011197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120"/>
        <v>54.842794574042451</v>
      </c>
      <c r="AQ681">
        <f t="shared" si="121"/>
        <v>64.498596310835026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120"/>
        <v>54.920486431907001</v>
      </c>
      <c r="AQ682">
        <f t="shared" si="121"/>
        <v>64.435636202658856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120"/>
        <v>54.998178289771552</v>
      </c>
      <c r="AQ683">
        <f t="shared" si="121"/>
        <v>64.372676094482685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120"/>
        <v>55.075870147636103</v>
      </c>
      <c r="AQ684">
        <f t="shared" si="121"/>
        <v>64.309715986306514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120"/>
        <v>55.153562005500653</v>
      </c>
      <c r="AQ685">
        <f t="shared" si="121"/>
        <v>64.246755878130344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120"/>
        <v>55.231253863365204</v>
      </c>
      <c r="AQ686">
        <f t="shared" si="121"/>
        <v>64.183795769954173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120"/>
        <v>55.308945721229755</v>
      </c>
      <c r="AQ687">
        <f t="shared" si="121"/>
        <v>64.120835661778003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120"/>
        <v>55.386637579094305</v>
      </c>
      <c r="AQ688">
        <f t="shared" si="121"/>
        <v>64.057875553601832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120"/>
        <v>55.464329436958856</v>
      </c>
      <c r="AQ689">
        <f t="shared" si="121"/>
        <v>63.994915445425661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120"/>
        <v>55.542021294823407</v>
      </c>
      <c r="AQ690">
        <f t="shared" si="121"/>
        <v>63.931955337249491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120"/>
        <v>55.619713152687957</v>
      </c>
      <c r="AQ691">
        <f t="shared" si="121"/>
        <v>63.86899522907332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120"/>
        <v>55.697405010552508</v>
      </c>
      <c r="AQ692">
        <f t="shared" si="121"/>
        <v>63.80603512089715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120"/>
        <v>55.775096868417059</v>
      </c>
      <c r="AQ693">
        <f t="shared" si="121"/>
        <v>63.743075012720979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120"/>
        <v>55.852788726281609</v>
      </c>
      <c r="AQ694">
        <f t="shared" si="121"/>
        <v>63.680114904544808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120"/>
        <v>55.93048058414616</v>
      </c>
      <c r="AQ695">
        <f t="shared" si="121"/>
        <v>63.617154796368638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120"/>
        <v>56.008172442010711</v>
      </c>
      <c r="AQ696">
        <f t="shared" si="121"/>
        <v>63.554194688192467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120"/>
        <v>56.085864299875261</v>
      </c>
      <c r="AQ697">
        <f t="shared" si="121"/>
        <v>63.491234580016297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120"/>
        <v>56.163556157739812</v>
      </c>
      <c r="AQ698">
        <f t="shared" si="121"/>
        <v>63.428274471840126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120"/>
        <v>56.241248015604363</v>
      </c>
      <c r="AQ699">
        <f t="shared" si="121"/>
        <v>63.365314363663956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120"/>
        <v>56.318939873468914</v>
      </c>
      <c r="AQ700">
        <f t="shared" si="121"/>
        <v>63.302354255487785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120"/>
        <v>56.396631731333464</v>
      </c>
      <c r="AQ701">
        <f t="shared" si="121"/>
        <v>63.239394147311614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120"/>
        <v>56.474323589198015</v>
      </c>
      <c r="AQ702">
        <f t="shared" si="121"/>
        <v>63.176434039135444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120"/>
        <v>56.552015447062566</v>
      </c>
      <c r="AQ703">
        <f t="shared" si="121"/>
        <v>63.113473930959273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120"/>
        <v>56.629707304927116</v>
      </c>
      <c r="AQ704">
        <f t="shared" si="121"/>
        <v>63.050513822783103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120"/>
        <v>56.707399162791667</v>
      </c>
      <c r="AQ705">
        <f t="shared" si="121"/>
        <v>62.987553714606932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120"/>
        <v>56.785091020656218</v>
      </c>
      <c r="AQ706">
        <f t="shared" si="121"/>
        <v>62.924593606430761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120"/>
        <v>56.862782878520768</v>
      </c>
      <c r="AQ707">
        <f t="shared" si="121"/>
        <v>62.861633498254591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120"/>
        <v>56.940474736385319</v>
      </c>
      <c r="AQ708">
        <f t="shared" si="121"/>
        <v>62.79867339007842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120"/>
        <v>57.01816659424987</v>
      </c>
      <c r="AQ709">
        <f t="shared" si="121"/>
        <v>62.73571328190225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120"/>
        <v>57.09585845211442</v>
      </c>
      <c r="AQ710">
        <f t="shared" si="121"/>
        <v>62.672753173726079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57.173550309978793</v>
      </c>
      <c r="AQ711" s="177">
        <f>AC15</f>
        <v>62.609793065550214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57.173550309978793</v>
      </c>
      <c r="AR712">
        <f>AC15</f>
        <v>62.609793065550214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811" si="122">AJ712+(AJ$812-AJ$712)/100</f>
        <v>57.099321068169459</v>
      </c>
      <c r="AR713">
        <f t="shared" ref="AR713:AR811" si="123">AR712+(AR$812-AR$712)/100</f>
        <v>62.142221303150315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122"/>
        <v>57.025091826360125</v>
      </c>
      <c r="AR714">
        <f t="shared" si="123"/>
        <v>61.674649540750416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122"/>
        <v>56.950862584550791</v>
      </c>
      <c r="AR715">
        <f t="shared" si="123"/>
        <v>61.207077778350516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122"/>
        <v>56.876633342741457</v>
      </c>
      <c r="AR716">
        <f t="shared" si="123"/>
        <v>60.739506015950617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122"/>
        <v>56.802404100932122</v>
      </c>
      <c r="AR717">
        <f t="shared" si="123"/>
        <v>60.271934253550718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122"/>
        <v>56.728174859122788</v>
      </c>
      <c r="AR718">
        <f t="shared" si="123"/>
        <v>59.804362491150819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122"/>
        <v>56.653945617313454</v>
      </c>
      <c r="AR719">
        <f t="shared" si="123"/>
        <v>59.33679072875092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122"/>
        <v>56.57971637550412</v>
      </c>
      <c r="AR720">
        <f t="shared" si="123"/>
        <v>58.869218966351021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122"/>
        <v>56.505487133694785</v>
      </c>
      <c r="AR721">
        <f t="shared" si="123"/>
        <v>58.401647203951121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122"/>
        <v>56.431257891885451</v>
      </c>
      <c r="AR722">
        <f t="shared" si="123"/>
        <v>57.934075441551222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122"/>
        <v>56.357028650076117</v>
      </c>
      <c r="AR723">
        <f t="shared" si="123"/>
        <v>57.466503679151323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122"/>
        <v>56.282799408266783</v>
      </c>
      <c r="AR724">
        <f t="shared" si="123"/>
        <v>56.998931916751424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122"/>
        <v>56.208570166457449</v>
      </c>
      <c r="AR725">
        <f t="shared" si="123"/>
        <v>56.531360154351525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122"/>
        <v>56.134340924648114</v>
      </c>
      <c r="AR726">
        <f t="shared" si="123"/>
        <v>56.063788391951626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122"/>
        <v>56.06011168283878</v>
      </c>
      <c r="AR727">
        <f t="shared" si="123"/>
        <v>55.596216629551726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122"/>
        <v>55.985882441029446</v>
      </c>
      <c r="AR728">
        <f t="shared" si="123"/>
        <v>55.128644867151827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122"/>
        <v>55.911653199220112</v>
      </c>
      <c r="AR729">
        <f t="shared" si="123"/>
        <v>54.661073104751928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122"/>
        <v>55.837423957410778</v>
      </c>
      <c r="AR730">
        <f t="shared" si="123"/>
        <v>54.193501342352029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122"/>
        <v>55.763194715601443</v>
      </c>
      <c r="AR731">
        <f t="shared" si="123"/>
        <v>53.72592957995213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122"/>
        <v>55.688965473792109</v>
      </c>
      <c r="AR732">
        <f t="shared" si="123"/>
        <v>53.258357817552231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122"/>
        <v>55.614736231982775</v>
      </c>
      <c r="AR733">
        <f t="shared" si="123"/>
        <v>52.790786055152331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122"/>
        <v>55.540506990173441</v>
      </c>
      <c r="AR734">
        <f t="shared" si="123"/>
        <v>52.323214292752432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122"/>
        <v>55.466277748364107</v>
      </c>
      <c r="AR735">
        <f t="shared" si="123"/>
        <v>51.855642530352533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122"/>
        <v>55.392048506554772</v>
      </c>
      <c r="AR736">
        <f t="shared" si="123"/>
        <v>51.388070767952634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122"/>
        <v>55.317819264745438</v>
      </c>
      <c r="AR737">
        <f t="shared" si="123"/>
        <v>50.920499005552735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122"/>
        <v>55.243590022936104</v>
      </c>
      <c r="AR738">
        <f t="shared" si="123"/>
        <v>50.452927243152836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122"/>
        <v>55.16936078112677</v>
      </c>
      <c r="AR739">
        <f t="shared" si="123"/>
        <v>49.985355480752936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122"/>
        <v>55.095131539317435</v>
      </c>
      <c r="AR740">
        <f t="shared" si="123"/>
        <v>49.517783718353037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122"/>
        <v>55.020902297508101</v>
      </c>
      <c r="AR741">
        <f t="shared" si="123"/>
        <v>49.050211955953138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122"/>
        <v>54.946673055698767</v>
      </c>
      <c r="AR742">
        <f t="shared" si="123"/>
        <v>48.582640193553239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122"/>
        <v>54.872443813889433</v>
      </c>
      <c r="AR743">
        <f t="shared" si="123"/>
        <v>48.11506843115334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122"/>
        <v>54.798214572080099</v>
      </c>
      <c r="AR744">
        <f t="shared" si="123"/>
        <v>47.64749666875344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122"/>
        <v>54.723985330270764</v>
      </c>
      <c r="AR745">
        <f t="shared" si="123"/>
        <v>47.179924906353541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122"/>
        <v>54.64975608846143</v>
      </c>
      <c r="AR746">
        <f t="shared" si="123"/>
        <v>46.712353143953642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122"/>
        <v>54.575526846652096</v>
      </c>
      <c r="AR747">
        <f t="shared" si="123"/>
        <v>46.244781381553743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122"/>
        <v>54.501297604842762</v>
      </c>
      <c r="AR748">
        <f t="shared" si="123"/>
        <v>45.777209619153844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122"/>
        <v>54.427068363033428</v>
      </c>
      <c r="AR749">
        <f t="shared" si="123"/>
        <v>45.309637856753945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122"/>
        <v>54.352839121224093</v>
      </c>
      <c r="AR750">
        <f t="shared" si="123"/>
        <v>44.842066094354045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122"/>
        <v>54.278609879414759</v>
      </c>
      <c r="AR751">
        <f t="shared" si="123"/>
        <v>44.374494331954146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122"/>
        <v>54.204380637605425</v>
      </c>
      <c r="AR752">
        <f t="shared" si="123"/>
        <v>43.906922569554247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122"/>
        <v>54.130151395796091</v>
      </c>
      <c r="AR753">
        <f t="shared" si="123"/>
        <v>43.439350807154348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122"/>
        <v>54.055922153986756</v>
      </c>
      <c r="AR754">
        <f t="shared" si="123"/>
        <v>42.971779044754449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122"/>
        <v>53.981692912177422</v>
      </c>
      <c r="AR755">
        <f t="shared" si="123"/>
        <v>42.50420728235455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122"/>
        <v>53.907463670368088</v>
      </c>
      <c r="AR756">
        <f t="shared" si="123"/>
        <v>42.03663551995465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122"/>
        <v>53.833234428558754</v>
      </c>
      <c r="AR757">
        <f t="shared" si="123"/>
        <v>41.569063757554751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122"/>
        <v>53.75900518674942</v>
      </c>
      <c r="AR758">
        <f t="shared" si="123"/>
        <v>41.101491995154852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122"/>
        <v>53.684775944940085</v>
      </c>
      <c r="AR759">
        <f t="shared" si="123"/>
        <v>40.633920232754953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122"/>
        <v>53.610546703130751</v>
      </c>
      <c r="AR760">
        <f t="shared" si="123"/>
        <v>40.166348470355054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122"/>
        <v>53.536317461321417</v>
      </c>
      <c r="AR761">
        <f t="shared" si="123"/>
        <v>39.698776707955155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122"/>
        <v>53.462088219512083</v>
      </c>
      <c r="AR762">
        <f t="shared" si="123"/>
        <v>39.231204945555255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122"/>
        <v>53.387858977702749</v>
      </c>
      <c r="AR763">
        <f t="shared" si="123"/>
        <v>38.763633183155356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122"/>
        <v>53.313629735893414</v>
      </c>
      <c r="AR764">
        <f t="shared" si="123"/>
        <v>38.296061420755457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122"/>
        <v>53.23940049408408</v>
      </c>
      <c r="AR765">
        <f t="shared" si="123"/>
        <v>37.828489658355558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122"/>
        <v>53.165171252274746</v>
      </c>
      <c r="AR766">
        <f t="shared" si="123"/>
        <v>37.360917895955659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122"/>
        <v>53.090942010465412</v>
      </c>
      <c r="AR767">
        <f t="shared" si="123"/>
        <v>36.89334613355576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122"/>
        <v>53.016712768656078</v>
      </c>
      <c r="AR768">
        <f t="shared" si="123"/>
        <v>36.42577437115586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122"/>
        <v>52.942483526846743</v>
      </c>
      <c r="AR769">
        <f t="shared" si="123"/>
        <v>35.958202608755961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122"/>
        <v>52.868254285037409</v>
      </c>
      <c r="AR770">
        <f t="shared" si="123"/>
        <v>35.490630846356062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122"/>
        <v>52.794025043228075</v>
      </c>
      <c r="AR771">
        <f t="shared" si="123"/>
        <v>35.023059083956163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122"/>
        <v>52.719795801418741</v>
      </c>
      <c r="AR772">
        <f t="shared" si="123"/>
        <v>34.555487321556264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122"/>
        <v>52.645566559609406</v>
      </c>
      <c r="AR773">
        <f t="shared" si="123"/>
        <v>34.087915559156365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122"/>
        <v>52.571337317800072</v>
      </c>
      <c r="AR774">
        <f t="shared" si="123"/>
        <v>33.620343796756465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122"/>
        <v>52.497108075990738</v>
      </c>
      <c r="AR775">
        <f t="shared" si="123"/>
        <v>33.152772034356566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122"/>
        <v>52.422878834181404</v>
      </c>
      <c r="AR776">
        <f t="shared" si="123"/>
        <v>32.685200271956667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si="122"/>
        <v>52.34864959237207</v>
      </c>
      <c r="AR777">
        <f t="shared" si="123"/>
        <v>32.217628509556768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122"/>
        <v>52.274420350562735</v>
      </c>
      <c r="AR778">
        <f t="shared" si="123"/>
        <v>31.750056747156872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122"/>
        <v>52.200191108753401</v>
      </c>
      <c r="AR779">
        <f t="shared" si="123"/>
        <v>31.282484984756977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122"/>
        <v>52.125961866944067</v>
      </c>
      <c r="AR780">
        <f t="shared" si="123"/>
        <v>30.814913222357081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122"/>
        <v>52.051732625134733</v>
      </c>
      <c r="AR781">
        <f t="shared" si="123"/>
        <v>30.347341459957185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122"/>
        <v>51.977503383325399</v>
      </c>
      <c r="AR782">
        <f t="shared" si="123"/>
        <v>29.87976969755729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122"/>
        <v>51.903274141516064</v>
      </c>
      <c r="AR783">
        <f t="shared" si="123"/>
        <v>29.412197935157394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122"/>
        <v>51.82904489970673</v>
      </c>
      <c r="AR784">
        <f t="shared" si="123"/>
        <v>28.944626172757498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122"/>
        <v>51.754815657897396</v>
      </c>
      <c r="AR785">
        <f t="shared" si="123"/>
        <v>28.477054410357603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122"/>
        <v>51.680586416088062</v>
      </c>
      <c r="AR786">
        <f t="shared" si="123"/>
        <v>28.009482647957707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122"/>
        <v>51.606357174278727</v>
      </c>
      <c r="AR787">
        <f t="shared" si="123"/>
        <v>27.541910885557812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122"/>
        <v>51.532127932469393</v>
      </c>
      <c r="AR788">
        <f t="shared" si="123"/>
        <v>27.074339123157916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122"/>
        <v>51.457898690660059</v>
      </c>
      <c r="AR789">
        <f t="shared" si="123"/>
        <v>26.60676736075802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122"/>
        <v>51.383669448850725</v>
      </c>
      <c r="AR790">
        <f t="shared" si="123"/>
        <v>26.139195598358125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122"/>
        <v>51.309440207041391</v>
      </c>
      <c r="AR791">
        <f t="shared" si="123"/>
        <v>25.671623835958229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122"/>
        <v>51.235210965232056</v>
      </c>
      <c r="AR792">
        <f t="shared" si="123"/>
        <v>25.204052073558334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122"/>
        <v>51.160981723422722</v>
      </c>
      <c r="AR793">
        <f t="shared" si="123"/>
        <v>24.736480311158438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122"/>
        <v>51.086752481613388</v>
      </c>
      <c r="AR794">
        <f t="shared" si="123"/>
        <v>24.268908548758542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122"/>
        <v>51.012523239804054</v>
      </c>
      <c r="AR795">
        <f t="shared" si="123"/>
        <v>23.801336786358647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122"/>
        <v>50.93829399799472</v>
      </c>
      <c r="AR796">
        <f t="shared" si="123"/>
        <v>23.333765023958751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122"/>
        <v>50.864064756185385</v>
      </c>
      <c r="AR797">
        <f t="shared" si="123"/>
        <v>22.866193261558855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122"/>
        <v>50.789835514376051</v>
      </c>
      <c r="AR798">
        <f t="shared" si="123"/>
        <v>22.39862149915896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122"/>
        <v>50.715606272566717</v>
      </c>
      <c r="AR799">
        <f t="shared" si="123"/>
        <v>21.931049736759064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122"/>
        <v>50.641377030757383</v>
      </c>
      <c r="AR800">
        <f t="shared" si="123"/>
        <v>21.463477974359169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122"/>
        <v>50.567147788948049</v>
      </c>
      <c r="AR801">
        <f t="shared" si="123"/>
        <v>20.995906211959273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122"/>
        <v>50.492918547138714</v>
      </c>
      <c r="AR802">
        <f t="shared" si="123"/>
        <v>20.528334449559377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122"/>
        <v>50.41868930532938</v>
      </c>
      <c r="AR803">
        <f t="shared" si="123"/>
        <v>20.060762687159482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122"/>
        <v>50.344460063520046</v>
      </c>
      <c r="AR804">
        <f t="shared" si="123"/>
        <v>19.593190924759586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122"/>
        <v>50.270230821710712</v>
      </c>
      <c r="AR805">
        <f t="shared" si="123"/>
        <v>19.125619162359691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122"/>
        <v>50.196001579901377</v>
      </c>
      <c r="AR806">
        <f t="shared" si="123"/>
        <v>18.658047399959795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122"/>
        <v>50.121772338092043</v>
      </c>
      <c r="AR807">
        <f t="shared" si="123"/>
        <v>18.190475637559899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122"/>
        <v>50.047543096282709</v>
      </c>
      <c r="AR808">
        <f t="shared" si="123"/>
        <v>17.722903875160004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122"/>
        <v>49.973313854473375</v>
      </c>
      <c r="AR809">
        <f t="shared" si="123"/>
        <v>17.255332112760108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122"/>
        <v>49.899084612664041</v>
      </c>
      <c r="AR810">
        <f t="shared" si="123"/>
        <v>16.787760350360212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122"/>
        <v>49.824855370854706</v>
      </c>
      <c r="AR811">
        <f t="shared" si="123"/>
        <v>16.320188587960317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49.750626129045258</v>
      </c>
      <c r="AR812" s="177">
        <f>AC8</f>
        <v>15.852616825560631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49.750626129045258</v>
      </c>
      <c r="AS813">
        <f>AC8</f>
        <v>15.852616825560631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912" si="124">AJ813+(AJ$913-AJ$813)/100</f>
        <v>49.671187455198272</v>
      </c>
      <c r="AS814">
        <f t="shared" ref="AS814:AS912" si="125">AS813+(AS$913-AS$813)/100</f>
        <v>15.754590657305025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124"/>
        <v>49.591748781351285</v>
      </c>
      <c r="AS815">
        <f t="shared" si="125"/>
        <v>15.656564489049419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124"/>
        <v>49.512310107504298</v>
      </c>
      <c r="AS816">
        <f t="shared" si="125"/>
        <v>15.558538320793813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124"/>
        <v>49.432871433657311</v>
      </c>
      <c r="AS817">
        <f t="shared" si="125"/>
        <v>15.460512152538207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124"/>
        <v>49.353432759810325</v>
      </c>
      <c r="AS818">
        <f t="shared" si="125"/>
        <v>15.362485984282602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124"/>
        <v>49.273994085963338</v>
      </c>
      <c r="AS819">
        <f t="shared" si="125"/>
        <v>15.264459816026996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124"/>
        <v>49.194555412116351</v>
      </c>
      <c r="AS820">
        <f t="shared" si="125"/>
        <v>15.16643364777139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124"/>
        <v>49.115116738269364</v>
      </c>
      <c r="AS821">
        <f t="shared" si="125"/>
        <v>15.068407479515784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124"/>
        <v>49.035678064422378</v>
      </c>
      <c r="AS822">
        <f t="shared" si="125"/>
        <v>14.970381311260178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124"/>
        <v>48.956239390575391</v>
      </c>
      <c r="AS823">
        <f t="shared" si="125"/>
        <v>14.872355143004572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124"/>
        <v>48.876800716728404</v>
      </c>
      <c r="AS824">
        <f t="shared" si="125"/>
        <v>14.774328974748967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124"/>
        <v>48.797362042881417</v>
      </c>
      <c r="AS825">
        <f t="shared" si="125"/>
        <v>14.676302806493361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124"/>
        <v>48.71792336903443</v>
      </c>
      <c r="AS826">
        <f t="shared" si="125"/>
        <v>14.578276638237755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124"/>
        <v>48.638484695187444</v>
      </c>
      <c r="AS827">
        <f t="shared" si="125"/>
        <v>14.480250469982149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124"/>
        <v>48.559046021340457</v>
      </c>
      <c r="AS828">
        <f t="shared" si="125"/>
        <v>14.382224301726543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124"/>
        <v>48.47960734749347</v>
      </c>
      <c r="AS829">
        <f t="shared" si="125"/>
        <v>14.284198133470937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124"/>
        <v>48.400168673646483</v>
      </c>
      <c r="AS830">
        <f t="shared" si="125"/>
        <v>14.186171965215332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124"/>
        <v>48.320729999799497</v>
      </c>
      <c r="AS831">
        <f t="shared" si="125"/>
        <v>14.088145796959726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124"/>
        <v>48.24129132595251</v>
      </c>
      <c r="AS832">
        <f t="shared" si="125"/>
        <v>13.99011962870412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124"/>
        <v>48.161852652105523</v>
      </c>
      <c r="AS833">
        <f t="shared" si="125"/>
        <v>13.892093460448514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124"/>
        <v>48.082413978258536</v>
      </c>
      <c r="AS834">
        <f t="shared" si="125"/>
        <v>13.794067292192908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124"/>
        <v>48.002975304411549</v>
      </c>
      <c r="AS835">
        <f t="shared" si="125"/>
        <v>13.696041123937302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124"/>
        <v>47.923536630564563</v>
      </c>
      <c r="AS836">
        <f t="shared" si="125"/>
        <v>13.598014955681696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124"/>
        <v>47.844097956717576</v>
      </c>
      <c r="AS837">
        <f t="shared" si="125"/>
        <v>13.499988787426091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124"/>
        <v>47.764659282870589</v>
      </c>
      <c r="AS838">
        <f t="shared" si="125"/>
        <v>13.401962619170485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124"/>
        <v>47.685220609023602</v>
      </c>
      <c r="AS839">
        <f t="shared" si="125"/>
        <v>13.303936450914879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124"/>
        <v>47.605781935176616</v>
      </c>
      <c r="AS840">
        <f t="shared" si="125"/>
        <v>13.205910282659273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124"/>
        <v>47.526343261329629</v>
      </c>
      <c r="AS841">
        <f t="shared" si="125"/>
        <v>13.107884114403667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124"/>
        <v>47.446904587482642</v>
      </c>
      <c r="AS842">
        <f t="shared" si="125"/>
        <v>13.009857946148061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124"/>
        <v>47.367465913635655</v>
      </c>
      <c r="AS843">
        <f t="shared" si="125"/>
        <v>12.911831777892456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124"/>
        <v>47.288027239788669</v>
      </c>
      <c r="AS844">
        <f t="shared" si="125"/>
        <v>12.81380560963685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124"/>
        <v>47.208588565941682</v>
      </c>
      <c r="AS845">
        <f t="shared" si="125"/>
        <v>12.715779441381244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124"/>
        <v>47.129149892094695</v>
      </c>
      <c r="AS846">
        <f t="shared" si="125"/>
        <v>12.617753273125638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124"/>
        <v>47.049711218247708</v>
      </c>
      <c r="AS847">
        <f t="shared" si="125"/>
        <v>12.519727104870032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124"/>
        <v>46.970272544400721</v>
      </c>
      <c r="AS848">
        <f t="shared" si="125"/>
        <v>12.421700936614426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124"/>
        <v>46.890833870553735</v>
      </c>
      <c r="AS849">
        <f t="shared" si="125"/>
        <v>12.323674768358821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124"/>
        <v>46.811395196706748</v>
      </c>
      <c r="AS850">
        <f t="shared" si="125"/>
        <v>12.225648600103215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124"/>
        <v>46.731956522859761</v>
      </c>
      <c r="AS851">
        <f t="shared" si="125"/>
        <v>12.127622431847609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124"/>
        <v>46.652517849012774</v>
      </c>
      <c r="AS852">
        <f t="shared" si="125"/>
        <v>12.029596263592003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124"/>
        <v>46.573079175165788</v>
      </c>
      <c r="AS853">
        <f t="shared" si="125"/>
        <v>11.931570095336397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124"/>
        <v>46.493640501318801</v>
      </c>
      <c r="AS854">
        <f t="shared" si="125"/>
        <v>11.833543927080791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124"/>
        <v>46.414201827471814</v>
      </c>
      <c r="AS855">
        <f t="shared" si="125"/>
        <v>11.735517758825186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124"/>
        <v>46.334763153624827</v>
      </c>
      <c r="AS856">
        <f t="shared" si="125"/>
        <v>11.63749159056958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124"/>
        <v>46.25532447977784</v>
      </c>
      <c r="AS857">
        <f t="shared" si="125"/>
        <v>11.539465422313974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124"/>
        <v>46.175885805930854</v>
      </c>
      <c r="AS858">
        <f t="shared" si="125"/>
        <v>11.441439254058368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124"/>
        <v>46.096447132083867</v>
      </c>
      <c r="AS859">
        <f t="shared" si="125"/>
        <v>11.343413085802762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124"/>
        <v>46.01700845823688</v>
      </c>
      <c r="AS860">
        <f t="shared" si="125"/>
        <v>11.245386917547156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124"/>
        <v>45.937569784389893</v>
      </c>
      <c r="AS861">
        <f t="shared" si="125"/>
        <v>11.147360749291551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124"/>
        <v>45.858131110542907</v>
      </c>
      <c r="AS862">
        <f t="shared" si="125"/>
        <v>11.049334581035945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124"/>
        <v>45.77869243669592</v>
      </c>
      <c r="AS863">
        <f t="shared" si="125"/>
        <v>10.951308412780339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124"/>
        <v>45.699253762848933</v>
      </c>
      <c r="AS864">
        <f t="shared" si="125"/>
        <v>10.853282244524733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124"/>
        <v>45.619815089001946</v>
      </c>
      <c r="AS865">
        <f t="shared" si="125"/>
        <v>10.755256076269127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124"/>
        <v>45.540376415154959</v>
      </c>
      <c r="AS866">
        <f t="shared" si="125"/>
        <v>10.657229908013521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124"/>
        <v>45.460937741307973</v>
      </c>
      <c r="AS867">
        <f t="shared" si="125"/>
        <v>10.559203739757915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124"/>
        <v>45.381499067460986</v>
      </c>
      <c r="AS868">
        <f t="shared" si="125"/>
        <v>10.46117757150231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124"/>
        <v>45.302060393613999</v>
      </c>
      <c r="AS869">
        <f t="shared" si="125"/>
        <v>10.363151403246704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124"/>
        <v>45.222621719767012</v>
      </c>
      <c r="AS870">
        <f t="shared" si="125"/>
        <v>10.265125234991098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124"/>
        <v>45.143183045920026</v>
      </c>
      <c r="AS871">
        <f t="shared" si="125"/>
        <v>10.167099066735492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124"/>
        <v>45.063744372073039</v>
      </c>
      <c r="AS872">
        <f t="shared" si="125"/>
        <v>10.069072898479886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124"/>
        <v>44.984305698226052</v>
      </c>
      <c r="AS873">
        <f t="shared" si="125"/>
        <v>9.9710467302242805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124"/>
        <v>44.904867024379065</v>
      </c>
      <c r="AS874">
        <f t="shared" si="125"/>
        <v>9.8730205619686746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124"/>
        <v>44.825428350532079</v>
      </c>
      <c r="AS875">
        <f t="shared" si="125"/>
        <v>9.7749943937130688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124"/>
        <v>44.745989676685092</v>
      </c>
      <c r="AS876">
        <f t="shared" si="125"/>
        <v>9.6769682254574629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124"/>
        <v>44.666551002838105</v>
      </c>
      <c r="AS877">
        <f t="shared" si="125"/>
        <v>9.5789420572018571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si="124"/>
        <v>44.587112328991118</v>
      </c>
      <c r="AS878">
        <f t="shared" si="125"/>
        <v>9.4809158889462513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124"/>
        <v>44.507673655144131</v>
      </c>
      <c r="AS879">
        <f t="shared" si="125"/>
        <v>9.3828897206906454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124"/>
        <v>44.428234981297145</v>
      </c>
      <c r="AS880">
        <f t="shared" si="125"/>
        <v>9.2848635524350396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124"/>
        <v>44.348796307450158</v>
      </c>
      <c r="AS881">
        <f t="shared" si="125"/>
        <v>9.1868373841794337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124"/>
        <v>44.269357633603171</v>
      </c>
      <c r="AS882">
        <f t="shared" si="125"/>
        <v>9.0888112159238279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124"/>
        <v>44.189918959756184</v>
      </c>
      <c r="AS883">
        <f t="shared" si="125"/>
        <v>8.9907850476682221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124"/>
        <v>44.110480285909198</v>
      </c>
      <c r="AS884">
        <f t="shared" si="125"/>
        <v>8.8927588794126162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124"/>
        <v>44.031041612062211</v>
      </c>
      <c r="AS885">
        <f t="shared" si="125"/>
        <v>8.7947327111570104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124"/>
        <v>43.951602938215224</v>
      </c>
      <c r="AS886">
        <f t="shared" si="125"/>
        <v>8.6967065429014045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124"/>
        <v>43.872164264368237</v>
      </c>
      <c r="AS887">
        <f t="shared" si="125"/>
        <v>8.5986803746457987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124"/>
        <v>43.79272559052125</v>
      </c>
      <c r="AS888">
        <f t="shared" si="125"/>
        <v>8.5006542063901929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124"/>
        <v>43.713286916674264</v>
      </c>
      <c r="AS889">
        <f t="shared" si="125"/>
        <v>8.402628038134587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124"/>
        <v>43.633848242827277</v>
      </c>
      <c r="AS890">
        <f t="shared" si="125"/>
        <v>8.3046018698789812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124"/>
        <v>43.55440956898029</v>
      </c>
      <c r="AS891">
        <f t="shared" si="125"/>
        <v>8.2065757016233754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124"/>
        <v>43.474970895133303</v>
      </c>
      <c r="AS892">
        <f t="shared" si="125"/>
        <v>8.1085495333677695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124"/>
        <v>43.395532221286317</v>
      </c>
      <c r="AS893">
        <f t="shared" si="125"/>
        <v>8.0105233651121637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124"/>
        <v>43.31609354743933</v>
      </c>
      <c r="AS894">
        <f t="shared" si="125"/>
        <v>7.9124971968565569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124"/>
        <v>43.236654873592343</v>
      </c>
      <c r="AS895">
        <f t="shared" si="125"/>
        <v>7.8144710286009502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124"/>
        <v>43.157216199745356</v>
      </c>
      <c r="AS896">
        <f t="shared" si="125"/>
        <v>7.7164448603453435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124"/>
        <v>43.07777752589837</v>
      </c>
      <c r="AS897">
        <f t="shared" si="125"/>
        <v>7.6184186920897368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124"/>
        <v>42.998338852051383</v>
      </c>
      <c r="AS898">
        <f t="shared" si="125"/>
        <v>7.52039252383413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124"/>
        <v>42.918900178204396</v>
      </c>
      <c r="AS899">
        <f t="shared" si="125"/>
        <v>7.4223663555785233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124"/>
        <v>42.839461504357409</v>
      </c>
      <c r="AS900">
        <f t="shared" si="125"/>
        <v>7.3243401873229166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124"/>
        <v>42.760022830510422</v>
      </c>
      <c r="AS901">
        <f t="shared" si="125"/>
        <v>7.2263140190673099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124"/>
        <v>42.680584156663436</v>
      </c>
      <c r="AS902">
        <f t="shared" si="125"/>
        <v>7.1282878508117031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124"/>
        <v>42.601145482816449</v>
      </c>
      <c r="AS903">
        <f t="shared" si="125"/>
        <v>7.0302616825560964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124"/>
        <v>42.521706808969462</v>
      </c>
      <c r="AS904">
        <f t="shared" si="125"/>
        <v>6.9322355143004897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124"/>
        <v>42.442268135122475</v>
      </c>
      <c r="AS905">
        <f t="shared" si="125"/>
        <v>6.8342093460448829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124"/>
        <v>42.362829461275489</v>
      </c>
      <c r="AS906">
        <f t="shared" si="125"/>
        <v>6.7361831777892762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124"/>
        <v>42.283390787428502</v>
      </c>
      <c r="AS907">
        <f t="shared" si="125"/>
        <v>6.6381570095336695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124"/>
        <v>42.203952113581515</v>
      </c>
      <c r="AS908">
        <f t="shared" si="125"/>
        <v>6.5401308412780628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124"/>
        <v>42.124513439734528</v>
      </c>
      <c r="AS909">
        <f t="shared" si="125"/>
        <v>6.442104673022456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124"/>
        <v>42.045074765887541</v>
      </c>
      <c r="AS910">
        <f t="shared" si="125"/>
        <v>6.3440785047668493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124"/>
        <v>41.965636092040555</v>
      </c>
      <c r="AS911">
        <f t="shared" si="125"/>
        <v>6.2460523365112426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124"/>
        <v>41.886197418193568</v>
      </c>
      <c r="AS912">
        <f t="shared" si="125"/>
        <v>6.1480261682556359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41.806758744346808</v>
      </c>
      <c r="AS913" s="177">
        <f>AC9</f>
        <v>6.05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8:C38"/>
    <mergeCell ref="F38:H38"/>
    <mergeCell ref="A2:E2"/>
    <mergeCell ref="F6:G6"/>
    <mergeCell ref="F7:G7"/>
    <mergeCell ref="F8:G8"/>
    <mergeCell ref="A15:C15"/>
    <mergeCell ref="A22:C22"/>
    <mergeCell ref="A31:B31"/>
  </mergeCells>
  <conditionalFormatting sqref="B6:B10 F6:F12">
    <cfRule type="expression" dxfId="47" priority="1">
      <formula>_xlfn.ISFORMULA(B6)=FALSE</formula>
    </cfRule>
  </conditionalFormatting>
  <conditionalFormatting sqref="B42 E42">
    <cfRule type="cellIs" dxfId="46" priority="3" operator="greaterThan">
      <formula>1</formula>
    </cfRule>
  </conditionalFormatting>
  <conditionalFormatting sqref="H39:H41">
    <cfRule type="containsText" dxfId="45" priority="2" operator="containsText" text="FAILS">
      <formula>NOT(ISERROR(SEARCH(("FAILS"),(H39))))</formula>
    </cfRule>
  </conditionalFormatting>
  <dataValidations count="2">
    <dataValidation type="list" allowBlank="1" sqref="F9" xr:uid="{00000000-0002-0000-0200-000000000000}">
      <formula1>$K$32:$K$34</formula1>
    </dataValidation>
    <dataValidation type="list" allowBlank="1" sqref="B10" xr:uid="{00000000-0002-0000-0200-000001000000}">
      <formula1>"Yes,No"</formula1>
    </dataValidation>
  </dataValidations>
  <printOptions horizontalCentered="1"/>
  <pageMargins left="0.5" right="0.5" top="0.5" bottom="0.75" header="0" footer="0"/>
  <pageSetup scale="86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00000000-0002-0000-0200-000002000000}">
          <x14:formula1>
            <xm:f>Shapes!$B$2:$B$276</xm:f>
          </x14:formula1>
          <xm:sqref>F6</xm:sqref>
        </x14:dataValidation>
        <x14:dataValidation type="list" allowBlank="1" xr:uid="{00000000-0002-0000-0200-000003000000}">
          <x14:formula1>
            <xm:f>Shapes!$B$277:$B$392</xm:f>
          </x14:formula1>
          <xm:sqref>F8</xm:sqref>
        </x14:dataValidation>
        <x14:dataValidation type="list" allowBlank="1" xr:uid="{00000000-0002-0000-0200-000004000000}">
          <x14:formula1>
            <xm:f>Shapes!$B$2:$B$313</xm:f>
          </x14:formula1>
          <xm:sqref>F7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37E92-256C-4C58-B0F7-0B8656D2FED7}">
  <sheetPr>
    <outlinePr summaryBelow="0" summaryRight="0"/>
    <pageSetUpPr fitToPage="1"/>
  </sheetPr>
  <dimension ref="A1:CG1128"/>
  <sheetViews>
    <sheetView topLeftCell="A5" zoomScaleNormal="100" workbookViewId="0">
      <selection activeCell="C6" sqref="C6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34" width="9.140625" hidden="1" customWidth="1"/>
    <col min="35" max="45" width="9.140625" style="166" hidden="1" customWidth="1"/>
    <col min="46" max="46" width="14.42578125" style="166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MODULEINPUT!A23&amp;" Bottom, Gusset 2"</f>
        <v>BF1 Bottom, Gusset 2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67"/>
      <c r="AJ2" s="167"/>
      <c r="AK2" s="167" t="s">
        <v>68</v>
      </c>
      <c r="AL2" s="167" t="s">
        <v>69</v>
      </c>
      <c r="AM2" s="167" t="s">
        <v>70</v>
      </c>
      <c r="AN2" s="167" t="s">
        <v>71</v>
      </c>
      <c r="AO2" s="167" t="s">
        <v>72</v>
      </c>
      <c r="AP2" s="167" t="s">
        <v>73</v>
      </c>
      <c r="AQ2" s="167" t="s">
        <v>74</v>
      </c>
      <c r="AR2" s="167" t="s">
        <v>75</v>
      </c>
      <c r="AS2" s="167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50.979302799147668</v>
      </c>
      <c r="AG3" s="183"/>
      <c r="AH3" s="183"/>
      <c r="AI3" s="167"/>
      <c r="AJ3" s="167" t="s">
        <v>78</v>
      </c>
      <c r="AK3" s="167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1.2339854570637121</v>
      </c>
      <c r="AG4" s="183"/>
      <c r="AH4" s="183"/>
      <c r="AI4" s="167"/>
      <c r="AJ4" s="167">
        <v>0</v>
      </c>
      <c r="AK4" s="167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2'!$B$8</f>
        <v>0</v>
      </c>
      <c r="M5" s="183"/>
      <c r="N5" s="187" t="s">
        <v>84</v>
      </c>
      <c r="O5" s="195">
        <f>'Gusset 2'!$B$6</f>
        <v>27.841796875</v>
      </c>
      <c r="P5" s="183" t="b">
        <f>IF('Gusset 2'!K10="Yes",TRUE,FALSE)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4</v>
      </c>
      <c r="X5" s="187" t="s">
        <v>86</v>
      </c>
      <c r="Y5" s="197">
        <f>AF3-30</f>
        <v>20.979302799147668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0.7769185786454893</v>
      </c>
      <c r="AG5" s="198"/>
      <c r="AH5" s="198"/>
      <c r="AI5" s="167">
        <v>1</v>
      </c>
      <c r="AJ5" s="166">
        <f t="shared" ref="AJ5:AK11" si="0">AJ4+(AJ$105-AJ$4)/100</f>
        <v>0.58741462727309102</v>
      </c>
      <c r="AK5" s="166">
        <f t="shared" si="0"/>
        <v>0.72486110732149511</v>
      </c>
    </row>
    <row r="6" spans="1:45" ht="15" customHeight="1">
      <c r="A6" s="158" t="s">
        <v>2</v>
      </c>
      <c r="B6" s="159">
        <f>MODULEINPUT!D23</f>
        <v>27.841796875</v>
      </c>
      <c r="C6" s="139"/>
      <c r="D6" s="156"/>
      <c r="E6" s="155" t="s">
        <v>89</v>
      </c>
      <c r="F6" s="359" t="str">
        <f>MODULEINPUT!F24</f>
        <v>BasePlate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2'!$B$7</f>
        <v>22.5625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0</v>
      </c>
      <c r="X6" s="187"/>
      <c r="Y6" s="183"/>
      <c r="Z6" s="187"/>
      <c r="AA6" s="183">
        <v>1</v>
      </c>
      <c r="AB6" s="198">
        <f>W7</f>
        <v>5.2</v>
      </c>
      <c r="AC6" s="201">
        <f>W6+Y24</f>
        <v>51.955656674226418</v>
      </c>
      <c r="AD6" s="183"/>
      <c r="AE6" s="187" t="s">
        <v>92</v>
      </c>
      <c r="AF6" s="183">
        <f>COS($AF$3*PI()/180)</f>
        <v>0.62960108176167606</v>
      </c>
      <c r="AG6" s="198"/>
      <c r="AH6" s="198"/>
      <c r="AI6" s="167">
        <v>2</v>
      </c>
      <c r="AJ6" s="166">
        <f t="shared" si="0"/>
        <v>1.174829254546182</v>
      </c>
      <c r="AK6" s="166">
        <f t="shared" si="0"/>
        <v>1.4497222146429902</v>
      </c>
    </row>
    <row r="7" spans="1:45" ht="15" customHeight="1">
      <c r="A7" s="158" t="s">
        <v>93</v>
      </c>
      <c r="B7" s="160">
        <f>MODULEINPUT!C23</f>
        <v>22.5625</v>
      </c>
      <c r="C7" s="139"/>
      <c r="D7" s="156"/>
      <c r="E7" s="155" t="s">
        <v>14</v>
      </c>
      <c r="F7" s="360" t="str">
        <f>MODULEINPUT!G23</f>
        <v>W10X68</v>
      </c>
      <c r="G7" s="361"/>
      <c r="H7" s="2"/>
      <c r="I7" s="9"/>
      <c r="J7" s="183"/>
      <c r="K7" s="187" t="s">
        <v>94</v>
      </c>
      <c r="L7" s="202">
        <f>'Gusset 2'!$F$11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5.2</v>
      </c>
      <c r="X7" s="187"/>
      <c r="Y7" s="183"/>
      <c r="Z7" s="187"/>
      <c r="AA7" s="183">
        <v>2</v>
      </c>
      <c r="AB7" s="201">
        <f>IF(W21&gt;W22,(AB8-W30),(AB6))</f>
        <v>5.2</v>
      </c>
      <c r="AC7" s="201">
        <f>IF(W21&gt;W22,(AC8+W29),(AC6))</f>
        <v>51.955656674226418</v>
      </c>
      <c r="AD7" s="183"/>
      <c r="AE7" s="183"/>
      <c r="AF7" s="183"/>
      <c r="AG7" s="198"/>
      <c r="AH7" s="183"/>
      <c r="AI7" s="167">
        <v>3</v>
      </c>
      <c r="AJ7" s="166">
        <f t="shared" si="0"/>
        <v>1.7622438818192729</v>
      </c>
      <c r="AK7" s="166">
        <f t="shared" si="0"/>
        <v>2.1745833219644854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MODULEINPUT!I23</f>
        <v>HSS8X8X5/8</v>
      </c>
      <c r="G8" s="361"/>
      <c r="H8" s="2"/>
      <c r="I8" s="9"/>
      <c r="J8" s="183"/>
      <c r="K8" s="187" t="s">
        <v>6</v>
      </c>
      <c r="L8" s="194">
        <f>'Gusset 2'!$B$9</f>
        <v>1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49.750626129045258</v>
      </c>
      <c r="AC8" s="198">
        <f>IF(W21&gt;W22,AC9,(AC7-X29))</f>
        <v>15.852616825560631</v>
      </c>
      <c r="AD8" s="183"/>
      <c r="AE8" s="187" t="s">
        <v>98</v>
      </c>
      <c r="AF8" s="183">
        <f>90-AF3</f>
        <v>39.020697200852332</v>
      </c>
      <c r="AG8" s="198"/>
      <c r="AH8" s="183"/>
      <c r="AI8" s="167">
        <v>4</v>
      </c>
      <c r="AJ8" s="166">
        <f t="shared" si="0"/>
        <v>2.3496585090923641</v>
      </c>
      <c r="AK8" s="166">
        <f t="shared" si="0"/>
        <v>2.8994444292859805</v>
      </c>
    </row>
    <row r="9" spans="1:45" ht="15" customHeight="1">
      <c r="A9" s="158" t="s">
        <v>6</v>
      </c>
      <c r="B9" s="161">
        <v>1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23.671361036774655</v>
      </c>
      <c r="X9" s="187"/>
      <c r="Y9" s="183"/>
      <c r="Z9" s="187"/>
      <c r="AA9" s="183">
        <v>4</v>
      </c>
      <c r="AB9" s="201">
        <f>W7+Y25</f>
        <v>36.903945696293491</v>
      </c>
      <c r="AC9" s="198">
        <f>W6</f>
        <v>0</v>
      </c>
      <c r="AD9" s="183"/>
      <c r="AE9" s="187" t="s">
        <v>83</v>
      </c>
      <c r="AF9" s="183">
        <f>TAN($AF$8*PI()/180)</f>
        <v>0.81038232199228344</v>
      </c>
      <c r="AG9" s="198"/>
      <c r="AH9" s="183"/>
      <c r="AI9" s="167">
        <v>5</v>
      </c>
      <c r="AJ9" s="166">
        <f t="shared" si="0"/>
        <v>2.9370731363654552</v>
      </c>
      <c r="AK9" s="166">
        <f t="shared" si="0"/>
        <v>3.6243055366074755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2'!$F$10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2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0.62960108176167606</v>
      </c>
      <c r="AG10" s="198"/>
      <c r="AH10" s="183"/>
      <c r="AI10" s="167">
        <v>6</v>
      </c>
      <c r="AJ10" s="166">
        <f t="shared" si="0"/>
        <v>3.5244877636385463</v>
      </c>
      <c r="AK10" s="166">
        <f t="shared" si="0"/>
        <v>4.3491666439289709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28.671361036774655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0.7769185786454893</v>
      </c>
      <c r="AG11" s="198"/>
      <c r="AH11" s="183"/>
      <c r="AI11" s="167">
        <v>7</v>
      </c>
      <c r="AJ11" s="166">
        <f t="shared" si="0"/>
        <v>4.111902390911637</v>
      </c>
      <c r="AK11" s="166">
        <f t="shared" si="0"/>
        <v>5.0740277512504663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67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39</v>
      </c>
      <c r="X13" s="183"/>
      <c r="Y13" s="183"/>
      <c r="Z13" s="187"/>
      <c r="AA13" s="187" t="s">
        <v>108</v>
      </c>
      <c r="AB13" s="183">
        <f>Y31*AF6</f>
        <v>58.741462727309099</v>
      </c>
      <c r="AC13" s="183">
        <f>Y31*AF5</f>
        <v>72.486110732149513</v>
      </c>
      <c r="AD13" s="183"/>
      <c r="AE13" s="198"/>
      <c r="AF13" s="198"/>
      <c r="AG13" s="198"/>
      <c r="AH13" s="183"/>
      <c r="AI13" s="167">
        <v>8</v>
      </c>
      <c r="AJ13" s="166">
        <f t="shared" ref="AJ13:AK13" si="2">AJ11+(AJ$105-AJ$4)/100</f>
        <v>4.6993170181847281</v>
      </c>
      <c r="AK13" s="166">
        <f t="shared" si="2"/>
        <v>5.7988888585719618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41</v>
      </c>
      <c r="X14" s="183"/>
      <c r="Y14" s="183"/>
      <c r="Z14" s="187"/>
      <c r="AA14" s="183">
        <v>11</v>
      </c>
      <c r="AB14" s="183">
        <f>AB13-W15*COS((AF3-30)*PI()/180)</f>
        <v>49.404364523523903</v>
      </c>
      <c r="AC14" s="183">
        <f>AC13-W15*SIN((AF3-30)*PI()/180)</f>
        <v>68.905803883166968</v>
      </c>
      <c r="AD14" s="183"/>
      <c r="AE14" s="198" t="s">
        <v>110</v>
      </c>
      <c r="AF14" s="198"/>
      <c r="AG14" s="198"/>
      <c r="AH14" s="183"/>
      <c r="AI14" s="167">
        <v>9</v>
      </c>
      <c r="AJ14" s="166">
        <f t="shared" ref="AJ14:AK29" si="3">AJ13+(AJ$105-AJ$4)/100</f>
        <v>5.2867316454578193</v>
      </c>
      <c r="AK14" s="166">
        <f t="shared" si="3"/>
        <v>6.5237499658934572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10</v>
      </c>
      <c r="X15" s="183"/>
      <c r="Y15" s="183"/>
      <c r="Z15" s="187"/>
      <c r="AA15" s="183">
        <v>12</v>
      </c>
      <c r="AB15" s="198">
        <f>AB13-W15*SIN((AF8-30)*PI()/180)</f>
        <v>57.173550309978793</v>
      </c>
      <c r="AC15" s="183">
        <f>AC13-W15*COS((AF8-30)*PI()/180)</f>
        <v>62.609793065550214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67">
        <v>10</v>
      </c>
      <c r="AJ15" s="166">
        <f t="shared" si="3"/>
        <v>5.8741462727309104</v>
      </c>
      <c r="AK15" s="166">
        <f t="shared" si="3"/>
        <v>7.2486110732149527</v>
      </c>
    </row>
    <row r="16" spans="1:45" ht="15" customHeight="1">
      <c r="A16" s="135"/>
      <c r="B16" s="136" t="s">
        <v>2</v>
      </c>
      <c r="C16" s="137">
        <f>R24</f>
        <v>27.841796875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2'!$F$6,Shapes!$B$1:$B$392,0),11)</f>
        <v>1</v>
      </c>
      <c r="M16" s="187" t="s">
        <v>114</v>
      </c>
      <c r="N16" s="212">
        <f>VLOOKUP(L16,Shapes!$A:$D,4,FALSE)</f>
        <v>0</v>
      </c>
      <c r="O16" s="187"/>
      <c r="P16" s="187" t="s">
        <v>115</v>
      </c>
      <c r="Q16" s="183" t="b">
        <f>IF(L16&lt;&gt;1,IF(L17&lt;&gt;1,IF(L18&lt;&gt;1,FALSE,TRUE),TRUE),TRUE)</f>
        <v>1</v>
      </c>
      <c r="R16" s="183"/>
      <c r="S16" s="183"/>
      <c r="T16" s="211"/>
      <c r="U16" s="184"/>
      <c r="V16" s="187" t="s">
        <v>116</v>
      </c>
      <c r="W16" s="183">
        <f>(W5+W8)/TAN(30*PI()/180)</f>
        <v>8.6602540378443873</v>
      </c>
      <c r="X16" s="183"/>
      <c r="Y16" s="183"/>
      <c r="Z16" s="187"/>
      <c r="AA16" s="183">
        <v>21</v>
      </c>
      <c r="AB16" s="183">
        <f>W7</f>
        <v>5.2</v>
      </c>
      <c r="AC16" s="183">
        <f>W6</f>
        <v>0</v>
      </c>
      <c r="AD16" s="183"/>
      <c r="AE16" s="198">
        <v>1</v>
      </c>
      <c r="AF16" s="198">
        <f>W7</f>
        <v>5.2</v>
      </c>
      <c r="AG16" s="213">
        <f>L5+W6</f>
        <v>0</v>
      </c>
      <c r="AH16" s="183"/>
      <c r="AI16" s="167">
        <v>11</v>
      </c>
      <c r="AJ16" s="166">
        <f t="shared" si="3"/>
        <v>6.4615609000040015</v>
      </c>
      <c r="AK16" s="166">
        <f t="shared" si="3"/>
        <v>7.9734721805364481</v>
      </c>
    </row>
    <row r="17" spans="1:37" ht="15" customHeight="1">
      <c r="A17" s="135"/>
      <c r="B17" s="136" t="s">
        <v>93</v>
      </c>
      <c r="C17" s="137">
        <f>O6</f>
        <v>22.5625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2'!$F$7,Shapes!$B$1:$B$392,0),11)</f>
        <v>244</v>
      </c>
      <c r="M17" s="187" t="s">
        <v>114</v>
      </c>
      <c r="N17" s="214">
        <f>VLOOKUP(L17,Shapes!$A:$D,4,FALSE)</f>
        <v>10.4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47.342722073549311</v>
      </c>
      <c r="X17" s="183"/>
      <c r="Y17" s="183"/>
      <c r="Z17" s="187"/>
      <c r="AA17" s="183">
        <v>22</v>
      </c>
      <c r="AB17" s="198">
        <f>AB21</f>
        <v>72.486110732149513</v>
      </c>
      <c r="AC17" s="183">
        <f>AC16</f>
        <v>0</v>
      </c>
      <c r="AD17" s="183"/>
      <c r="AE17" s="198">
        <v>2</v>
      </c>
      <c r="AF17" s="198">
        <f>AB21</f>
        <v>72.486110732149513</v>
      </c>
      <c r="AG17" s="213">
        <f>AG16</f>
        <v>0</v>
      </c>
      <c r="AH17" s="183" t="str">
        <f>IF(AG17&gt;AC8,"Gusset Plate must be released from the slab.","")</f>
        <v/>
      </c>
      <c r="AI17" s="167">
        <v>12</v>
      </c>
      <c r="AJ17" s="166">
        <f t="shared" si="3"/>
        <v>7.0489755272770926</v>
      </c>
      <c r="AK17" s="166">
        <f t="shared" si="3"/>
        <v>8.6983332878579436</v>
      </c>
    </row>
    <row r="18" spans="1:37" ht="15" customHeight="1">
      <c r="A18" s="135"/>
      <c r="B18" s="136" t="s">
        <v>118</v>
      </c>
      <c r="C18" s="137">
        <f t="shared" ref="C18:C19" si="4">R25</f>
        <v>35.836183662309239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2'!$F$8,Shapes!$B$1:$B$392,0),11)</f>
        <v>281</v>
      </c>
      <c r="M18" s="183" t="s">
        <v>114</v>
      </c>
      <c r="N18" s="183">
        <f>VLOOKUP(L18,Shapes!$A:$D,4,FALSE)</f>
        <v>8</v>
      </c>
      <c r="O18" s="187" t="s">
        <v>119</v>
      </c>
      <c r="P18" s="212">
        <f>VLOOKUP(L18,Shapes!$A:$D,3,FALSE)</f>
        <v>16.399999999999999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10</v>
      </c>
      <c r="X18" s="183"/>
      <c r="Y18" s="183"/>
      <c r="Z18" s="187"/>
      <c r="AA18" s="183">
        <v>23</v>
      </c>
      <c r="AB18" s="198">
        <f>W7</f>
        <v>5.2</v>
      </c>
      <c r="AC18" s="183">
        <v>0</v>
      </c>
      <c r="AD18" s="183"/>
      <c r="AE18" s="183"/>
      <c r="AF18" s="183"/>
      <c r="AG18" s="183"/>
      <c r="AH18" s="183"/>
      <c r="AI18" s="167">
        <v>13</v>
      </c>
      <c r="AJ18" s="166">
        <f t="shared" si="3"/>
        <v>7.6363901545501838</v>
      </c>
      <c r="AK18" s="166">
        <f t="shared" si="3"/>
        <v>9.4231943951794381</v>
      </c>
    </row>
    <row r="19" spans="1:37" ht="15" customHeight="1">
      <c r="A19" s="135"/>
      <c r="B19" s="136" t="s">
        <v>123</v>
      </c>
      <c r="C19" s="138">
        <f t="shared" si="4"/>
        <v>50.979302799147668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1</v>
      </c>
      <c r="M19" s="183">
        <f>L20/(0.9*R19*AD32)</f>
        <v>0.43044629071667828</v>
      </c>
      <c r="N19" s="183" t="s">
        <v>124</v>
      </c>
      <c r="O19" s="187" t="s">
        <v>119</v>
      </c>
      <c r="P19" s="183">
        <f>2*W11*L19</f>
        <v>57.342722073549311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0</v>
      </c>
      <c r="X19" s="183"/>
      <c r="Y19" s="183"/>
      <c r="Z19" s="187"/>
      <c r="AA19" s="183">
        <v>24</v>
      </c>
      <c r="AB19" s="198">
        <f>AB18</f>
        <v>5.2</v>
      </c>
      <c r="AC19" s="183">
        <f>AC21</f>
        <v>72.486110732149513</v>
      </c>
      <c r="AD19" s="183"/>
      <c r="AE19" s="183"/>
      <c r="AF19" s="183"/>
      <c r="AG19" s="183"/>
      <c r="AH19" s="183"/>
      <c r="AI19" s="167">
        <v>14</v>
      </c>
      <c r="AJ19" s="166">
        <f t="shared" si="3"/>
        <v>8.223804781823274</v>
      </c>
      <c r="AK19" s="166">
        <f t="shared" si="3"/>
        <v>10.148055502500933</v>
      </c>
    </row>
    <row r="20" spans="1:37" ht="15" customHeight="1">
      <c r="A20" s="135"/>
      <c r="B20" s="136" t="s">
        <v>126</v>
      </c>
      <c r="C20" s="138">
        <f>AF8</f>
        <v>39.020697200852332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1066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6.6931080591043228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67">
        <v>15</v>
      </c>
      <c r="AJ20" s="166">
        <f t="shared" si="3"/>
        <v>8.8112194090963651</v>
      </c>
      <c r="AK20" s="166">
        <f t="shared" si="3"/>
        <v>10.872916609822427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23.234764131660523</v>
      </c>
      <c r="X21" s="183"/>
      <c r="Y21" s="183"/>
      <c r="Z21" s="183"/>
      <c r="AA21" s="183" t="s">
        <v>131</v>
      </c>
      <c r="AB21" s="183">
        <f>MAX(AB6:AC13)</f>
        <v>72.486110732149513</v>
      </c>
      <c r="AC21" s="183">
        <f>AB21</f>
        <v>72.486110732149513</v>
      </c>
      <c r="AD21" s="183"/>
      <c r="AE21" s="183"/>
      <c r="AF21" s="183"/>
      <c r="AG21" s="183"/>
      <c r="AH21" s="183"/>
      <c r="AI21" s="167">
        <v>16</v>
      </c>
      <c r="AJ21" s="166">
        <f t="shared" si="3"/>
        <v>9.3986340363694563</v>
      </c>
      <c r="AK21" s="166">
        <f t="shared" si="3"/>
        <v>11.597777717143922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43.639240561093736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67">
        <v>17</v>
      </c>
      <c r="AJ22" s="166">
        <f t="shared" si="3"/>
        <v>9.9860486636425474</v>
      </c>
      <c r="AK22" s="166">
        <f t="shared" si="3"/>
        <v>12.322638824465416</v>
      </c>
    </row>
    <row r="23" spans="1:37" ht="15" customHeight="1">
      <c r="A23" s="135"/>
      <c r="B23" s="136" t="s">
        <v>135</v>
      </c>
      <c r="C23" s="141">
        <f>L26</f>
        <v>39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67">
        <v>18</v>
      </c>
      <c r="AJ23" s="166">
        <f t="shared" si="3"/>
        <v>10.573463290915639</v>
      </c>
      <c r="AK23" s="166">
        <f t="shared" si="3"/>
        <v>13.047499931786911</v>
      </c>
    </row>
    <row r="24" spans="1:37" ht="15" customHeight="1">
      <c r="A24" s="135"/>
      <c r="B24" s="136" t="s">
        <v>139</v>
      </c>
      <c r="C24" s="141">
        <f>Y25</f>
        <v>31.703945696293488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27.841796875</v>
      </c>
      <c r="S24" s="183"/>
      <c r="T24" s="183"/>
      <c r="U24" s="184"/>
      <c r="V24" s="187" t="s">
        <v>141</v>
      </c>
      <c r="W24" s="201">
        <f>W27-W28</f>
        <v>51.955656674226439</v>
      </c>
      <c r="X24" s="201">
        <f>(W22/AF11)-(W20*AF10)-W6</f>
        <v>51.955656674226418</v>
      </c>
      <c r="Y24" s="220">
        <f>IF($W$21&gt;$W$22,W24,X24)</f>
        <v>51.955656674226418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67">
        <v>19</v>
      </c>
      <c r="AJ24" s="166">
        <f t="shared" si="3"/>
        <v>11.16087791818873</v>
      </c>
      <c r="AK24" s="166">
        <f t="shared" si="3"/>
        <v>13.772361039108405</v>
      </c>
    </row>
    <row r="25" spans="1:37" ht="15" customHeight="1">
      <c r="A25" s="135"/>
      <c r="B25" s="136" t="s">
        <v>143</v>
      </c>
      <c r="C25" s="141">
        <f>Y24</f>
        <v>51.955656674226418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35.836183662309239</v>
      </c>
      <c r="S25" s="183"/>
      <c r="T25" s="183"/>
      <c r="U25" s="184"/>
      <c r="V25" s="187" t="s">
        <v>146</v>
      </c>
      <c r="W25" s="201">
        <f>(W21/AF6)-W7-(W19*AF5)</f>
        <v>31.703945696293477</v>
      </c>
      <c r="X25" s="201">
        <f>X27-X28</f>
        <v>31.703945696293488</v>
      </c>
      <c r="Y25" s="220">
        <f>IF($W$21&gt;$W$22,W25,X25)</f>
        <v>31.703945696293488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67">
        <v>20</v>
      </c>
      <c r="AJ25" s="166">
        <f t="shared" si="3"/>
        <v>11.748292545461821</v>
      </c>
      <c r="AK25" s="166">
        <f t="shared" si="3"/>
        <v>14.4972221464299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39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50.979302799147668</v>
      </c>
      <c r="S26" s="183"/>
      <c r="T26" s="183"/>
      <c r="U26" s="184"/>
      <c r="V26" s="187" t="s">
        <v>151</v>
      </c>
      <c r="W26" s="201">
        <f>W25-(2*W11)*AF5</f>
        <v>-12.846680432751779</v>
      </c>
      <c r="X26" s="201">
        <f>X24-(2*W11*AF10)</f>
        <v>15.852616825560631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67">
        <v>21</v>
      </c>
      <c r="AJ26" s="166">
        <f t="shared" si="3"/>
        <v>12.335707172734912</v>
      </c>
      <c r="AK26" s="166">
        <f t="shared" si="3"/>
        <v>15.222083253751395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36.103039848665787</v>
      </c>
      <c r="X27" s="201">
        <f>2*W11*AF11</f>
        <v>44.550626129045256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67">
        <v>22</v>
      </c>
      <c r="AJ27" s="166">
        <f t="shared" si="3"/>
        <v>12.923121800008003</v>
      </c>
      <c r="AK27" s="166">
        <f t="shared" si="3"/>
        <v>15.946944361072889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-15.85261682556065</v>
      </c>
      <c r="X28" s="201">
        <f>X26*AF9</f>
        <v>12.846680432751766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67">
        <v>23</v>
      </c>
      <c r="AJ28" s="166">
        <f t="shared" si="3"/>
        <v>13.510536427281094</v>
      </c>
      <c r="AK28" s="166">
        <f t="shared" si="3"/>
        <v>16.671805468394385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36.103039848665787</v>
      </c>
      <c r="X29" s="201">
        <f>2*W11*AF10</f>
        <v>36.103039848665787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67">
        <v>24</v>
      </c>
      <c r="AJ29" s="166">
        <f t="shared" si="3"/>
        <v>14.097951054554185</v>
      </c>
      <c r="AK29" s="166">
        <f t="shared" si="3"/>
        <v>17.39666657571588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44.550626129045256</v>
      </c>
      <c r="X30" s="222">
        <f>2*W11*AF11</f>
        <v>44.550626129045256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67">
        <v>25</v>
      </c>
      <c r="AJ30" s="166">
        <f t="shared" ref="AJ30:AK45" si="5">AJ29+(AJ$105-AJ$4)/100</f>
        <v>14.685365681827276</v>
      </c>
      <c r="AK30" s="166">
        <f t="shared" si="5"/>
        <v>18.121527683037375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64.234764131660526</v>
      </c>
      <c r="X31" s="222">
        <f>W22+W14</f>
        <v>84.639240561093743</v>
      </c>
      <c r="Y31" s="224">
        <f>IF(W21&gt;W22,W31,X31)+W16</f>
        <v>93.299494598938125</v>
      </c>
      <c r="Z31" s="183"/>
      <c r="AA31" s="183"/>
      <c r="AB31" s="183" t="s">
        <v>163</v>
      </c>
      <c r="AC31" s="183"/>
      <c r="AD31" s="225">
        <f>((AC7-AC8)^2+(AB7-AB8)^2)^0.5</f>
        <v>57.342722073549318</v>
      </c>
      <c r="AE31" s="183"/>
      <c r="AF31" s="183"/>
      <c r="AG31" s="183"/>
      <c r="AH31" s="183"/>
      <c r="AI31" s="167">
        <v>26</v>
      </c>
      <c r="AJ31" s="166">
        <f t="shared" si="5"/>
        <v>15.272780309100368</v>
      </c>
      <c r="AK31" s="166">
        <f t="shared" si="5"/>
        <v>18.846388790358869</v>
      </c>
    </row>
    <row r="32" spans="1:37" ht="15" customHeight="1">
      <c r="A32" s="136" t="s">
        <v>164</v>
      </c>
      <c r="B32" s="141">
        <f t="shared" ref="B32:B36" si="6">K52</f>
        <v>5.2</v>
      </c>
      <c r="C32" s="135"/>
      <c r="D32" s="143"/>
      <c r="E32" s="136" t="s">
        <v>165</v>
      </c>
      <c r="F32" s="144">
        <f>L20</f>
        <v>1066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55.033320996790806</v>
      </c>
      <c r="AE32" s="183"/>
      <c r="AF32" s="183"/>
      <c r="AG32" s="183"/>
      <c r="AH32" s="183"/>
      <c r="AI32" s="167">
        <v>27</v>
      </c>
      <c r="AJ32" s="166">
        <f t="shared" si="5"/>
        <v>15.860194936373459</v>
      </c>
      <c r="AK32" s="166">
        <f t="shared" si="5"/>
        <v>19.571249897680364</v>
      </c>
    </row>
    <row r="33" spans="1:37" ht="15" customHeight="1">
      <c r="A33" s="136" t="s">
        <v>168</v>
      </c>
      <c r="B33" s="141">
        <f t="shared" si="6"/>
        <v>0</v>
      </c>
      <c r="C33" s="135"/>
      <c r="D33" s="136" t="s">
        <v>169</v>
      </c>
      <c r="E33" s="145">
        <f t="shared" ref="E33:F36" si="7">N52</f>
        <v>0</v>
      </c>
      <c r="F33" s="144">
        <f t="shared" si="7"/>
        <v>0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67">
        <v>28</v>
      </c>
      <c r="AJ33" s="166">
        <f t="shared" si="5"/>
        <v>16.447609563646548</v>
      </c>
      <c r="AK33" s="166">
        <f t="shared" si="5"/>
        <v>20.296111005001858</v>
      </c>
    </row>
    <row r="34" spans="1:37" ht="15" customHeight="1">
      <c r="A34" s="136" t="s">
        <v>85</v>
      </c>
      <c r="B34" s="141">
        <f t="shared" si="6"/>
        <v>16.317140805803913</v>
      </c>
      <c r="C34" s="135"/>
      <c r="D34" s="136" t="s">
        <v>172</v>
      </c>
      <c r="E34" s="145">
        <f t="shared" si="7"/>
        <v>0.47744677581979994</v>
      </c>
      <c r="F34" s="144">
        <f t="shared" si="7"/>
        <v>509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23.516660498395403</v>
      </c>
      <c r="AE34" s="183"/>
      <c r="AF34" s="183"/>
      <c r="AG34" s="183"/>
      <c r="AH34" s="183"/>
      <c r="AI34" s="167">
        <v>29</v>
      </c>
      <c r="AJ34" s="166">
        <f t="shared" si="5"/>
        <v>17.035024190919639</v>
      </c>
      <c r="AK34" s="166">
        <f t="shared" si="5"/>
        <v>21.020972112323353</v>
      </c>
    </row>
    <row r="35" spans="1:37" ht="15" customHeight="1">
      <c r="A35" s="146" t="s">
        <v>91</v>
      </c>
      <c r="B35" s="141">
        <f t="shared" si="6"/>
        <v>26.551838831954189</v>
      </c>
      <c r="C35" s="135"/>
      <c r="D35" s="136" t="s">
        <v>177</v>
      </c>
      <c r="E35" s="145">
        <f t="shared" si="7"/>
        <v>0.7769185786454893</v>
      </c>
      <c r="F35" s="144">
        <f t="shared" si="7"/>
        <v>829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67">
        <v>30</v>
      </c>
      <c r="AJ35" s="166">
        <f t="shared" si="5"/>
        <v>17.62243881819273</v>
      </c>
      <c r="AK35" s="166">
        <f t="shared" si="5"/>
        <v>21.745833219644847</v>
      </c>
    </row>
    <row r="36" spans="1:37" ht="15" customHeight="1">
      <c r="A36" s="136" t="s">
        <v>152</v>
      </c>
      <c r="B36" s="147">
        <f t="shared" si="6"/>
        <v>34.1758320134984</v>
      </c>
      <c r="C36" s="135"/>
      <c r="D36" s="136" t="s">
        <v>180</v>
      </c>
      <c r="E36" s="145">
        <f t="shared" si="7"/>
        <v>0.15215430594187612</v>
      </c>
      <c r="F36" s="144">
        <f t="shared" si="7"/>
        <v>163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67">
        <v>31</v>
      </c>
      <c r="AJ36" s="166">
        <f t="shared" si="5"/>
        <v>18.209853445465821</v>
      </c>
      <c r="AK36" s="166">
        <f t="shared" si="5"/>
        <v>22.470694326966342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67">
        <v>32</v>
      </c>
      <c r="AJ37" s="166">
        <f t="shared" si="5"/>
        <v>18.797268072738913</v>
      </c>
      <c r="AK37" s="166">
        <f t="shared" si="5"/>
        <v>23.195555434287837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67">
        <v>33</v>
      </c>
      <c r="AJ38" s="166">
        <f t="shared" si="5"/>
        <v>19.384682700012004</v>
      </c>
      <c r="AK38" s="166">
        <f t="shared" si="5"/>
        <v>23.920416541609331</v>
      </c>
    </row>
    <row r="39" spans="1:37" ht="15" customHeight="1">
      <c r="A39" s="136" t="s">
        <v>186</v>
      </c>
      <c r="B39" s="148">
        <f>L60</f>
        <v>6</v>
      </c>
      <c r="C39" s="135"/>
      <c r="D39" s="136" t="s">
        <v>187</v>
      </c>
      <c r="E39" s="148">
        <f>Q60</f>
        <v>7</v>
      </c>
      <c r="F39" s="135"/>
      <c r="G39" s="136" t="s">
        <v>188</v>
      </c>
      <c r="H39" s="149" t="str">
        <f>ROUND(K73,0)&amp;"k  "&amp;L74</f>
        <v>238k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67">
        <v>34</v>
      </c>
      <c r="AJ39" s="166">
        <f t="shared" si="5"/>
        <v>19.972097327285095</v>
      </c>
      <c r="AK39" s="166">
        <f t="shared" si="5"/>
        <v>24.645277648930826</v>
      </c>
    </row>
    <row r="40" spans="1:37" ht="15" customHeight="1">
      <c r="A40" s="136" t="s">
        <v>189</v>
      </c>
      <c r="B40" s="150">
        <f t="shared" ref="B40:B42" si="8">N60</f>
        <v>0</v>
      </c>
      <c r="C40" s="135"/>
      <c r="D40" s="136" t="s">
        <v>190</v>
      </c>
      <c r="E40" s="150">
        <f t="shared" ref="E40:E42" si="9">S60</f>
        <v>0.80110955374962656</v>
      </c>
      <c r="F40" s="135"/>
      <c r="G40" s="136" t="s">
        <v>191</v>
      </c>
      <c r="H40" s="149" t="str">
        <f>ROUND(K77,0)&amp;"k  "&amp;L78</f>
        <v>2476k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67">
        <v>35</v>
      </c>
      <c r="AJ40" s="166">
        <f t="shared" si="5"/>
        <v>20.559511954558186</v>
      </c>
      <c r="AK40" s="166">
        <f t="shared" si="5"/>
        <v>25.37013875625232</v>
      </c>
    </row>
    <row r="41" spans="1:37" ht="15" customHeight="1">
      <c r="A41" s="136" t="s">
        <v>194</v>
      </c>
      <c r="B41" s="150">
        <f t="shared" si="8"/>
        <v>0.93379704329229873</v>
      </c>
      <c r="C41" s="135"/>
      <c r="D41" s="136" t="s">
        <v>195</v>
      </c>
      <c r="E41" s="150">
        <f t="shared" si="9"/>
        <v>0.10501074166561247</v>
      </c>
      <c r="F41" s="135"/>
      <c r="G41" s="136" t="s">
        <v>196</v>
      </c>
      <c r="H41" s="149" t="str">
        <f>ROUND(MIN(K81:K82),0)&amp;"k  "&amp;L83</f>
        <v>2145k  OK</v>
      </c>
      <c r="I41" s="9"/>
      <c r="J41" s="183"/>
      <c r="K41" s="187" t="s">
        <v>197</v>
      </c>
      <c r="L41" s="229">
        <f>L20</f>
        <v>1066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67">
        <v>36</v>
      </c>
      <c r="AJ41" s="166">
        <f t="shared" si="5"/>
        <v>21.146926581831277</v>
      </c>
      <c r="AK41" s="166">
        <f t="shared" si="5"/>
        <v>26.094999863573815</v>
      </c>
    </row>
    <row r="42" spans="1:37" ht="15" customHeight="1">
      <c r="A42" s="136" t="s">
        <v>200</v>
      </c>
      <c r="B42" s="151">
        <f t="shared" si="8"/>
        <v>0.93379704329229873</v>
      </c>
      <c r="C42" s="135"/>
      <c r="D42" s="136" t="s">
        <v>200</v>
      </c>
      <c r="E42" s="151">
        <f t="shared" si="9"/>
        <v>0.90612029541523897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2.99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67">
        <v>37</v>
      </c>
      <c r="AJ42" s="166">
        <f t="shared" si="5"/>
        <v>21.734341209104368</v>
      </c>
      <c r="AK42" s="166">
        <f t="shared" si="5"/>
        <v>26.819860970895309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143.82414847749527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67">
        <v>38</v>
      </c>
      <c r="AJ43" s="166">
        <f t="shared" si="5"/>
        <v>22.321755836377459</v>
      </c>
      <c r="AK43" s="166">
        <f t="shared" si="5"/>
        <v>27.544722078216804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67">
        <v>39</v>
      </c>
      <c r="AJ44" s="166">
        <f t="shared" si="5"/>
        <v>22.90917046365055</v>
      </c>
      <c r="AK44" s="166">
        <f t="shared" si="5"/>
        <v>28.269583185538298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12.134830481385297</v>
      </c>
      <c r="M45" s="183"/>
      <c r="N45" s="183" t="s">
        <v>204</v>
      </c>
      <c r="O45" s="197">
        <f>PI()^2*29000/(L43)^2</f>
        <v>13.836750833962711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67">
        <v>40</v>
      </c>
      <c r="AJ45" s="166">
        <f t="shared" si="5"/>
        <v>23.496585090923642</v>
      </c>
      <c r="AK45" s="166">
        <f t="shared" si="5"/>
        <v>28.994444292859793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226.92271367698845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67">
        <v>41</v>
      </c>
      <c r="AJ46" s="166">
        <f t="shared" ref="AJ46:AK61" si="10">AJ45+(AJ$105-AJ$4)/100</f>
        <v>24.083999718196733</v>
      </c>
      <c r="AK46" s="166">
        <f t="shared" si="10"/>
        <v>29.719305400181288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68.076814103096538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67">
        <v>42</v>
      </c>
      <c r="AJ47" s="166">
        <f t="shared" si="10"/>
        <v>24.671414345469824</v>
      </c>
      <c r="AK47" s="166">
        <f t="shared" si="10"/>
        <v>30.444166507502782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67">
        <v>43</v>
      </c>
      <c r="AJ48" s="166">
        <f t="shared" si="10"/>
        <v>25.258828972742915</v>
      </c>
      <c r="AK48" s="166">
        <f t="shared" si="10"/>
        <v>31.169027614824277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67">
        <v>44</v>
      </c>
      <c r="AJ49" s="166">
        <f t="shared" si="10"/>
        <v>25.846243600016006</v>
      </c>
      <c r="AK49" s="166">
        <f t="shared" si="10"/>
        <v>31.893888722145771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67">
        <v>45</v>
      </c>
      <c r="AJ50" s="166">
        <f t="shared" si="10"/>
        <v>26.433658227289097</v>
      </c>
      <c r="AK50" s="166">
        <f t="shared" si="10"/>
        <v>32.618749829467269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2'!$F$12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67">
        <v>46</v>
      </c>
      <c r="AJ51" s="166">
        <f t="shared" si="10"/>
        <v>27.021072854562188</v>
      </c>
      <c r="AK51" s="166">
        <f t="shared" si="10"/>
        <v>33.343610936788764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5.2</v>
      </c>
      <c r="L52" s="183"/>
      <c r="M52" s="187" t="s">
        <v>169</v>
      </c>
      <c r="N52" s="183">
        <f>K53/K56</f>
        <v>0</v>
      </c>
      <c r="O52" s="198">
        <f t="shared" ref="O52:O55" si="11">ROUNDUP(N52*$L$20,0)</f>
        <v>0</v>
      </c>
      <c r="P52" s="183"/>
      <c r="Q52" s="187" t="s">
        <v>211</v>
      </c>
      <c r="R52" s="233">
        <f>(Y25-R51)/2+R51</f>
        <v>16.351972848146744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67">
        <v>47</v>
      </c>
      <c r="AJ52" s="166">
        <f t="shared" si="10"/>
        <v>27.608487481835279</v>
      </c>
      <c r="AK52" s="166">
        <f t="shared" si="10"/>
        <v>34.068472044110258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0</v>
      </c>
      <c r="L53" s="183"/>
      <c r="M53" s="187" t="s">
        <v>172</v>
      </c>
      <c r="N53" s="183">
        <f>K54/K56</f>
        <v>0.47744677581979994</v>
      </c>
      <c r="O53" s="198">
        <f t="shared" si="11"/>
        <v>509</v>
      </c>
      <c r="P53" s="183"/>
      <c r="Q53" s="187" t="s">
        <v>212</v>
      </c>
      <c r="R53" s="233">
        <f>(Y24-R51)/2+R51</f>
        <v>26.477828337113209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67">
        <v>48</v>
      </c>
      <c r="AJ53" s="166">
        <f t="shared" si="10"/>
        <v>28.195902109108371</v>
      </c>
      <c r="AK53" s="166">
        <f t="shared" si="10"/>
        <v>34.793333151431753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16.317140805803913</v>
      </c>
      <c r="L54" s="183"/>
      <c r="M54" s="187" t="s">
        <v>177</v>
      </c>
      <c r="N54" s="183">
        <f>K55/K56</f>
        <v>0.7769185786454893</v>
      </c>
      <c r="O54" s="198">
        <f t="shared" si="11"/>
        <v>829</v>
      </c>
      <c r="P54" s="183"/>
      <c r="Q54" s="187" t="s">
        <v>214</v>
      </c>
      <c r="R54" s="233">
        <f>AF8</f>
        <v>39.020697200852332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67">
        <v>49</v>
      </c>
      <c r="AJ54" s="166">
        <f t="shared" si="10"/>
        <v>28.783316736381462</v>
      </c>
      <c r="AK54" s="166">
        <f t="shared" si="10"/>
        <v>35.518194258753248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26.551838831954189</v>
      </c>
      <c r="L55" s="183"/>
      <c r="M55" s="187" t="s">
        <v>180</v>
      </c>
      <c r="N55" s="183">
        <f>K52/K56</f>
        <v>0.15215430594187612</v>
      </c>
      <c r="O55" s="198">
        <f t="shared" si="11"/>
        <v>163</v>
      </c>
      <c r="P55" s="183" t="s">
        <v>217</v>
      </c>
      <c r="Q55" s="187" t="s">
        <v>218</v>
      </c>
      <c r="R55" s="183">
        <f>K53*AF9-K52</f>
        <v>-5.2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67">
        <v>50</v>
      </c>
      <c r="AJ55" s="166">
        <f t="shared" si="10"/>
        <v>29.370731363654553</v>
      </c>
      <c r="AK55" s="166">
        <f t="shared" si="10"/>
        <v>36.243055366074742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34.1758320134984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23.349874900264211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67">
        <v>51</v>
      </c>
      <c r="AJ56" s="166">
        <f t="shared" si="10"/>
        <v>29.958145990927644</v>
      </c>
      <c r="AK56" s="166">
        <f t="shared" si="10"/>
        <v>36.967916473396237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1.0381150303402702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67">
        <v>52</v>
      </c>
      <c r="AJ57" s="166">
        <f t="shared" si="10"/>
        <v>30.545560618200735</v>
      </c>
      <c r="AK57" s="166">
        <f t="shared" si="10"/>
        <v>37.692777580717731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67">
        <v>53</v>
      </c>
      <c r="AJ58" s="166">
        <f t="shared" si="10"/>
        <v>31.132975245473826</v>
      </c>
      <c r="AK58" s="166">
        <f t="shared" si="10"/>
        <v>38.417638688039226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67">
        <v>54</v>
      </c>
      <c r="AJ59" s="166">
        <f t="shared" si="10"/>
        <v>31.720389872746917</v>
      </c>
      <c r="AK59" s="166">
        <f t="shared" si="10"/>
        <v>39.14249979536072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6</v>
      </c>
      <c r="M60" s="187" t="s">
        <v>169</v>
      </c>
      <c r="N60" s="183">
        <f>O52/(2*0.75*63*2*K54*L60/16*0.707)</f>
        <v>0</v>
      </c>
      <c r="O60" s="183"/>
      <c r="P60" s="187" t="s">
        <v>224</v>
      </c>
      <c r="Q60" s="198">
        <f>ROUNDUP((O55/(8.3*K55))+(O54/(5.5*K55)),0)</f>
        <v>7</v>
      </c>
      <c r="R60" s="187" t="s">
        <v>177</v>
      </c>
      <c r="S60" s="183">
        <f>O54/(2*0.75*42*2*K55*Q60/16*0.707)</f>
        <v>0.80110955374962656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67">
        <v>55</v>
      </c>
      <c r="AJ60" s="166">
        <f t="shared" si="10"/>
        <v>32.307804500020005</v>
      </c>
      <c r="AK60" s="166">
        <f t="shared" si="10"/>
        <v>39.867360902682215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0.93379704329229873</v>
      </c>
      <c r="O61" s="183"/>
      <c r="P61" s="183"/>
      <c r="Q61" s="183"/>
      <c r="R61" s="187" t="s">
        <v>180</v>
      </c>
      <c r="S61" s="183">
        <f>O55/(2*0.75*63*2*K55*Q60/16*0.707)</f>
        <v>0.10501074166561247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67">
        <v>56</v>
      </c>
      <c r="AJ61" s="166">
        <f t="shared" si="10"/>
        <v>32.895219127293096</v>
      </c>
      <c r="AK61" s="166">
        <f t="shared" si="10"/>
        <v>40.592222010003709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0.93379704329229873</v>
      </c>
      <c r="O62" s="183"/>
      <c r="P62" s="183"/>
      <c r="Q62" s="183"/>
      <c r="R62" s="187" t="s">
        <v>225</v>
      </c>
      <c r="S62" s="183">
        <f>SUM(S60:S61)</f>
        <v>0.90612029541523897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67">
        <v>57</v>
      </c>
      <c r="AJ62" s="166">
        <f t="shared" ref="AJ62:AK77" si="12">AJ61+(AJ$105-AJ$4)/100</f>
        <v>33.482633754566187</v>
      </c>
      <c r="AK62" s="166">
        <f t="shared" si="12"/>
        <v>41.317083117325204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67">
        <v>58</v>
      </c>
      <c r="AJ63" s="166">
        <f t="shared" si="12"/>
        <v>34.070048381839278</v>
      </c>
      <c r="AK63" s="166">
        <f t="shared" si="12"/>
        <v>42.041944224646699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67">
        <v>59</v>
      </c>
      <c r="AJ64" s="166">
        <f t="shared" si="12"/>
        <v>34.657463009112369</v>
      </c>
      <c r="AK64" s="166">
        <f t="shared" si="12"/>
        <v>42.766805331968193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67">
        <v>60</v>
      </c>
      <c r="AJ65" s="166">
        <f t="shared" si="12"/>
        <v>35.244877636385461</v>
      </c>
      <c r="AK65" s="166">
        <f t="shared" si="12"/>
        <v>43.491666439289688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55.033320996790806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67">
        <v>61</v>
      </c>
      <c r="AJ66" s="166">
        <f t="shared" si="12"/>
        <v>35.832292263658552</v>
      </c>
      <c r="AK66" s="166">
        <f t="shared" si="12"/>
        <v>44.216527546611182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67">
        <v>62</v>
      </c>
      <c r="AJ67" s="166">
        <f t="shared" si="12"/>
        <v>36.419706890931643</v>
      </c>
      <c r="AK67" s="166">
        <f t="shared" si="12"/>
        <v>44.941388653932677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1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67">
        <v>63</v>
      </c>
      <c r="AJ68" s="166">
        <f t="shared" si="12"/>
        <v>37.007121518204734</v>
      </c>
      <c r="AK68" s="166">
        <f t="shared" si="12"/>
        <v>45.666249761254171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228.76921938165302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67">
        <v>64</v>
      </c>
      <c r="AJ69" s="166">
        <f t="shared" si="12"/>
        <v>37.594536145477825</v>
      </c>
      <c r="AK69" s="166">
        <f t="shared" si="12"/>
        <v>46.391110868575666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67">
        <v>65</v>
      </c>
      <c r="AJ70" s="166">
        <f t="shared" si="12"/>
        <v>38.181950772750916</v>
      </c>
      <c r="AK70" s="166">
        <f t="shared" si="12"/>
        <v>47.11597197589716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5.4689324951320657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67">
        <v>66</v>
      </c>
      <c r="AJ71" s="166">
        <f t="shared" si="12"/>
        <v>38.769365400024007</v>
      </c>
      <c r="AK71" s="166">
        <f t="shared" si="12"/>
        <v>47.840833083218655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4.796253798230822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67">
        <v>67</v>
      </c>
      <c r="AJ72" s="166">
        <f t="shared" si="12"/>
        <v>39.356780027297098</v>
      </c>
      <c r="AK72" s="166">
        <f t="shared" si="12"/>
        <v>48.56569419054015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237.55839737410258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67">
        <v>68</v>
      </c>
      <c r="AJ73" s="166">
        <f t="shared" si="12"/>
        <v>39.94419465457019</v>
      </c>
      <c r="AK73" s="166">
        <f t="shared" si="12"/>
        <v>49.290555297861644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226.92271367698845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67">
        <v>69</v>
      </c>
      <c r="AJ74" s="166">
        <f t="shared" si="12"/>
        <v>40.531609281843281</v>
      </c>
      <c r="AK74" s="166">
        <f t="shared" si="12"/>
        <v>50.015416405183139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67">
        <v>70</v>
      </c>
      <c r="AJ75" s="166">
        <f t="shared" si="12"/>
        <v>41.119023909116372</v>
      </c>
      <c r="AK75" s="166">
        <f t="shared" si="12"/>
        <v>50.740277512504633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67">
        <v>71</v>
      </c>
      <c r="AJ76" s="166">
        <f t="shared" si="12"/>
        <v>41.706438536389463</v>
      </c>
      <c r="AK76" s="166">
        <f t="shared" si="12"/>
        <v>51.465138619826128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2476.4994448555863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67">
        <v>72</v>
      </c>
      <c r="AJ77" s="166">
        <f t="shared" si="12"/>
        <v>42.293853163662554</v>
      </c>
      <c r="AK77" s="166">
        <f t="shared" si="12"/>
        <v>52.189999727147622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1066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67">
        <v>73</v>
      </c>
      <c r="AJ78" s="166">
        <f t="shared" ref="AJ78:AK93" si="13">AJ77+(AJ$105-AJ$4)/100</f>
        <v>42.881267790935645</v>
      </c>
      <c r="AK78" s="166">
        <f t="shared" si="13"/>
        <v>52.914860834469117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67">
        <v>74</v>
      </c>
      <c r="AJ79" s="166">
        <f t="shared" si="13"/>
        <v>43.468682418208736</v>
      </c>
      <c r="AK79" s="166">
        <f t="shared" si="13"/>
        <v>53.639721941790611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67">
        <v>75</v>
      </c>
      <c r="AJ80" s="166">
        <f t="shared" si="13"/>
        <v>44.056097045481827</v>
      </c>
      <c r="AK80" s="166">
        <f t="shared" si="13"/>
        <v>54.364583049112106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2145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67">
        <v>76</v>
      </c>
      <c r="AJ81" s="166">
        <f t="shared" si="13"/>
        <v>44.643511672754919</v>
      </c>
      <c r="AK81" s="166">
        <f t="shared" si="13"/>
        <v>55.089444156433601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2413.9371992967763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67">
        <v>77</v>
      </c>
      <c r="AJ82" s="166">
        <f t="shared" si="13"/>
        <v>45.23092630002801</v>
      </c>
      <c r="AK82" s="166">
        <f t="shared" si="13"/>
        <v>55.814305263755095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1066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67">
        <v>78</v>
      </c>
      <c r="AJ83" s="166">
        <f t="shared" si="13"/>
        <v>45.818340927301101</v>
      </c>
      <c r="AK83" s="166">
        <f t="shared" si="13"/>
        <v>56.53916637107659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67">
        <v>79</v>
      </c>
      <c r="AJ84" s="166">
        <f t="shared" si="13"/>
        <v>46.405755554574192</v>
      </c>
      <c r="AK84" s="166">
        <f t="shared" si="13"/>
        <v>57.264027478398084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67">
        <v>80</v>
      </c>
      <c r="AJ85" s="166">
        <f t="shared" si="13"/>
        <v>46.993170181847283</v>
      </c>
      <c r="AK85" s="166">
        <f t="shared" si="13"/>
        <v>57.988888585719579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67">
        <v>81</v>
      </c>
      <c r="AJ86" s="166">
        <f t="shared" si="13"/>
        <v>47.580584809120374</v>
      </c>
      <c r="AK86" s="166">
        <f t="shared" si="13"/>
        <v>58.713749693041073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67">
        <v>82</v>
      </c>
      <c r="AJ87" s="166">
        <f t="shared" si="13"/>
        <v>48.167999436393465</v>
      </c>
      <c r="AK87" s="166">
        <f t="shared" si="13"/>
        <v>59.438610800362568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67">
        <v>83</v>
      </c>
      <c r="AJ88" s="166">
        <f t="shared" si="13"/>
        <v>48.755414063666557</v>
      </c>
      <c r="AK88" s="166">
        <f t="shared" si="13"/>
        <v>60.163471907684063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67">
        <v>84</v>
      </c>
      <c r="AJ89" s="166">
        <f t="shared" si="13"/>
        <v>49.342828690939648</v>
      </c>
      <c r="AK89" s="166">
        <f t="shared" si="13"/>
        <v>60.888333015005557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67">
        <v>85</v>
      </c>
      <c r="AJ90" s="166">
        <f t="shared" si="13"/>
        <v>49.930243318212739</v>
      </c>
      <c r="AK90" s="166">
        <f t="shared" si="13"/>
        <v>61.613194122327052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67">
        <v>86</v>
      </c>
      <c r="AJ91" s="166">
        <f t="shared" si="13"/>
        <v>50.51765794548583</v>
      </c>
      <c r="AK91" s="166">
        <f t="shared" si="13"/>
        <v>62.338055229648546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67">
        <v>87</v>
      </c>
      <c r="AJ92" s="166">
        <f t="shared" si="13"/>
        <v>51.105072572758921</v>
      </c>
      <c r="AK92" s="166">
        <f t="shared" si="13"/>
        <v>63.062916336970041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67">
        <v>88</v>
      </c>
      <c r="AJ93" s="166">
        <f t="shared" si="13"/>
        <v>51.692487200032012</v>
      </c>
      <c r="AK93" s="166">
        <f t="shared" si="13"/>
        <v>63.787777444291535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67">
        <v>89</v>
      </c>
      <c r="AJ94" s="166">
        <f t="shared" ref="AJ94:AK104" si="14">AJ93+(AJ$105-AJ$4)/100</f>
        <v>52.279901827305103</v>
      </c>
      <c r="AK94" s="166">
        <f t="shared" si="14"/>
        <v>64.512638551613037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67">
        <v>90</v>
      </c>
      <c r="AJ95" s="166">
        <f t="shared" si="14"/>
        <v>52.867316454578194</v>
      </c>
      <c r="AK95" s="166">
        <f t="shared" si="14"/>
        <v>65.237499658934539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67">
        <v>91</v>
      </c>
      <c r="AJ96" s="166">
        <f t="shared" si="14"/>
        <v>53.454731081851286</v>
      </c>
      <c r="AK96" s="166">
        <f t="shared" si="14"/>
        <v>65.96236076625604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67">
        <v>92</v>
      </c>
      <c r="AJ97" s="166">
        <f t="shared" si="14"/>
        <v>54.042145709124377</v>
      </c>
      <c r="AK97" s="166">
        <f t="shared" si="14"/>
        <v>66.687221873577542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67">
        <v>93</v>
      </c>
      <c r="AJ98" s="166">
        <f t="shared" si="14"/>
        <v>54.629560336397468</v>
      </c>
      <c r="AK98" s="166">
        <f t="shared" si="14"/>
        <v>67.412082980899044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67">
        <v>94</v>
      </c>
      <c r="AJ99" s="166">
        <f t="shared" si="14"/>
        <v>55.216974963670559</v>
      </c>
      <c r="AK99" s="166">
        <f t="shared" si="14"/>
        <v>68.136944088220545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67">
        <v>95</v>
      </c>
      <c r="AJ100" s="166">
        <f t="shared" si="14"/>
        <v>55.80438959094365</v>
      </c>
      <c r="AK100" s="166">
        <f t="shared" si="14"/>
        <v>68.861805195542047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67">
        <v>96</v>
      </c>
      <c r="AJ101" s="166">
        <f t="shared" si="14"/>
        <v>56.391804218216741</v>
      </c>
      <c r="AK101" s="166">
        <f t="shared" si="14"/>
        <v>69.586666302863549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67">
        <v>97</v>
      </c>
      <c r="AJ102" s="166">
        <f t="shared" si="14"/>
        <v>56.979218845489832</v>
      </c>
      <c r="AK102" s="166">
        <f t="shared" si="14"/>
        <v>70.31152741018505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67">
        <v>98</v>
      </c>
      <c r="AJ103" s="166">
        <f t="shared" si="14"/>
        <v>57.566633472762923</v>
      </c>
      <c r="AK103" s="166">
        <f t="shared" si="14"/>
        <v>71.036388517506552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67">
        <v>99</v>
      </c>
      <c r="AJ104" s="166">
        <f t="shared" si="14"/>
        <v>58.154048100036015</v>
      </c>
      <c r="AK104" s="166">
        <f t="shared" si="14"/>
        <v>71.761249624828054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240">
        <v>100</v>
      </c>
      <c r="AJ105" s="240">
        <f t="shared" ref="AJ105:AK105" si="15">AB13</f>
        <v>58.741462727309099</v>
      </c>
      <c r="AK105" s="240">
        <f t="shared" si="15"/>
        <v>72.486110732149513</v>
      </c>
      <c r="AL105" s="240"/>
      <c r="AM105" s="240"/>
      <c r="AN105" s="240"/>
      <c r="AO105" s="240"/>
      <c r="AP105" s="240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68">
        <f>AB7</f>
        <v>5.2</v>
      </c>
      <c r="AL106" s="168">
        <f>AC7</f>
        <v>51.955656674226418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68">
        <f t="shared" ref="AJ107:AJ170" si="16">AJ106+(AJ$206-AJ$106)/100</f>
        <v>5.6455062612904525</v>
      </c>
      <c r="AL107" s="168">
        <f t="shared" ref="AL107:AL170" si="17">AL106+(AL$206-AL$106)/100</f>
        <v>51.594626275739763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68">
        <f t="shared" si="16"/>
        <v>6.0910125225809049</v>
      </c>
      <c r="AL108" s="168">
        <f t="shared" si="17"/>
        <v>51.233595877253109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68">
        <f t="shared" si="16"/>
        <v>6.5365187838713572</v>
      </c>
      <c r="AL109" s="168">
        <f t="shared" si="17"/>
        <v>50.872565478766454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68">
        <f t="shared" si="16"/>
        <v>6.9820250451618096</v>
      </c>
      <c r="AL110" s="168">
        <f t="shared" si="17"/>
        <v>50.511535080279799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68">
        <f t="shared" si="16"/>
        <v>7.4275313064522619</v>
      </c>
      <c r="AL111" s="168">
        <f t="shared" si="17"/>
        <v>50.150504681793144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68">
        <f t="shared" si="16"/>
        <v>7.8730375677427142</v>
      </c>
      <c r="AL112" s="168">
        <f t="shared" si="17"/>
        <v>49.78947428330649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68">
        <f t="shared" si="16"/>
        <v>8.3185438290331675</v>
      </c>
      <c r="AL113" s="168">
        <f t="shared" si="17"/>
        <v>49.428443884819835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68">
        <f t="shared" si="16"/>
        <v>8.7640500903236198</v>
      </c>
      <c r="AL114" s="168">
        <f t="shared" si="17"/>
        <v>49.06741348633318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68">
        <f t="shared" si="16"/>
        <v>9.2095563516140722</v>
      </c>
      <c r="AL115" s="168">
        <f t="shared" si="17"/>
        <v>48.706383087846525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68">
        <f t="shared" si="16"/>
        <v>9.6550626129045245</v>
      </c>
      <c r="AL116" s="168">
        <f t="shared" si="17"/>
        <v>48.345352689359871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68">
        <f t="shared" si="16"/>
        <v>10.100568874194977</v>
      </c>
      <c r="AL117" s="168">
        <f t="shared" si="17"/>
        <v>47.984322290873216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68">
        <f t="shared" si="16"/>
        <v>10.546075135485429</v>
      </c>
      <c r="AL118" s="168">
        <f t="shared" si="17"/>
        <v>47.623291892386561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68">
        <f t="shared" si="16"/>
        <v>10.991581396775882</v>
      </c>
      <c r="AL119" s="168">
        <f t="shared" si="17"/>
        <v>47.262261493899906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68">
        <f t="shared" si="16"/>
        <v>11.437087658066334</v>
      </c>
      <c r="AL120" s="168">
        <f t="shared" si="17"/>
        <v>46.901231095413252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68">
        <f t="shared" si="16"/>
        <v>11.882593919356786</v>
      </c>
      <c r="AL121" s="168">
        <f t="shared" si="17"/>
        <v>46.540200696926597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68">
        <f t="shared" si="16"/>
        <v>12.328100180647239</v>
      </c>
      <c r="AL122" s="168">
        <f t="shared" si="17"/>
        <v>46.179170298439942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68">
        <f t="shared" si="16"/>
        <v>12.773606441937691</v>
      </c>
      <c r="AL123" s="168">
        <f t="shared" si="17"/>
        <v>45.818139899953287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68">
        <f t="shared" si="16"/>
        <v>13.219112703228143</v>
      </c>
      <c r="AL124" s="168">
        <f t="shared" si="17"/>
        <v>45.457109501466633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68">
        <f t="shared" si="16"/>
        <v>13.664618964518596</v>
      </c>
      <c r="AL125" s="168">
        <f t="shared" si="17"/>
        <v>45.096079102979978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68">
        <f t="shared" si="16"/>
        <v>14.110125225809048</v>
      </c>
      <c r="AL126" s="168">
        <f t="shared" si="17"/>
        <v>44.735048704493323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68">
        <f t="shared" si="16"/>
        <v>14.5556314870995</v>
      </c>
      <c r="AL127" s="168">
        <f t="shared" si="17"/>
        <v>44.374018306006668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68">
        <f t="shared" si="16"/>
        <v>15.001137748389953</v>
      </c>
      <c r="AL128" s="168">
        <f t="shared" si="17"/>
        <v>44.012987907520014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68">
        <f t="shared" si="16"/>
        <v>15.446644009680405</v>
      </c>
      <c r="AL129" s="168">
        <f t="shared" si="17"/>
        <v>43.651957509033359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68">
        <f t="shared" si="16"/>
        <v>15.892150270970857</v>
      </c>
      <c r="AL130" s="168">
        <f t="shared" si="17"/>
        <v>43.290927110546704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68">
        <f t="shared" si="16"/>
        <v>16.33765653226131</v>
      </c>
      <c r="AL131" s="168">
        <f t="shared" si="17"/>
        <v>42.929896712060049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68">
        <f t="shared" si="16"/>
        <v>16.783162793551764</v>
      </c>
      <c r="AL132" s="168">
        <f t="shared" si="17"/>
        <v>42.568866313573395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68">
        <f t="shared" si="16"/>
        <v>17.228669054842218</v>
      </c>
      <c r="AL133" s="168">
        <f t="shared" si="17"/>
        <v>42.20783591508674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68">
        <f t="shared" si="16"/>
        <v>17.674175316132672</v>
      </c>
      <c r="AL134" s="168">
        <f t="shared" si="17"/>
        <v>41.846805516600085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68">
        <f t="shared" si="16"/>
        <v>18.119681577423126</v>
      </c>
      <c r="AL135" s="168">
        <f t="shared" si="17"/>
        <v>41.48577511811343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68">
        <f t="shared" si="16"/>
        <v>18.56518783871358</v>
      </c>
      <c r="AL136" s="168">
        <f t="shared" si="17"/>
        <v>41.124744719626776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68">
        <f t="shared" si="16"/>
        <v>19.010694100004034</v>
      </c>
      <c r="AL137" s="168">
        <f t="shared" si="17"/>
        <v>40.763714321140121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68">
        <f t="shared" si="16"/>
        <v>19.456200361294488</v>
      </c>
      <c r="AL138" s="168">
        <f t="shared" si="17"/>
        <v>40.402683922653466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68">
        <f t="shared" si="16"/>
        <v>19.901706622584943</v>
      </c>
      <c r="AL139" s="168">
        <f t="shared" si="17"/>
        <v>40.041653524166811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68">
        <f t="shared" si="16"/>
        <v>20.347212883875397</v>
      </c>
      <c r="AL140" s="168">
        <f t="shared" si="17"/>
        <v>39.680623125680157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68">
        <f t="shared" si="16"/>
        <v>20.792719145165851</v>
      </c>
      <c r="AL141" s="168">
        <f t="shared" si="17"/>
        <v>39.319592727193502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68">
        <f t="shared" si="16"/>
        <v>21.238225406456305</v>
      </c>
      <c r="AL142" s="168">
        <f t="shared" si="17"/>
        <v>38.958562328706847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68">
        <f t="shared" si="16"/>
        <v>21.683731667746759</v>
      </c>
      <c r="AL143" s="168">
        <f t="shared" si="17"/>
        <v>38.597531930220192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68">
        <f t="shared" si="16"/>
        <v>22.129237929037213</v>
      </c>
      <c r="AL144" s="168">
        <f t="shared" si="17"/>
        <v>38.236501531733538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68">
        <f t="shared" si="16"/>
        <v>22.574744190327667</v>
      </c>
      <c r="AL145" s="168">
        <f t="shared" si="17"/>
        <v>37.875471133246883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68">
        <f t="shared" si="16"/>
        <v>23.020250451618121</v>
      </c>
      <c r="AL146" s="168">
        <f t="shared" si="17"/>
        <v>37.514440734760228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68">
        <f t="shared" si="16"/>
        <v>23.465756712908576</v>
      </c>
      <c r="AL147" s="168">
        <f t="shared" si="17"/>
        <v>37.153410336273573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68">
        <f t="shared" si="16"/>
        <v>23.91126297419903</v>
      </c>
      <c r="AL148" s="168">
        <f t="shared" si="17"/>
        <v>36.792379937786919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68">
        <f t="shared" si="16"/>
        <v>24.356769235489484</v>
      </c>
      <c r="AL149" s="168">
        <f t="shared" si="17"/>
        <v>36.431349539300264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68">
        <f t="shared" si="16"/>
        <v>24.802275496779938</v>
      </c>
      <c r="AL150" s="168">
        <f t="shared" si="17"/>
        <v>36.070319140813609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68">
        <f t="shared" si="16"/>
        <v>25.247781758070392</v>
      </c>
      <c r="AL151" s="168">
        <f t="shared" si="17"/>
        <v>35.709288742326954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68">
        <f t="shared" si="16"/>
        <v>25.693288019360846</v>
      </c>
      <c r="AL152" s="168">
        <f t="shared" si="17"/>
        <v>35.3482583438403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68">
        <f t="shared" si="16"/>
        <v>26.1387942806513</v>
      </c>
      <c r="AL153" s="168">
        <f t="shared" si="17"/>
        <v>34.987227945353645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68">
        <f t="shared" si="16"/>
        <v>26.584300541941754</v>
      </c>
      <c r="AL154" s="168">
        <f t="shared" si="17"/>
        <v>34.62619754686699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68">
        <f t="shared" si="16"/>
        <v>27.029806803232209</v>
      </c>
      <c r="AL155" s="168">
        <f t="shared" si="17"/>
        <v>34.265167148380336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68">
        <f t="shared" si="16"/>
        <v>27.475313064522663</v>
      </c>
      <c r="AL156" s="168">
        <f t="shared" si="17"/>
        <v>33.904136749893681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68">
        <f t="shared" si="16"/>
        <v>27.920819325813117</v>
      </c>
      <c r="AL157" s="168">
        <f t="shared" si="17"/>
        <v>33.543106351407026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68">
        <f t="shared" si="16"/>
        <v>28.366325587103571</v>
      </c>
      <c r="AL158" s="168">
        <f t="shared" si="17"/>
        <v>33.182075952920371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68">
        <f t="shared" si="16"/>
        <v>28.811831848394025</v>
      </c>
      <c r="AL159" s="168">
        <f t="shared" si="17"/>
        <v>32.821045554433717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68">
        <f t="shared" si="16"/>
        <v>29.257338109684479</v>
      </c>
      <c r="AL160" s="168">
        <f t="shared" si="17"/>
        <v>32.460015155947062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68">
        <f t="shared" si="16"/>
        <v>29.702844370974933</v>
      </c>
      <c r="AL161" s="168">
        <f t="shared" si="17"/>
        <v>32.098984757460407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68">
        <f t="shared" si="16"/>
        <v>30.148350632265387</v>
      </c>
      <c r="AL162" s="168">
        <f t="shared" si="17"/>
        <v>31.737954358973749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68">
        <f t="shared" si="16"/>
        <v>30.593856893555841</v>
      </c>
      <c r="AL163" s="168">
        <f t="shared" si="17"/>
        <v>31.37692396048709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68">
        <f t="shared" si="16"/>
        <v>31.039363154846296</v>
      </c>
      <c r="AL164" s="168">
        <f t="shared" si="17"/>
        <v>31.015893562000432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68">
        <f t="shared" si="16"/>
        <v>31.48486941613675</v>
      </c>
      <c r="AL165" s="168">
        <f t="shared" si="17"/>
        <v>30.654863163513774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68">
        <f t="shared" si="16"/>
        <v>31.930375677427204</v>
      </c>
      <c r="AL166" s="168">
        <f t="shared" si="17"/>
        <v>30.293832765027116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68">
        <f t="shared" si="16"/>
        <v>32.375881938717654</v>
      </c>
      <c r="AL167" s="168">
        <f t="shared" si="17"/>
        <v>29.932802366540457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68">
        <f t="shared" si="16"/>
        <v>32.821388200008109</v>
      </c>
      <c r="AL168" s="168">
        <f t="shared" si="17"/>
        <v>29.571771968053799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68">
        <f t="shared" si="16"/>
        <v>33.266894461298563</v>
      </c>
      <c r="AL169" s="168">
        <f t="shared" si="17"/>
        <v>29.210741569567141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68">
        <f t="shared" si="16"/>
        <v>33.712400722589017</v>
      </c>
      <c r="AL170" s="168">
        <f t="shared" si="17"/>
        <v>28.849711171080482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68">
        <f t="shared" ref="AJ171:AJ205" si="18">AJ170+(AJ$206-AJ$106)/100</f>
        <v>34.157906983879471</v>
      </c>
      <c r="AL171" s="168">
        <f t="shared" ref="AL171:AL205" si="19">AL170+(AL$206-AL$106)/100</f>
        <v>28.488680772593824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68">
        <f t="shared" si="18"/>
        <v>34.603413245169925</v>
      </c>
      <c r="AL172" s="168">
        <f t="shared" si="19"/>
        <v>28.127650374107166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68">
        <f t="shared" si="18"/>
        <v>35.048919506460379</v>
      </c>
      <c r="AL173" s="168">
        <f t="shared" si="19"/>
        <v>27.766619975620507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68">
        <f t="shared" si="18"/>
        <v>35.494425767750833</v>
      </c>
      <c r="AL174" s="168">
        <f t="shared" si="19"/>
        <v>27.405589577133849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68">
        <f t="shared" si="18"/>
        <v>35.939932029041287</v>
      </c>
      <c r="AL175" s="168">
        <f t="shared" si="19"/>
        <v>27.044559178647191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68">
        <f t="shared" si="18"/>
        <v>36.385438290331741</v>
      </c>
      <c r="AL176" s="168">
        <f t="shared" si="19"/>
        <v>26.683528780160533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68">
        <f t="shared" si="18"/>
        <v>36.830944551622196</v>
      </c>
      <c r="AL177" s="168">
        <f t="shared" si="19"/>
        <v>26.322498381673874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68">
        <f t="shared" si="18"/>
        <v>37.27645081291265</v>
      </c>
      <c r="AL178" s="168">
        <f t="shared" si="19"/>
        <v>25.961467983187216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68">
        <f t="shared" si="18"/>
        <v>37.721957074203104</v>
      </c>
      <c r="AL179" s="168">
        <f t="shared" si="19"/>
        <v>25.600437584700558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68">
        <f t="shared" si="18"/>
        <v>38.167463335493558</v>
      </c>
      <c r="AL180" s="168">
        <f t="shared" si="19"/>
        <v>25.239407186213899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68">
        <f t="shared" si="18"/>
        <v>38.612969596784012</v>
      </c>
      <c r="AL181" s="168">
        <f t="shared" si="19"/>
        <v>24.878376787727241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68">
        <f t="shared" si="18"/>
        <v>39.058475858074466</v>
      </c>
      <c r="AL182" s="168">
        <f t="shared" si="19"/>
        <v>24.517346389240583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68">
        <f t="shared" si="18"/>
        <v>39.50398211936492</v>
      </c>
      <c r="AL183" s="168">
        <f t="shared" si="19"/>
        <v>24.156315990753924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68">
        <f t="shared" si="18"/>
        <v>39.949488380655374</v>
      </c>
      <c r="AL184" s="168">
        <f t="shared" si="19"/>
        <v>23.795285592267266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68">
        <f t="shared" si="18"/>
        <v>40.394994641945829</v>
      </c>
      <c r="AL185" s="168">
        <f t="shared" si="19"/>
        <v>23.434255193780608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68">
        <f t="shared" si="18"/>
        <v>40.840500903236283</v>
      </c>
      <c r="AL186" s="168">
        <f t="shared" si="19"/>
        <v>23.07322479529395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68">
        <f t="shared" si="18"/>
        <v>41.286007164526737</v>
      </c>
      <c r="AL187" s="168">
        <f t="shared" si="19"/>
        <v>22.712194396807291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68">
        <f t="shared" si="18"/>
        <v>41.731513425817191</v>
      </c>
      <c r="AL188" s="168">
        <f t="shared" si="19"/>
        <v>22.351163998320633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68">
        <f t="shared" si="18"/>
        <v>42.177019687107645</v>
      </c>
      <c r="AL189" s="168">
        <f t="shared" si="19"/>
        <v>21.990133599833975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68">
        <f t="shared" si="18"/>
        <v>42.622525948398099</v>
      </c>
      <c r="AL190" s="168">
        <f t="shared" si="19"/>
        <v>21.629103201347316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68">
        <f t="shared" si="18"/>
        <v>43.068032209688553</v>
      </c>
      <c r="AL191" s="168">
        <f t="shared" si="19"/>
        <v>21.268072802860658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68">
        <f t="shared" si="18"/>
        <v>43.513538470979007</v>
      </c>
      <c r="AL192" s="168">
        <f t="shared" si="19"/>
        <v>20.907042404374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68">
        <f t="shared" si="18"/>
        <v>43.959044732269462</v>
      </c>
      <c r="AL193" s="168">
        <f t="shared" si="19"/>
        <v>20.546012005887341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68">
        <f t="shared" si="18"/>
        <v>44.404550993559916</v>
      </c>
      <c r="AL194" s="168">
        <f t="shared" si="19"/>
        <v>20.184981607400683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68">
        <f t="shared" si="18"/>
        <v>44.85005725485037</v>
      </c>
      <c r="AL195" s="168">
        <f t="shared" si="19"/>
        <v>19.823951208914025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68">
        <f t="shared" si="18"/>
        <v>45.295563516140824</v>
      </c>
      <c r="AL196" s="168">
        <f t="shared" si="19"/>
        <v>19.462920810427367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68">
        <f t="shared" si="18"/>
        <v>45.741069777431278</v>
      </c>
      <c r="AL197" s="168">
        <f t="shared" si="19"/>
        <v>19.101890411940708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68">
        <f t="shared" si="18"/>
        <v>46.186576038721732</v>
      </c>
      <c r="AL198" s="168">
        <f t="shared" si="19"/>
        <v>18.74086001345405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68">
        <f t="shared" si="18"/>
        <v>46.632082300012186</v>
      </c>
      <c r="AL199" s="168">
        <f t="shared" si="19"/>
        <v>18.379829614967392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68">
        <f t="shared" si="18"/>
        <v>47.07758856130264</v>
      </c>
      <c r="AL200" s="168">
        <f t="shared" si="19"/>
        <v>18.018799216480733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68">
        <f t="shared" si="18"/>
        <v>47.523094822593094</v>
      </c>
      <c r="AL201" s="168">
        <f t="shared" si="19"/>
        <v>17.657768817994075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68">
        <f t="shared" si="18"/>
        <v>47.968601083883549</v>
      </c>
      <c r="AL202" s="168">
        <f t="shared" si="19"/>
        <v>17.296738419507417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68">
        <f t="shared" si="18"/>
        <v>48.414107345174003</v>
      </c>
      <c r="AL203" s="168">
        <f t="shared" si="19"/>
        <v>16.935708021020758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68">
        <f t="shared" si="18"/>
        <v>48.859613606464457</v>
      </c>
      <c r="AL204" s="168">
        <f t="shared" si="19"/>
        <v>16.5746776225341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68">
        <f t="shared" si="18"/>
        <v>49.305119867754911</v>
      </c>
      <c r="AL205" s="168">
        <f t="shared" si="19"/>
        <v>16.213647224047442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41">
        <f>AB8</f>
        <v>49.750626129045258</v>
      </c>
      <c r="AK206" s="240"/>
      <c r="AL206" s="240">
        <f>AC8</f>
        <v>15.852616825560631</v>
      </c>
      <c r="AM206" s="240"/>
      <c r="AN206" s="240"/>
      <c r="AO206" s="240"/>
      <c r="AP206" s="240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 s="166">
        <f>AB18</f>
        <v>5.2</v>
      </c>
      <c r="AM207" s="166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 s="166">
        <f t="shared" ref="AJ208:AJ271" si="20">AJ207+(AJ$307-AJ$207)/100</f>
        <v>5.2</v>
      </c>
      <c r="AM208" s="166">
        <f t="shared" ref="AM208:AM271" si="21">AM207+(AM$307-AM$207)/100</f>
        <v>0.72486110732149511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 s="166">
        <f t="shared" si="20"/>
        <v>5.2</v>
      </c>
      <c r="AM209" s="166">
        <f t="shared" si="21"/>
        <v>1.4497222146429902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 s="166">
        <f t="shared" si="20"/>
        <v>5.2</v>
      </c>
      <c r="AM210" s="166">
        <f t="shared" si="21"/>
        <v>2.1745833219644854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 s="166">
        <f t="shared" si="20"/>
        <v>5.2</v>
      </c>
      <c r="AM211" s="166">
        <f t="shared" si="21"/>
        <v>2.8994444292859805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 s="166">
        <f t="shared" si="20"/>
        <v>5.2</v>
      </c>
      <c r="AM212" s="166">
        <f t="shared" si="21"/>
        <v>3.6243055366074755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 s="166">
        <f t="shared" si="20"/>
        <v>5.2</v>
      </c>
      <c r="AM213" s="166">
        <f t="shared" si="21"/>
        <v>4.3491666439289709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 s="166">
        <f t="shared" si="20"/>
        <v>5.2</v>
      </c>
      <c r="AM214" s="166">
        <f t="shared" si="21"/>
        <v>5.0740277512504663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 s="166">
        <f t="shared" si="20"/>
        <v>5.2</v>
      </c>
      <c r="AM215" s="166">
        <f t="shared" si="21"/>
        <v>5.7988888585719618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 s="166">
        <f t="shared" si="20"/>
        <v>5.2</v>
      </c>
      <c r="AM216" s="166">
        <f t="shared" si="21"/>
        <v>6.5237499658934572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 s="166">
        <f t="shared" si="20"/>
        <v>5.2</v>
      </c>
      <c r="AM217" s="166">
        <f t="shared" si="21"/>
        <v>7.2486110732149527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 s="166">
        <f t="shared" si="20"/>
        <v>5.2</v>
      </c>
      <c r="AM218" s="166">
        <f t="shared" si="21"/>
        <v>7.9734721805364481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 s="166">
        <f t="shared" si="20"/>
        <v>5.2</v>
      </c>
      <c r="AM219" s="166">
        <f t="shared" si="21"/>
        <v>8.6983332878579436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 s="166">
        <f t="shared" si="20"/>
        <v>5.2</v>
      </c>
      <c r="AM220" s="166">
        <f t="shared" si="21"/>
        <v>9.4231943951794381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 s="166">
        <f t="shared" si="20"/>
        <v>5.2</v>
      </c>
      <c r="AM221" s="166">
        <f t="shared" si="21"/>
        <v>10.148055502500933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 s="166">
        <f t="shared" si="20"/>
        <v>5.2</v>
      </c>
      <c r="AM222" s="166">
        <f t="shared" si="21"/>
        <v>10.872916609822427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 s="166">
        <f t="shared" si="20"/>
        <v>5.2</v>
      </c>
      <c r="AM223" s="166">
        <f t="shared" si="21"/>
        <v>11.597777717143922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 s="166">
        <f t="shared" si="20"/>
        <v>5.2</v>
      </c>
      <c r="AM224" s="166">
        <f t="shared" si="21"/>
        <v>12.322638824465416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 s="166">
        <f t="shared" si="20"/>
        <v>5.2</v>
      </c>
      <c r="AM225" s="166">
        <f t="shared" si="21"/>
        <v>13.047499931786911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 s="166">
        <f t="shared" si="20"/>
        <v>5.2</v>
      </c>
      <c r="AM226" s="166">
        <f t="shared" si="21"/>
        <v>13.772361039108405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 s="166">
        <f t="shared" si="20"/>
        <v>5.2</v>
      </c>
      <c r="AM227" s="166">
        <f t="shared" si="21"/>
        <v>14.4972221464299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 s="166">
        <f t="shared" si="20"/>
        <v>5.2</v>
      </c>
      <c r="AM228" s="166">
        <f t="shared" si="21"/>
        <v>15.222083253751395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 s="166">
        <f t="shared" si="20"/>
        <v>5.2</v>
      </c>
      <c r="AM229" s="166">
        <f t="shared" si="21"/>
        <v>15.946944361072889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 s="166">
        <f t="shared" si="20"/>
        <v>5.2</v>
      </c>
      <c r="AM230" s="166">
        <f t="shared" si="21"/>
        <v>16.671805468394385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 s="166">
        <f t="shared" si="20"/>
        <v>5.2</v>
      </c>
      <c r="AM231" s="166">
        <f t="shared" si="21"/>
        <v>17.39666657571588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 s="166">
        <f t="shared" si="20"/>
        <v>5.2</v>
      </c>
      <c r="AM232" s="166">
        <f t="shared" si="21"/>
        <v>18.121527683037375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 s="166">
        <f t="shared" si="20"/>
        <v>5.2</v>
      </c>
      <c r="AM233" s="166">
        <f t="shared" si="21"/>
        <v>18.846388790358869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 s="166">
        <f t="shared" si="20"/>
        <v>5.2</v>
      </c>
      <c r="AM234" s="166">
        <f t="shared" si="21"/>
        <v>19.571249897680364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 s="166">
        <f t="shared" si="20"/>
        <v>5.2</v>
      </c>
      <c r="AM235" s="166">
        <f t="shared" si="21"/>
        <v>20.296111005001858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 s="166">
        <f t="shared" si="20"/>
        <v>5.2</v>
      </c>
      <c r="AM236" s="166">
        <f t="shared" si="21"/>
        <v>21.020972112323353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 s="166">
        <f t="shared" si="20"/>
        <v>5.2</v>
      </c>
      <c r="AM237" s="166">
        <f t="shared" si="21"/>
        <v>21.745833219644847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 s="166">
        <f t="shared" si="20"/>
        <v>5.2</v>
      </c>
      <c r="AM238" s="166">
        <f t="shared" si="21"/>
        <v>22.470694326966342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 s="166">
        <f t="shared" si="20"/>
        <v>5.2</v>
      </c>
      <c r="AM239" s="166">
        <f t="shared" si="21"/>
        <v>23.195555434287837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 s="166">
        <f t="shared" si="20"/>
        <v>5.2</v>
      </c>
      <c r="AM240" s="166">
        <f t="shared" si="21"/>
        <v>23.920416541609331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 s="166">
        <f t="shared" si="20"/>
        <v>5.2</v>
      </c>
      <c r="AM241" s="166">
        <f t="shared" si="21"/>
        <v>24.645277648930826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 s="166">
        <f t="shared" si="20"/>
        <v>5.2</v>
      </c>
      <c r="AM242" s="166">
        <f t="shared" si="21"/>
        <v>25.37013875625232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 s="166">
        <f t="shared" si="20"/>
        <v>5.2</v>
      </c>
      <c r="AM243" s="166">
        <f t="shared" si="21"/>
        <v>26.094999863573815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 s="166">
        <f t="shared" si="20"/>
        <v>5.2</v>
      </c>
      <c r="AM244" s="166">
        <f t="shared" si="21"/>
        <v>26.819860970895309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 s="166">
        <f t="shared" si="20"/>
        <v>5.2</v>
      </c>
      <c r="AM245" s="166">
        <f t="shared" si="21"/>
        <v>27.544722078216804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 s="166">
        <f t="shared" si="20"/>
        <v>5.2</v>
      </c>
      <c r="AM246" s="166">
        <f t="shared" si="21"/>
        <v>28.269583185538298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 s="166">
        <f t="shared" si="20"/>
        <v>5.2</v>
      </c>
      <c r="AM247" s="166">
        <f t="shared" si="21"/>
        <v>28.994444292859793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 s="166">
        <f t="shared" si="20"/>
        <v>5.2</v>
      </c>
      <c r="AM248" s="166">
        <f t="shared" si="21"/>
        <v>29.719305400181288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 s="166">
        <f t="shared" si="20"/>
        <v>5.2</v>
      </c>
      <c r="AM249" s="166">
        <f t="shared" si="21"/>
        <v>30.444166507502782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 s="166">
        <f t="shared" si="20"/>
        <v>5.2</v>
      </c>
      <c r="AM250" s="166">
        <f t="shared" si="21"/>
        <v>31.169027614824277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 s="166">
        <f t="shared" si="20"/>
        <v>5.2</v>
      </c>
      <c r="AM251" s="166">
        <f t="shared" si="21"/>
        <v>31.893888722145771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 s="166">
        <f t="shared" si="20"/>
        <v>5.2</v>
      </c>
      <c r="AM252" s="166">
        <f t="shared" si="21"/>
        <v>32.618749829467269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 s="166">
        <f t="shared" si="20"/>
        <v>5.2</v>
      </c>
      <c r="AM253" s="166">
        <f t="shared" si="21"/>
        <v>33.343610936788764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 s="166">
        <f t="shared" si="20"/>
        <v>5.2</v>
      </c>
      <c r="AM254" s="166">
        <f t="shared" si="21"/>
        <v>34.068472044110258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 s="166">
        <f t="shared" si="20"/>
        <v>5.2</v>
      </c>
      <c r="AM255" s="166">
        <f t="shared" si="21"/>
        <v>34.793333151431753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 s="166">
        <f t="shared" si="20"/>
        <v>5.2</v>
      </c>
      <c r="AM256" s="166">
        <f t="shared" si="21"/>
        <v>35.518194258753248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 s="166">
        <f t="shared" si="20"/>
        <v>5.2</v>
      </c>
      <c r="AM257" s="166">
        <f t="shared" si="21"/>
        <v>36.243055366074742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 s="166">
        <f t="shared" si="20"/>
        <v>5.2</v>
      </c>
      <c r="AM258" s="166">
        <f t="shared" si="21"/>
        <v>36.967916473396237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 s="166">
        <f t="shared" si="20"/>
        <v>5.2</v>
      </c>
      <c r="AM259" s="166">
        <f t="shared" si="21"/>
        <v>37.692777580717731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 s="166">
        <f t="shared" si="20"/>
        <v>5.2</v>
      </c>
      <c r="AM260" s="166">
        <f t="shared" si="21"/>
        <v>38.417638688039226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 s="166">
        <f t="shared" si="20"/>
        <v>5.2</v>
      </c>
      <c r="AM261" s="166">
        <f t="shared" si="21"/>
        <v>39.14249979536072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 s="166">
        <f t="shared" si="20"/>
        <v>5.2</v>
      </c>
      <c r="AM262" s="166">
        <f t="shared" si="21"/>
        <v>39.867360902682215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 s="166">
        <f t="shared" si="20"/>
        <v>5.2</v>
      </c>
      <c r="AM263" s="166">
        <f t="shared" si="21"/>
        <v>40.592222010003709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 s="166">
        <f t="shared" si="20"/>
        <v>5.2</v>
      </c>
      <c r="AM264" s="166">
        <f t="shared" si="21"/>
        <v>41.317083117325204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 s="166">
        <f t="shared" si="20"/>
        <v>5.2</v>
      </c>
      <c r="AM265" s="166">
        <f t="shared" si="21"/>
        <v>42.041944224646699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 s="166">
        <f t="shared" si="20"/>
        <v>5.2</v>
      </c>
      <c r="AM266" s="166">
        <f t="shared" si="21"/>
        <v>42.766805331968193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 s="166">
        <f t="shared" si="20"/>
        <v>5.2</v>
      </c>
      <c r="AM267" s="166">
        <f t="shared" si="21"/>
        <v>43.491666439289688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 s="166">
        <f t="shared" si="20"/>
        <v>5.2</v>
      </c>
      <c r="AM268" s="166">
        <f t="shared" si="21"/>
        <v>44.216527546611182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 s="166">
        <f t="shared" si="20"/>
        <v>5.2</v>
      </c>
      <c r="AM269" s="166">
        <f t="shared" si="21"/>
        <v>44.941388653932677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 s="166">
        <f t="shared" si="20"/>
        <v>5.2</v>
      </c>
      <c r="AM270" s="166">
        <f t="shared" si="21"/>
        <v>45.666249761254171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 s="166">
        <f t="shared" si="20"/>
        <v>5.2</v>
      </c>
      <c r="AM271" s="166">
        <f t="shared" si="21"/>
        <v>46.391110868575666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 s="166">
        <f t="shared" ref="AJ272:AJ306" si="22">AJ271+(AJ$307-AJ$207)/100</f>
        <v>5.2</v>
      </c>
      <c r="AM272" s="166">
        <f t="shared" ref="AM272:AM306" si="23">AM271+(AM$307-AM$207)/100</f>
        <v>47.11597197589716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 s="166">
        <f t="shared" si="22"/>
        <v>5.2</v>
      </c>
      <c r="AM273" s="166">
        <f t="shared" si="23"/>
        <v>47.840833083218655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 s="166">
        <f t="shared" si="22"/>
        <v>5.2</v>
      </c>
      <c r="AM274" s="166">
        <f t="shared" si="23"/>
        <v>48.56569419054015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 s="166">
        <f t="shared" si="22"/>
        <v>5.2</v>
      </c>
      <c r="AM275" s="166">
        <f t="shared" si="23"/>
        <v>49.290555297861644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 s="166">
        <f t="shared" si="22"/>
        <v>5.2</v>
      </c>
      <c r="AM276" s="166">
        <f t="shared" si="23"/>
        <v>50.015416405183139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 s="166">
        <f t="shared" si="22"/>
        <v>5.2</v>
      </c>
      <c r="AM277" s="166">
        <f t="shared" si="23"/>
        <v>50.740277512504633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 s="166">
        <f t="shared" si="22"/>
        <v>5.2</v>
      </c>
      <c r="AM278" s="166">
        <f t="shared" si="23"/>
        <v>51.465138619826128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 s="166">
        <f t="shared" si="22"/>
        <v>5.2</v>
      </c>
      <c r="AM279" s="166">
        <f t="shared" si="23"/>
        <v>52.189999727147622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 s="166">
        <f t="shared" si="22"/>
        <v>5.2</v>
      </c>
      <c r="AM280" s="166">
        <f t="shared" si="23"/>
        <v>52.914860834469117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 s="166">
        <f t="shared" si="22"/>
        <v>5.2</v>
      </c>
      <c r="AM281" s="166">
        <f t="shared" si="23"/>
        <v>53.639721941790611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 s="166">
        <f t="shared" si="22"/>
        <v>5.2</v>
      </c>
      <c r="AM282" s="166">
        <f t="shared" si="23"/>
        <v>54.364583049112106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 s="166">
        <f t="shared" si="22"/>
        <v>5.2</v>
      </c>
      <c r="AM283" s="166">
        <f t="shared" si="23"/>
        <v>55.089444156433601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 s="166">
        <f t="shared" si="22"/>
        <v>5.2</v>
      </c>
      <c r="AM284" s="166">
        <f t="shared" si="23"/>
        <v>55.814305263755095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 s="166">
        <f t="shared" si="22"/>
        <v>5.2</v>
      </c>
      <c r="AM285" s="166">
        <f t="shared" si="23"/>
        <v>56.53916637107659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 s="166">
        <f t="shared" si="22"/>
        <v>5.2</v>
      </c>
      <c r="AM286" s="166">
        <f t="shared" si="23"/>
        <v>57.264027478398084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 s="166">
        <f t="shared" si="22"/>
        <v>5.2</v>
      </c>
      <c r="AM287" s="166">
        <f t="shared" si="23"/>
        <v>57.988888585719579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 s="166">
        <f t="shared" si="22"/>
        <v>5.2</v>
      </c>
      <c r="AM288" s="166">
        <f t="shared" si="23"/>
        <v>58.713749693041073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 s="166">
        <f t="shared" si="22"/>
        <v>5.2</v>
      </c>
      <c r="AM289" s="166">
        <f t="shared" si="23"/>
        <v>59.438610800362568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 s="166">
        <f t="shared" si="22"/>
        <v>5.2</v>
      </c>
      <c r="AM290" s="166">
        <f t="shared" si="23"/>
        <v>60.163471907684063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 s="166">
        <f t="shared" si="22"/>
        <v>5.2</v>
      </c>
      <c r="AM291" s="166">
        <f t="shared" si="23"/>
        <v>60.888333015005557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 s="166">
        <f t="shared" si="22"/>
        <v>5.2</v>
      </c>
      <c r="AM292" s="166">
        <f t="shared" si="23"/>
        <v>61.613194122327052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 s="166">
        <f t="shared" si="22"/>
        <v>5.2</v>
      </c>
      <c r="AM293" s="166">
        <f t="shared" si="23"/>
        <v>62.338055229648546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 s="166">
        <f t="shared" si="22"/>
        <v>5.2</v>
      </c>
      <c r="AM294" s="166">
        <f t="shared" si="23"/>
        <v>63.062916336970041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 s="166">
        <f t="shared" si="22"/>
        <v>5.2</v>
      </c>
      <c r="AM295" s="166">
        <f t="shared" si="23"/>
        <v>63.787777444291535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 s="166">
        <f t="shared" si="22"/>
        <v>5.2</v>
      </c>
      <c r="AM296" s="166">
        <f t="shared" si="23"/>
        <v>64.512638551613037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 s="166">
        <f t="shared" si="22"/>
        <v>5.2</v>
      </c>
      <c r="AM297" s="166">
        <f t="shared" si="23"/>
        <v>65.237499658934539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 s="166">
        <f t="shared" si="22"/>
        <v>5.2</v>
      </c>
      <c r="AM298" s="166">
        <f t="shared" si="23"/>
        <v>65.96236076625604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 s="166">
        <f t="shared" si="22"/>
        <v>5.2</v>
      </c>
      <c r="AM299" s="166">
        <f t="shared" si="23"/>
        <v>66.687221873577542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 s="166">
        <f t="shared" si="22"/>
        <v>5.2</v>
      </c>
      <c r="AM300" s="166">
        <f t="shared" si="23"/>
        <v>67.412082980899044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 s="166">
        <f t="shared" si="22"/>
        <v>5.2</v>
      </c>
      <c r="AM301" s="166">
        <f t="shared" si="23"/>
        <v>68.136944088220545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 s="166">
        <f t="shared" si="22"/>
        <v>5.2</v>
      </c>
      <c r="AM302" s="166">
        <f t="shared" si="23"/>
        <v>68.861805195542047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 s="166">
        <f t="shared" si="22"/>
        <v>5.2</v>
      </c>
      <c r="AM303" s="166">
        <f t="shared" si="23"/>
        <v>69.586666302863549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 s="166">
        <f t="shared" si="22"/>
        <v>5.2</v>
      </c>
      <c r="AM304" s="166">
        <f t="shared" si="23"/>
        <v>70.31152741018505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 s="166">
        <f t="shared" si="22"/>
        <v>5.2</v>
      </c>
      <c r="AM305" s="166">
        <f t="shared" si="23"/>
        <v>71.036388517506552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 s="166">
        <f t="shared" si="22"/>
        <v>5.2</v>
      </c>
      <c r="AM306" s="166">
        <f t="shared" si="23"/>
        <v>71.761249624828054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240"/>
      <c r="AJ307" s="240">
        <f>AB19</f>
        <v>5.2</v>
      </c>
      <c r="AK307" s="240"/>
      <c r="AL307" s="240"/>
      <c r="AM307" s="240">
        <f>AC19</f>
        <v>72.486110732149513</v>
      </c>
      <c r="AN307" s="240"/>
      <c r="AO307" s="240"/>
      <c r="AP307" s="240"/>
      <c r="AQ307" s="240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 s="166">
        <f>AB16</f>
        <v>5.2</v>
      </c>
      <c r="AN308" s="166">
        <f>AC16</f>
        <v>0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 s="166">
        <f t="shared" ref="AJ309:AJ372" si="24">AJ308+(AJ$408-AJ$308)/100</f>
        <v>5.8728611073214951</v>
      </c>
      <c r="AN309" s="166">
        <f t="shared" ref="AN309:AN372" si="25">AN308+(AN$408-AN$308)/100</f>
        <v>0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 s="166">
        <f t="shared" si="24"/>
        <v>6.5457222146429901</v>
      </c>
      <c r="AN310" s="166">
        <f t="shared" si="25"/>
        <v>0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 s="166">
        <f t="shared" si="24"/>
        <v>7.218583321964485</v>
      </c>
      <c r="AN311" s="166">
        <f t="shared" si="25"/>
        <v>0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 s="166">
        <f t="shared" si="24"/>
        <v>7.89144442928598</v>
      </c>
      <c r="AN312" s="166">
        <f t="shared" si="25"/>
        <v>0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 s="166">
        <f t="shared" si="24"/>
        <v>8.5643055366074758</v>
      </c>
      <c r="AN313" s="166">
        <f t="shared" si="25"/>
        <v>0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 s="166">
        <f t="shared" si="24"/>
        <v>9.2371666439289708</v>
      </c>
      <c r="AN314" s="166">
        <f t="shared" si="25"/>
        <v>0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 s="166">
        <f t="shared" si="24"/>
        <v>9.9100277512504658</v>
      </c>
      <c r="AN315" s="166">
        <f t="shared" si="25"/>
        <v>0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 s="166">
        <f t="shared" si="24"/>
        <v>10.582888858571961</v>
      </c>
      <c r="AN316" s="166">
        <f t="shared" si="25"/>
        <v>0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 s="166">
        <f t="shared" si="24"/>
        <v>11.255749965893456</v>
      </c>
      <c r="AN317" s="166">
        <f t="shared" si="25"/>
        <v>0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 s="166">
        <f t="shared" si="24"/>
        <v>11.928611073214951</v>
      </c>
      <c r="AN318" s="166">
        <f t="shared" si="25"/>
        <v>0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 s="166">
        <f t="shared" si="24"/>
        <v>12.601472180536446</v>
      </c>
      <c r="AN319" s="166">
        <f t="shared" si="25"/>
        <v>0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 s="166">
        <f t="shared" si="24"/>
        <v>13.274333287857941</v>
      </c>
      <c r="AN320" s="166">
        <f t="shared" si="25"/>
        <v>0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 s="166">
        <f t="shared" si="24"/>
        <v>13.947194395179435</v>
      </c>
      <c r="AN321" s="166">
        <f t="shared" si="25"/>
        <v>0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 s="166">
        <f t="shared" si="24"/>
        <v>14.62005550250093</v>
      </c>
      <c r="AN322" s="166">
        <f t="shared" si="25"/>
        <v>0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 s="166">
        <f t="shared" si="24"/>
        <v>15.292916609822425</v>
      </c>
      <c r="AN323" s="166">
        <f t="shared" si="25"/>
        <v>0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 s="166">
        <f t="shared" si="24"/>
        <v>15.96577771714392</v>
      </c>
      <c r="AN324" s="166">
        <f t="shared" si="25"/>
        <v>0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 s="166">
        <f t="shared" si="24"/>
        <v>16.638638824465417</v>
      </c>
      <c r="AN325" s="166">
        <f t="shared" si="25"/>
        <v>0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 s="166">
        <f t="shared" si="24"/>
        <v>17.311499931786912</v>
      </c>
      <c r="AN326" s="166">
        <f t="shared" si="25"/>
        <v>0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 s="166">
        <f t="shared" si="24"/>
        <v>17.984361039108407</v>
      </c>
      <c r="AN327" s="166">
        <f t="shared" si="25"/>
        <v>0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 s="166">
        <f t="shared" si="24"/>
        <v>18.657222146429902</v>
      </c>
      <c r="AN328" s="166">
        <f t="shared" si="25"/>
        <v>0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 s="166">
        <f t="shared" si="24"/>
        <v>19.330083253751397</v>
      </c>
      <c r="AN329" s="166">
        <f t="shared" si="25"/>
        <v>0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 s="166">
        <f t="shared" si="24"/>
        <v>20.002944361072892</v>
      </c>
      <c r="AN330" s="166">
        <f t="shared" si="25"/>
        <v>0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 s="166">
        <f t="shared" si="24"/>
        <v>20.675805468394387</v>
      </c>
      <c r="AN331" s="166">
        <f t="shared" si="25"/>
        <v>0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 s="166">
        <f t="shared" si="24"/>
        <v>21.348666575715882</v>
      </c>
      <c r="AN332" s="166">
        <f t="shared" si="25"/>
        <v>0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 s="166">
        <f t="shared" si="24"/>
        <v>22.021527683037377</v>
      </c>
      <c r="AN333" s="166">
        <f t="shared" si="25"/>
        <v>0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 s="166">
        <f t="shared" si="24"/>
        <v>22.694388790358872</v>
      </c>
      <c r="AN334" s="166">
        <f t="shared" si="25"/>
        <v>0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 s="166">
        <f t="shared" si="24"/>
        <v>23.367249897680367</v>
      </c>
      <c r="AN335" s="166">
        <f t="shared" si="25"/>
        <v>0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 s="166">
        <f t="shared" si="24"/>
        <v>24.040111005001862</v>
      </c>
      <c r="AN336" s="166">
        <f t="shared" si="25"/>
        <v>0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 s="166">
        <f t="shared" si="24"/>
        <v>24.712972112323357</v>
      </c>
      <c r="AN337" s="166">
        <f t="shared" si="25"/>
        <v>0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 s="166">
        <f t="shared" si="24"/>
        <v>25.385833219644852</v>
      </c>
      <c r="AN338" s="166">
        <f t="shared" si="25"/>
        <v>0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 s="166">
        <f t="shared" si="24"/>
        <v>26.058694326966346</v>
      </c>
      <c r="AN339" s="166">
        <f t="shared" si="25"/>
        <v>0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 s="166">
        <f t="shared" si="24"/>
        <v>26.731555434287841</v>
      </c>
      <c r="AN340" s="166">
        <f t="shared" si="25"/>
        <v>0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 s="166">
        <f t="shared" si="24"/>
        <v>27.404416541609336</v>
      </c>
      <c r="AN341" s="166">
        <f t="shared" si="25"/>
        <v>0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 s="166">
        <f t="shared" si="24"/>
        <v>28.077277648930831</v>
      </c>
      <c r="AN342" s="166">
        <f t="shared" si="25"/>
        <v>0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 s="166">
        <f t="shared" si="24"/>
        <v>28.750138756252326</v>
      </c>
      <c r="AN343" s="166">
        <f t="shared" si="25"/>
        <v>0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 s="166">
        <f t="shared" si="24"/>
        <v>29.422999863573821</v>
      </c>
      <c r="AN344" s="166">
        <f t="shared" si="25"/>
        <v>0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 s="166">
        <f t="shared" si="24"/>
        <v>30.095860970895316</v>
      </c>
      <c r="AN345" s="166">
        <f t="shared" si="25"/>
        <v>0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 s="166">
        <f t="shared" si="24"/>
        <v>30.768722078216811</v>
      </c>
      <c r="AN346" s="166">
        <f t="shared" si="25"/>
        <v>0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 s="166">
        <f t="shared" si="24"/>
        <v>31.441583185538306</v>
      </c>
      <c r="AN347" s="166">
        <f t="shared" si="25"/>
        <v>0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 s="166">
        <f t="shared" si="24"/>
        <v>32.114444292859801</v>
      </c>
      <c r="AN348" s="166">
        <f t="shared" si="25"/>
        <v>0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 s="166">
        <f t="shared" si="24"/>
        <v>32.787305400181296</v>
      </c>
      <c r="AN349" s="166">
        <f t="shared" si="25"/>
        <v>0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 s="166">
        <f t="shared" si="24"/>
        <v>33.460166507502791</v>
      </c>
      <c r="AN350" s="166">
        <f t="shared" si="25"/>
        <v>0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 s="166">
        <f t="shared" si="24"/>
        <v>34.133027614824286</v>
      </c>
      <c r="AN351" s="166">
        <f t="shared" si="25"/>
        <v>0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 s="166">
        <f t="shared" si="24"/>
        <v>34.805888722145781</v>
      </c>
      <c r="AN352" s="166">
        <f t="shared" si="25"/>
        <v>0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 s="166">
        <f t="shared" si="24"/>
        <v>35.478749829467276</v>
      </c>
      <c r="AN353" s="166">
        <f t="shared" si="25"/>
        <v>0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 s="166">
        <f t="shared" si="24"/>
        <v>36.151610936788771</v>
      </c>
      <c r="AN354" s="166">
        <f t="shared" si="25"/>
        <v>0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 s="166">
        <f t="shared" si="24"/>
        <v>36.824472044110266</v>
      </c>
      <c r="AN355" s="166">
        <f t="shared" si="25"/>
        <v>0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 s="166">
        <f t="shared" si="24"/>
        <v>37.497333151431761</v>
      </c>
      <c r="AN356" s="166">
        <f t="shared" si="25"/>
        <v>0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 s="166">
        <f t="shared" si="24"/>
        <v>38.170194258753256</v>
      </c>
      <c r="AN357" s="166">
        <f t="shared" si="25"/>
        <v>0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 s="166">
        <f t="shared" si="24"/>
        <v>38.843055366074751</v>
      </c>
      <c r="AN358" s="166">
        <f t="shared" si="25"/>
        <v>0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 s="166">
        <f t="shared" si="24"/>
        <v>39.515916473396246</v>
      </c>
      <c r="AN359" s="166">
        <f t="shared" si="25"/>
        <v>0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 s="166">
        <f t="shared" si="24"/>
        <v>40.188777580717741</v>
      </c>
      <c r="AN360" s="166">
        <f t="shared" si="25"/>
        <v>0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 s="166">
        <f t="shared" si="24"/>
        <v>40.861638688039235</v>
      </c>
      <c r="AN361" s="166">
        <f t="shared" si="25"/>
        <v>0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 s="166">
        <f t="shared" si="24"/>
        <v>41.53449979536073</v>
      </c>
      <c r="AN362" s="166">
        <f t="shared" si="25"/>
        <v>0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 s="166">
        <f t="shared" si="24"/>
        <v>42.207360902682225</v>
      </c>
      <c r="AN363" s="166">
        <f t="shared" si="25"/>
        <v>0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 s="166">
        <f t="shared" si="24"/>
        <v>42.88022201000372</v>
      </c>
      <c r="AN364" s="166">
        <f t="shared" si="25"/>
        <v>0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 s="166">
        <f t="shared" si="24"/>
        <v>43.553083117325215</v>
      </c>
      <c r="AN365" s="166">
        <f t="shared" si="25"/>
        <v>0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 s="166">
        <f t="shared" si="24"/>
        <v>44.22594422464671</v>
      </c>
      <c r="AN366" s="166">
        <f t="shared" si="25"/>
        <v>0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 s="166">
        <f t="shared" si="24"/>
        <v>44.898805331968205</v>
      </c>
      <c r="AN367" s="166">
        <f t="shared" si="25"/>
        <v>0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 s="166">
        <f t="shared" si="24"/>
        <v>45.5716664392897</v>
      </c>
      <c r="AN368" s="166">
        <f t="shared" si="25"/>
        <v>0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 s="166">
        <f t="shared" si="24"/>
        <v>46.244527546611195</v>
      </c>
      <c r="AN369" s="166">
        <f t="shared" si="25"/>
        <v>0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 s="166">
        <f t="shared" si="24"/>
        <v>46.91738865393269</v>
      </c>
      <c r="AN370" s="166">
        <f t="shared" si="25"/>
        <v>0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 s="166">
        <f t="shared" si="24"/>
        <v>47.590249761254185</v>
      </c>
      <c r="AN371" s="166">
        <f t="shared" si="25"/>
        <v>0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 s="166">
        <f t="shared" si="24"/>
        <v>48.26311086857568</v>
      </c>
      <c r="AN372" s="166">
        <f t="shared" si="25"/>
        <v>0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 s="166">
        <f t="shared" ref="AJ373:AJ407" si="26">AJ372+(AJ$408-AJ$308)/100</f>
        <v>48.935971975897175</v>
      </c>
      <c r="AN373" s="166">
        <f t="shared" ref="AN373:AN407" si="27">AN372+(AN$408-AN$308)/100</f>
        <v>0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 s="166">
        <f t="shared" si="26"/>
        <v>49.60883308321867</v>
      </c>
      <c r="AN374" s="166">
        <f t="shared" si="27"/>
        <v>0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 s="166">
        <f t="shared" si="26"/>
        <v>50.281694190540165</v>
      </c>
      <c r="AN375" s="166">
        <f t="shared" si="27"/>
        <v>0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 s="166">
        <f t="shared" si="26"/>
        <v>50.95455529786166</v>
      </c>
      <c r="AN376" s="166">
        <f t="shared" si="27"/>
        <v>0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 s="166">
        <f t="shared" si="26"/>
        <v>51.627416405183155</v>
      </c>
      <c r="AN377" s="166">
        <f t="shared" si="27"/>
        <v>0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 s="166">
        <f t="shared" si="26"/>
        <v>52.30027751250465</v>
      </c>
      <c r="AN378" s="166">
        <f t="shared" si="27"/>
        <v>0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 s="166">
        <f t="shared" si="26"/>
        <v>52.973138619826145</v>
      </c>
      <c r="AN379" s="166">
        <f t="shared" si="27"/>
        <v>0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 s="166">
        <f t="shared" si="26"/>
        <v>53.64599972714764</v>
      </c>
      <c r="AN380" s="166">
        <f t="shared" si="27"/>
        <v>0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 s="166">
        <f t="shared" si="26"/>
        <v>54.318860834469135</v>
      </c>
      <c r="AN381" s="166">
        <f t="shared" si="27"/>
        <v>0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 s="166">
        <f t="shared" si="26"/>
        <v>54.99172194179063</v>
      </c>
      <c r="AN382" s="166">
        <f t="shared" si="27"/>
        <v>0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 s="166">
        <f t="shared" si="26"/>
        <v>55.664583049112125</v>
      </c>
      <c r="AN383" s="166">
        <f t="shared" si="27"/>
        <v>0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 s="166">
        <f t="shared" si="26"/>
        <v>56.337444156433619</v>
      </c>
      <c r="AN384" s="166">
        <f t="shared" si="27"/>
        <v>0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 s="166">
        <f t="shared" si="26"/>
        <v>57.010305263755114</v>
      </c>
      <c r="AN385" s="166">
        <f t="shared" si="27"/>
        <v>0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 s="166">
        <f t="shared" si="26"/>
        <v>57.683166371076609</v>
      </c>
      <c r="AN386" s="166">
        <f t="shared" si="27"/>
        <v>0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 s="166">
        <f t="shared" si="26"/>
        <v>58.356027478398104</v>
      </c>
      <c r="AN387" s="166">
        <f t="shared" si="27"/>
        <v>0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 s="166">
        <f t="shared" si="26"/>
        <v>59.028888585719599</v>
      </c>
      <c r="AN388" s="166">
        <f t="shared" si="27"/>
        <v>0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 s="166">
        <f t="shared" si="26"/>
        <v>59.701749693041094</v>
      </c>
      <c r="AN389" s="166">
        <f t="shared" si="27"/>
        <v>0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 s="166">
        <f t="shared" si="26"/>
        <v>60.374610800362589</v>
      </c>
      <c r="AN390" s="166">
        <f t="shared" si="27"/>
        <v>0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 s="166">
        <f t="shared" si="26"/>
        <v>61.047471907684084</v>
      </c>
      <c r="AN391" s="166">
        <f t="shared" si="27"/>
        <v>0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 s="166">
        <f t="shared" si="26"/>
        <v>61.720333015005579</v>
      </c>
      <c r="AN392" s="166">
        <f t="shared" si="27"/>
        <v>0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 s="166">
        <f t="shared" si="26"/>
        <v>62.393194122327074</v>
      </c>
      <c r="AN393" s="166">
        <f t="shared" si="27"/>
        <v>0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 s="166">
        <f t="shared" si="26"/>
        <v>63.066055229648569</v>
      </c>
      <c r="AN394" s="166">
        <f t="shared" si="27"/>
        <v>0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 s="166">
        <f t="shared" si="26"/>
        <v>63.738916336970064</v>
      </c>
      <c r="AN395" s="166">
        <f t="shared" si="27"/>
        <v>0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 s="166">
        <f t="shared" si="26"/>
        <v>64.411777444291559</v>
      </c>
      <c r="AN396" s="166">
        <f t="shared" si="27"/>
        <v>0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 s="166">
        <f t="shared" si="26"/>
        <v>65.084638551613054</v>
      </c>
      <c r="AN397" s="166">
        <f t="shared" si="27"/>
        <v>0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 s="166">
        <f t="shared" si="26"/>
        <v>65.757499658934549</v>
      </c>
      <c r="AN398" s="166">
        <f t="shared" si="27"/>
        <v>0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 s="166">
        <f t="shared" si="26"/>
        <v>66.430360766256044</v>
      </c>
      <c r="AN399" s="166">
        <f t="shared" si="27"/>
        <v>0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 s="166">
        <f t="shared" si="26"/>
        <v>67.103221873577539</v>
      </c>
      <c r="AN400" s="166">
        <f t="shared" si="27"/>
        <v>0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 s="166">
        <f t="shared" si="26"/>
        <v>67.776082980899034</v>
      </c>
      <c r="AN401" s="166">
        <f t="shared" si="27"/>
        <v>0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 s="166">
        <f t="shared" si="26"/>
        <v>68.448944088220529</v>
      </c>
      <c r="AN402" s="166">
        <f t="shared" si="27"/>
        <v>0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 s="166">
        <f t="shared" si="26"/>
        <v>69.121805195542024</v>
      </c>
      <c r="AN403" s="166">
        <f t="shared" si="27"/>
        <v>0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 s="166">
        <f t="shared" si="26"/>
        <v>69.794666302863519</v>
      </c>
      <c r="AN404" s="166">
        <f t="shared" si="27"/>
        <v>0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 s="166">
        <f t="shared" si="26"/>
        <v>70.467527410185014</v>
      </c>
      <c r="AN405" s="166">
        <f t="shared" si="27"/>
        <v>0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 s="166">
        <f t="shared" si="26"/>
        <v>71.140388517506508</v>
      </c>
      <c r="AN406" s="166">
        <f t="shared" si="27"/>
        <v>0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 s="166">
        <f t="shared" si="26"/>
        <v>71.813249624828003</v>
      </c>
      <c r="AN407" s="166">
        <f t="shared" si="27"/>
        <v>0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240"/>
      <c r="AJ408" s="240">
        <f>AB17</f>
        <v>72.486110732149513</v>
      </c>
      <c r="AK408" s="240"/>
      <c r="AL408" s="240"/>
      <c r="AM408" s="240"/>
      <c r="AN408" s="240">
        <f>AC17</f>
        <v>0</v>
      </c>
      <c r="AO408" s="240"/>
      <c r="AP408" s="240"/>
      <c r="AQ408" s="240"/>
      <c r="AR408" s="240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 s="166">
        <f>AB6</f>
        <v>5.2</v>
      </c>
      <c r="AO409" s="168">
        <f>AC6</f>
        <v>51.955656674226418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 s="166">
        <f t="shared" ref="AJ410:AJ473" si="28">AJ409+(AJ$509-AJ$409)/100</f>
        <v>5.2</v>
      </c>
      <c r="AO410" s="168">
        <f t="shared" ref="AO410:AO473" si="29">AO409+(AO$509-AO$409)/100</f>
        <v>51.955656674226418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 s="166">
        <f t="shared" si="28"/>
        <v>5.2</v>
      </c>
      <c r="AO411" s="168">
        <f t="shared" si="29"/>
        <v>51.955656674226418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 s="166">
        <f t="shared" si="28"/>
        <v>5.2</v>
      </c>
      <c r="AO412" s="168">
        <f t="shared" si="29"/>
        <v>51.955656674226418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 s="166">
        <f t="shared" si="28"/>
        <v>5.2</v>
      </c>
      <c r="AO413" s="168">
        <f t="shared" si="29"/>
        <v>51.955656674226418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 s="166">
        <f t="shared" si="28"/>
        <v>5.2</v>
      </c>
      <c r="AO414" s="168">
        <f t="shared" si="29"/>
        <v>51.955656674226418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 s="166">
        <f t="shared" si="28"/>
        <v>5.2</v>
      </c>
      <c r="AO415" s="168">
        <f t="shared" si="29"/>
        <v>51.955656674226418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 s="166">
        <f t="shared" si="28"/>
        <v>5.2</v>
      </c>
      <c r="AO416" s="168">
        <f t="shared" si="29"/>
        <v>51.955656674226418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 s="166">
        <f t="shared" si="28"/>
        <v>5.2</v>
      </c>
      <c r="AO417" s="168">
        <f t="shared" si="29"/>
        <v>51.955656674226418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 s="166">
        <f t="shared" si="28"/>
        <v>5.2</v>
      </c>
      <c r="AO418" s="168">
        <f t="shared" si="29"/>
        <v>51.955656674226418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 s="166">
        <f t="shared" si="28"/>
        <v>5.2</v>
      </c>
      <c r="AO419" s="168">
        <f t="shared" si="29"/>
        <v>51.955656674226418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 s="166">
        <f t="shared" si="28"/>
        <v>5.2</v>
      </c>
      <c r="AO420" s="168">
        <f t="shared" si="29"/>
        <v>51.955656674226418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 s="166">
        <f t="shared" si="28"/>
        <v>5.2</v>
      </c>
      <c r="AO421" s="168">
        <f t="shared" si="29"/>
        <v>51.955656674226418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 s="166">
        <f t="shared" si="28"/>
        <v>5.2</v>
      </c>
      <c r="AO422" s="168">
        <f t="shared" si="29"/>
        <v>51.955656674226418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 s="166">
        <f t="shared" si="28"/>
        <v>5.2</v>
      </c>
      <c r="AO423" s="168">
        <f t="shared" si="29"/>
        <v>51.955656674226418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 s="166">
        <f t="shared" si="28"/>
        <v>5.2</v>
      </c>
      <c r="AO424" s="168">
        <f t="shared" si="29"/>
        <v>51.955656674226418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 s="166">
        <f t="shared" si="28"/>
        <v>5.2</v>
      </c>
      <c r="AO425" s="168">
        <f t="shared" si="29"/>
        <v>51.955656674226418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 s="166">
        <f t="shared" si="28"/>
        <v>5.2</v>
      </c>
      <c r="AO426" s="168">
        <f t="shared" si="29"/>
        <v>51.955656674226418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 s="166">
        <f t="shared" si="28"/>
        <v>5.2</v>
      </c>
      <c r="AO427" s="168">
        <f t="shared" si="29"/>
        <v>51.955656674226418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 s="166">
        <f t="shared" si="28"/>
        <v>5.2</v>
      </c>
      <c r="AO428" s="168">
        <f t="shared" si="29"/>
        <v>51.955656674226418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 s="166">
        <f t="shared" si="28"/>
        <v>5.2</v>
      </c>
      <c r="AO429" s="168">
        <f t="shared" si="29"/>
        <v>51.955656674226418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 s="166">
        <f t="shared" si="28"/>
        <v>5.2</v>
      </c>
      <c r="AO430" s="168">
        <f t="shared" si="29"/>
        <v>51.955656674226418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 s="166">
        <f t="shared" si="28"/>
        <v>5.2</v>
      </c>
      <c r="AO431" s="168">
        <f t="shared" si="29"/>
        <v>51.955656674226418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 s="166">
        <f t="shared" si="28"/>
        <v>5.2</v>
      </c>
      <c r="AO432" s="168">
        <f t="shared" si="29"/>
        <v>51.955656674226418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 s="166">
        <f t="shared" si="28"/>
        <v>5.2</v>
      </c>
      <c r="AO433" s="168">
        <f t="shared" si="29"/>
        <v>51.955656674226418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 s="166">
        <f t="shared" si="28"/>
        <v>5.2</v>
      </c>
      <c r="AO434" s="168">
        <f t="shared" si="29"/>
        <v>51.955656674226418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 s="166">
        <f t="shared" si="28"/>
        <v>5.2</v>
      </c>
      <c r="AO435" s="168">
        <f t="shared" si="29"/>
        <v>51.955656674226418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 s="166">
        <f t="shared" si="28"/>
        <v>5.2</v>
      </c>
      <c r="AO436" s="168">
        <f t="shared" si="29"/>
        <v>51.955656674226418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 s="166">
        <f t="shared" si="28"/>
        <v>5.2</v>
      </c>
      <c r="AO437" s="168">
        <f t="shared" si="29"/>
        <v>51.955656674226418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 s="166">
        <f t="shared" si="28"/>
        <v>5.2</v>
      </c>
      <c r="AO438" s="168">
        <f t="shared" si="29"/>
        <v>51.955656674226418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 s="166">
        <f t="shared" si="28"/>
        <v>5.2</v>
      </c>
      <c r="AO439" s="168">
        <f t="shared" si="29"/>
        <v>51.955656674226418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 s="166">
        <f t="shared" si="28"/>
        <v>5.2</v>
      </c>
      <c r="AO440" s="168">
        <f t="shared" si="29"/>
        <v>51.955656674226418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 s="166">
        <f t="shared" si="28"/>
        <v>5.2</v>
      </c>
      <c r="AO441" s="168">
        <f t="shared" si="29"/>
        <v>51.955656674226418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 s="166">
        <f t="shared" si="28"/>
        <v>5.2</v>
      </c>
      <c r="AO442" s="168">
        <f t="shared" si="29"/>
        <v>51.955656674226418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 s="166">
        <f t="shared" si="28"/>
        <v>5.2</v>
      </c>
      <c r="AO443" s="168">
        <f t="shared" si="29"/>
        <v>51.955656674226418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 s="166">
        <f t="shared" si="28"/>
        <v>5.2</v>
      </c>
      <c r="AO444" s="168">
        <f t="shared" si="29"/>
        <v>51.955656674226418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 s="166">
        <f t="shared" si="28"/>
        <v>5.2</v>
      </c>
      <c r="AO445" s="168">
        <f t="shared" si="29"/>
        <v>51.955656674226418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 s="166">
        <f t="shared" si="28"/>
        <v>5.2</v>
      </c>
      <c r="AO446" s="168">
        <f t="shared" si="29"/>
        <v>51.955656674226418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 s="166">
        <f t="shared" si="28"/>
        <v>5.2</v>
      </c>
      <c r="AO447" s="168">
        <f t="shared" si="29"/>
        <v>51.955656674226418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 s="166">
        <f t="shared" si="28"/>
        <v>5.2</v>
      </c>
      <c r="AO448" s="168">
        <f t="shared" si="29"/>
        <v>51.955656674226418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 s="166">
        <f t="shared" si="28"/>
        <v>5.2</v>
      </c>
      <c r="AO449" s="168">
        <f t="shared" si="29"/>
        <v>51.955656674226418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 s="166">
        <f t="shared" si="28"/>
        <v>5.2</v>
      </c>
      <c r="AO450" s="168">
        <f t="shared" si="29"/>
        <v>51.955656674226418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 s="166">
        <f t="shared" si="28"/>
        <v>5.2</v>
      </c>
      <c r="AO451" s="168">
        <f t="shared" si="29"/>
        <v>51.955656674226418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 s="166">
        <f t="shared" si="28"/>
        <v>5.2</v>
      </c>
      <c r="AO452" s="168">
        <f t="shared" si="29"/>
        <v>51.955656674226418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 s="166">
        <f t="shared" si="28"/>
        <v>5.2</v>
      </c>
      <c r="AO453" s="168">
        <f t="shared" si="29"/>
        <v>51.955656674226418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 s="166">
        <f t="shared" si="28"/>
        <v>5.2</v>
      </c>
      <c r="AO454" s="168">
        <f t="shared" si="29"/>
        <v>51.955656674226418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 s="166">
        <f t="shared" si="28"/>
        <v>5.2</v>
      </c>
      <c r="AO455" s="168">
        <f t="shared" si="29"/>
        <v>51.955656674226418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 s="166">
        <f t="shared" si="28"/>
        <v>5.2</v>
      </c>
      <c r="AO456" s="168">
        <f t="shared" si="29"/>
        <v>51.955656674226418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 s="166">
        <f t="shared" si="28"/>
        <v>5.2</v>
      </c>
      <c r="AO457" s="168">
        <f t="shared" si="29"/>
        <v>51.955656674226418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 s="166">
        <f t="shared" si="28"/>
        <v>5.2</v>
      </c>
      <c r="AO458" s="168">
        <f t="shared" si="29"/>
        <v>51.955656674226418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 s="166">
        <f t="shared" si="28"/>
        <v>5.2</v>
      </c>
      <c r="AO459" s="168">
        <f t="shared" si="29"/>
        <v>51.955656674226418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 s="166">
        <f t="shared" si="28"/>
        <v>5.2</v>
      </c>
      <c r="AO460" s="168">
        <f t="shared" si="29"/>
        <v>51.955656674226418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 s="166">
        <f t="shared" si="28"/>
        <v>5.2</v>
      </c>
      <c r="AO461" s="168">
        <f t="shared" si="29"/>
        <v>51.955656674226418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 s="166">
        <f t="shared" si="28"/>
        <v>5.2</v>
      </c>
      <c r="AO462" s="168">
        <f t="shared" si="29"/>
        <v>51.955656674226418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 s="166">
        <f t="shared" si="28"/>
        <v>5.2</v>
      </c>
      <c r="AO463" s="168">
        <f t="shared" si="29"/>
        <v>51.955656674226418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 s="166">
        <f t="shared" si="28"/>
        <v>5.2</v>
      </c>
      <c r="AO464" s="168">
        <f t="shared" si="29"/>
        <v>51.955656674226418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 s="166">
        <f t="shared" si="28"/>
        <v>5.2</v>
      </c>
      <c r="AO465" s="168">
        <f t="shared" si="29"/>
        <v>51.955656674226418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 s="166">
        <f t="shared" si="28"/>
        <v>5.2</v>
      </c>
      <c r="AO466" s="168">
        <f t="shared" si="29"/>
        <v>51.955656674226418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 s="166">
        <f t="shared" si="28"/>
        <v>5.2</v>
      </c>
      <c r="AO467" s="168">
        <f t="shared" si="29"/>
        <v>51.955656674226418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 s="166">
        <f t="shared" si="28"/>
        <v>5.2</v>
      </c>
      <c r="AO468" s="168">
        <f t="shared" si="29"/>
        <v>51.955656674226418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 s="166">
        <f t="shared" si="28"/>
        <v>5.2</v>
      </c>
      <c r="AO469" s="168">
        <f t="shared" si="29"/>
        <v>51.955656674226418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 s="166">
        <f t="shared" si="28"/>
        <v>5.2</v>
      </c>
      <c r="AO470" s="168">
        <f t="shared" si="29"/>
        <v>51.955656674226418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 s="166">
        <f t="shared" si="28"/>
        <v>5.2</v>
      </c>
      <c r="AO471" s="168">
        <f t="shared" si="29"/>
        <v>51.955656674226418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 s="166">
        <f t="shared" si="28"/>
        <v>5.2</v>
      </c>
      <c r="AO472" s="168">
        <f t="shared" si="29"/>
        <v>51.955656674226418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 s="166">
        <f t="shared" si="28"/>
        <v>5.2</v>
      </c>
      <c r="AO473" s="168">
        <f t="shared" si="29"/>
        <v>51.955656674226418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 s="166">
        <f t="shared" ref="AJ474:AJ508" si="30">AJ473+(AJ$509-AJ$409)/100</f>
        <v>5.2</v>
      </c>
      <c r="AO474" s="168">
        <f t="shared" ref="AO474:AO508" si="31">AO473+(AO$509-AO$409)/100</f>
        <v>51.955656674226418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 s="166">
        <f t="shared" si="30"/>
        <v>5.2</v>
      </c>
      <c r="AO475" s="168">
        <f t="shared" si="31"/>
        <v>51.955656674226418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 s="166">
        <f t="shared" si="30"/>
        <v>5.2</v>
      </c>
      <c r="AO476" s="168">
        <f t="shared" si="31"/>
        <v>51.955656674226418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 s="166">
        <f t="shared" si="30"/>
        <v>5.2</v>
      </c>
      <c r="AO477" s="168">
        <f t="shared" si="31"/>
        <v>51.955656674226418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 s="166">
        <f t="shared" si="30"/>
        <v>5.2</v>
      </c>
      <c r="AO478" s="168">
        <f t="shared" si="31"/>
        <v>51.955656674226418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 s="166">
        <f t="shared" si="30"/>
        <v>5.2</v>
      </c>
      <c r="AO479" s="168">
        <f t="shared" si="31"/>
        <v>51.955656674226418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 s="166">
        <f t="shared" si="30"/>
        <v>5.2</v>
      </c>
      <c r="AO480" s="168">
        <f t="shared" si="31"/>
        <v>51.955656674226418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 s="166">
        <f t="shared" si="30"/>
        <v>5.2</v>
      </c>
      <c r="AO481" s="168">
        <f t="shared" si="31"/>
        <v>51.955656674226418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 s="166">
        <f t="shared" si="30"/>
        <v>5.2</v>
      </c>
      <c r="AO482" s="168">
        <f t="shared" si="31"/>
        <v>51.955656674226418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 s="166">
        <f t="shared" si="30"/>
        <v>5.2</v>
      </c>
      <c r="AO483" s="168">
        <f t="shared" si="31"/>
        <v>51.955656674226418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 s="166">
        <f t="shared" si="30"/>
        <v>5.2</v>
      </c>
      <c r="AO484" s="168">
        <f t="shared" si="31"/>
        <v>51.955656674226418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 s="166">
        <f t="shared" si="30"/>
        <v>5.2</v>
      </c>
      <c r="AO485" s="168">
        <f t="shared" si="31"/>
        <v>51.955656674226418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 s="166">
        <f t="shared" si="30"/>
        <v>5.2</v>
      </c>
      <c r="AO486" s="168">
        <f t="shared" si="31"/>
        <v>51.955656674226418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 s="166">
        <f t="shared" si="30"/>
        <v>5.2</v>
      </c>
      <c r="AO487" s="168">
        <f t="shared" si="31"/>
        <v>51.955656674226418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 s="166">
        <f t="shared" si="30"/>
        <v>5.2</v>
      </c>
      <c r="AO488" s="168">
        <f t="shared" si="31"/>
        <v>51.955656674226418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 s="166">
        <f t="shared" si="30"/>
        <v>5.2</v>
      </c>
      <c r="AO489" s="168">
        <f t="shared" si="31"/>
        <v>51.955656674226418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 s="166">
        <f t="shared" si="30"/>
        <v>5.2</v>
      </c>
      <c r="AO490" s="168">
        <f t="shared" si="31"/>
        <v>51.955656674226418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 s="166">
        <f t="shared" si="30"/>
        <v>5.2</v>
      </c>
      <c r="AO491" s="168">
        <f t="shared" si="31"/>
        <v>51.955656674226418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 s="166">
        <f t="shared" si="30"/>
        <v>5.2</v>
      </c>
      <c r="AO492" s="168">
        <f t="shared" si="31"/>
        <v>51.955656674226418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 s="166">
        <f t="shared" si="30"/>
        <v>5.2</v>
      </c>
      <c r="AO493" s="168">
        <f t="shared" si="31"/>
        <v>51.955656674226418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 s="166">
        <f t="shared" si="30"/>
        <v>5.2</v>
      </c>
      <c r="AO494" s="168">
        <f t="shared" si="31"/>
        <v>51.955656674226418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 s="166">
        <f t="shared" si="30"/>
        <v>5.2</v>
      </c>
      <c r="AO495" s="168">
        <f t="shared" si="31"/>
        <v>51.955656674226418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 s="166">
        <f t="shared" si="30"/>
        <v>5.2</v>
      </c>
      <c r="AO496" s="168">
        <f t="shared" si="31"/>
        <v>51.955656674226418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 s="166">
        <f t="shared" si="30"/>
        <v>5.2</v>
      </c>
      <c r="AO497" s="168">
        <f t="shared" si="31"/>
        <v>51.955656674226418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 s="166">
        <f t="shared" si="30"/>
        <v>5.2</v>
      </c>
      <c r="AO498" s="168">
        <f t="shared" si="31"/>
        <v>51.955656674226418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 s="166">
        <f t="shared" si="30"/>
        <v>5.2</v>
      </c>
      <c r="AO499" s="168">
        <f t="shared" si="31"/>
        <v>51.955656674226418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 s="166">
        <f t="shared" si="30"/>
        <v>5.2</v>
      </c>
      <c r="AO500" s="168">
        <f t="shared" si="31"/>
        <v>51.955656674226418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 s="166">
        <f t="shared" si="30"/>
        <v>5.2</v>
      </c>
      <c r="AO501" s="168">
        <f t="shared" si="31"/>
        <v>51.955656674226418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 s="166">
        <f t="shared" si="30"/>
        <v>5.2</v>
      </c>
      <c r="AO502" s="168">
        <f t="shared" si="31"/>
        <v>51.955656674226418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 s="166">
        <f t="shared" si="30"/>
        <v>5.2</v>
      </c>
      <c r="AO503" s="168">
        <f t="shared" si="31"/>
        <v>51.955656674226418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 s="166">
        <f t="shared" si="30"/>
        <v>5.2</v>
      </c>
      <c r="AO504" s="168">
        <f t="shared" si="31"/>
        <v>51.955656674226418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 s="166">
        <f t="shared" si="30"/>
        <v>5.2</v>
      </c>
      <c r="AO505" s="168">
        <f t="shared" si="31"/>
        <v>51.955656674226418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 s="166">
        <f t="shared" si="30"/>
        <v>5.2</v>
      </c>
      <c r="AO506" s="168">
        <f t="shared" si="31"/>
        <v>51.955656674226418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 s="166">
        <f t="shared" si="30"/>
        <v>5.2</v>
      </c>
      <c r="AO507" s="168">
        <f t="shared" si="31"/>
        <v>51.955656674226418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 s="166">
        <f t="shared" si="30"/>
        <v>5.2</v>
      </c>
      <c r="AO508" s="168">
        <f t="shared" si="31"/>
        <v>51.955656674226418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41">
        <f>AB7</f>
        <v>5.2</v>
      </c>
      <c r="AO509" s="241">
        <f>AC7</f>
        <v>51.955656674226418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68">
        <f>AB7</f>
        <v>5.2</v>
      </c>
      <c r="AP510" s="168">
        <f>AC7</f>
        <v>51.955656674226418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68">
        <f t="shared" ref="AJ511:AJ574" si="32">AJ510+(AJ$610-AJ$510)/100</f>
        <v>5.6420436452352387</v>
      </c>
      <c r="AK511" s="167"/>
      <c r="AP511" s="168">
        <f t="shared" ref="AP511:AP574" si="33">AP510+(AP$610-AP$510)/100</f>
        <v>52.125158146315826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68">
        <f t="shared" si="32"/>
        <v>6.0840872904704781</v>
      </c>
      <c r="AP512" s="168">
        <f t="shared" si="33"/>
        <v>52.294659618405234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68">
        <f t="shared" si="32"/>
        <v>6.5261309357057176</v>
      </c>
      <c r="AP513" s="168">
        <f t="shared" si="33"/>
        <v>52.464161090494642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68">
        <f t="shared" si="32"/>
        <v>6.968174580940957</v>
      </c>
      <c r="AP514" s="168">
        <f t="shared" si="33"/>
        <v>52.63366256258405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68">
        <f t="shared" si="32"/>
        <v>7.4102182261761964</v>
      </c>
      <c r="AP515" s="168">
        <f t="shared" si="33"/>
        <v>52.803164034673458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68">
        <f t="shared" si="32"/>
        <v>7.8522618714114358</v>
      </c>
      <c r="AP516" s="168">
        <f t="shared" si="33"/>
        <v>52.972665506762866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68">
        <f t="shared" si="32"/>
        <v>8.2943055166466753</v>
      </c>
      <c r="AP517" s="168">
        <f t="shared" si="33"/>
        <v>53.142166978852273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68">
        <f t="shared" si="32"/>
        <v>8.7363491618819147</v>
      </c>
      <c r="AP518" s="168">
        <f t="shared" si="33"/>
        <v>53.311668450941681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68">
        <f t="shared" si="32"/>
        <v>9.1783928071171541</v>
      </c>
      <c r="AP519" s="168">
        <f t="shared" si="33"/>
        <v>53.481169923031089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68">
        <f t="shared" si="32"/>
        <v>9.6204364523523935</v>
      </c>
      <c r="AP520" s="168">
        <f t="shared" si="33"/>
        <v>53.650671395120497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68">
        <f t="shared" si="32"/>
        <v>10.062480097587633</v>
      </c>
      <c r="AP521" s="168">
        <f t="shared" si="33"/>
        <v>53.820172867209905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68">
        <f t="shared" si="32"/>
        <v>10.504523742822872</v>
      </c>
      <c r="AP522" s="168">
        <f t="shared" si="33"/>
        <v>53.989674339299313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68">
        <f t="shared" si="32"/>
        <v>10.946567388058112</v>
      </c>
      <c r="AP523" s="168">
        <f t="shared" si="33"/>
        <v>54.159175811388721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68">
        <f t="shared" si="32"/>
        <v>11.388611033293351</v>
      </c>
      <c r="AP524" s="168">
        <f t="shared" si="33"/>
        <v>54.328677283478129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68">
        <f t="shared" si="32"/>
        <v>11.830654678528591</v>
      </c>
      <c r="AP525" s="168">
        <f t="shared" si="33"/>
        <v>54.498178755567537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68">
        <f t="shared" si="32"/>
        <v>12.27269832376383</v>
      </c>
      <c r="AP526" s="168">
        <f t="shared" si="33"/>
        <v>54.667680227656945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68">
        <f t="shared" si="32"/>
        <v>12.714741968999069</v>
      </c>
      <c r="AP527" s="168">
        <f t="shared" si="33"/>
        <v>54.837181699746353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68">
        <f t="shared" si="32"/>
        <v>13.156785614234309</v>
      </c>
      <c r="AP528" s="168">
        <f t="shared" si="33"/>
        <v>55.006683171835761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68">
        <f t="shared" si="32"/>
        <v>13.598829259469548</v>
      </c>
      <c r="AP529" s="168">
        <f t="shared" si="33"/>
        <v>55.176184643925168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68">
        <f t="shared" si="32"/>
        <v>14.040872904704788</v>
      </c>
      <c r="AP530" s="168">
        <f t="shared" si="33"/>
        <v>55.345686116014576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68">
        <f t="shared" si="32"/>
        <v>14.482916549940027</v>
      </c>
      <c r="AP531" s="168">
        <f t="shared" si="33"/>
        <v>55.515187588103984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68">
        <f t="shared" si="32"/>
        <v>14.924960195175267</v>
      </c>
      <c r="AP532" s="168">
        <f t="shared" si="33"/>
        <v>55.684689060193392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68">
        <f t="shared" si="32"/>
        <v>15.367003840410506</v>
      </c>
      <c r="AP533" s="168">
        <f t="shared" si="33"/>
        <v>55.8541905322828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68">
        <f t="shared" si="32"/>
        <v>15.809047485645745</v>
      </c>
      <c r="AP534" s="168">
        <f t="shared" si="33"/>
        <v>56.023692004372208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68">
        <f t="shared" si="32"/>
        <v>16.251091130880983</v>
      </c>
      <c r="AP535" s="168">
        <f t="shared" si="33"/>
        <v>56.193193476461616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68">
        <f t="shared" si="32"/>
        <v>16.693134776116221</v>
      </c>
      <c r="AP536" s="168">
        <f t="shared" si="33"/>
        <v>56.362694948551024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68">
        <f t="shared" si="32"/>
        <v>17.135178421351458</v>
      </c>
      <c r="AP537" s="168">
        <f t="shared" si="33"/>
        <v>56.532196420640432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68">
        <f t="shared" si="32"/>
        <v>17.577222066586696</v>
      </c>
      <c r="AP538" s="168">
        <f t="shared" si="33"/>
        <v>56.70169789272984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68">
        <f t="shared" si="32"/>
        <v>18.019265711821934</v>
      </c>
      <c r="AP539" s="168">
        <f t="shared" si="33"/>
        <v>56.871199364819248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68">
        <f t="shared" si="32"/>
        <v>18.461309357057171</v>
      </c>
      <c r="AP540" s="168">
        <f t="shared" si="33"/>
        <v>57.040700836908655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68">
        <f t="shared" si="32"/>
        <v>18.903353002292409</v>
      </c>
      <c r="AP541" s="168">
        <f t="shared" si="33"/>
        <v>57.210202308998063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68">
        <f t="shared" si="32"/>
        <v>19.345396647527647</v>
      </c>
      <c r="AP542" s="168">
        <f t="shared" si="33"/>
        <v>57.379703781087471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68">
        <f t="shared" si="32"/>
        <v>19.787440292762884</v>
      </c>
      <c r="AP543" s="168">
        <f t="shared" si="33"/>
        <v>57.549205253176879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68">
        <f t="shared" si="32"/>
        <v>20.229483937998122</v>
      </c>
      <c r="AP544" s="168">
        <f t="shared" si="33"/>
        <v>57.718706725266287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68">
        <f t="shared" si="32"/>
        <v>20.67152758323336</v>
      </c>
      <c r="AP545" s="168">
        <f t="shared" si="33"/>
        <v>57.888208197355695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68">
        <f t="shared" si="32"/>
        <v>21.113571228468597</v>
      </c>
      <c r="AP546" s="168">
        <f t="shared" si="33"/>
        <v>58.057709669445103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68">
        <f t="shared" si="32"/>
        <v>21.555614873703835</v>
      </c>
      <c r="AP547" s="168">
        <f t="shared" si="33"/>
        <v>58.227211141534511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68">
        <f t="shared" si="32"/>
        <v>21.997658518939073</v>
      </c>
      <c r="AP548" s="168">
        <f t="shared" si="33"/>
        <v>58.396712613623919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68">
        <f t="shared" si="32"/>
        <v>22.43970216417431</v>
      </c>
      <c r="AP549" s="168">
        <f t="shared" si="33"/>
        <v>58.566214085713327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68">
        <f t="shared" si="32"/>
        <v>22.881745809409548</v>
      </c>
      <c r="AP550" s="168">
        <f t="shared" si="33"/>
        <v>58.735715557802735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68">
        <f t="shared" si="32"/>
        <v>23.323789454644785</v>
      </c>
      <c r="AP551" s="168">
        <f t="shared" si="33"/>
        <v>58.905217029892142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68">
        <f t="shared" si="32"/>
        <v>23.765833099880023</v>
      </c>
      <c r="AP552" s="168">
        <f t="shared" si="33"/>
        <v>59.07471850198155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68">
        <f t="shared" si="32"/>
        <v>24.207876745115261</v>
      </c>
      <c r="AP553" s="168">
        <f t="shared" si="33"/>
        <v>59.244219974070958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68">
        <f t="shared" si="32"/>
        <v>24.649920390350498</v>
      </c>
      <c r="AP554" s="168">
        <f t="shared" si="33"/>
        <v>59.413721446160366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68">
        <f t="shared" si="32"/>
        <v>25.091964035585736</v>
      </c>
      <c r="AP555" s="168">
        <f t="shared" si="33"/>
        <v>59.583222918249774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68">
        <f t="shared" si="32"/>
        <v>25.534007680820974</v>
      </c>
      <c r="AP556" s="168">
        <f t="shared" si="33"/>
        <v>59.752724390339182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68">
        <f t="shared" si="32"/>
        <v>25.976051326056211</v>
      </c>
      <c r="AP557" s="168">
        <f t="shared" si="33"/>
        <v>59.92222586242859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68">
        <f t="shared" si="32"/>
        <v>26.418094971291449</v>
      </c>
      <c r="AP558" s="168">
        <f t="shared" si="33"/>
        <v>60.091727334517998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68">
        <f t="shared" si="32"/>
        <v>26.860138616526687</v>
      </c>
      <c r="AP559" s="168">
        <f t="shared" si="33"/>
        <v>60.261228806607406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68">
        <f t="shared" si="32"/>
        <v>27.302182261761924</v>
      </c>
      <c r="AP560" s="168">
        <f t="shared" si="33"/>
        <v>60.430730278696814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68">
        <f t="shared" si="32"/>
        <v>27.744225906997162</v>
      </c>
      <c r="AP561" s="168">
        <f t="shared" si="33"/>
        <v>60.600231750786222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68">
        <f t="shared" si="32"/>
        <v>28.1862695522324</v>
      </c>
      <c r="AP562" s="168">
        <f t="shared" si="33"/>
        <v>60.76973322287563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68">
        <f t="shared" si="32"/>
        <v>28.628313197467637</v>
      </c>
      <c r="AP563" s="168">
        <f t="shared" si="33"/>
        <v>60.939234694965037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68">
        <f t="shared" si="32"/>
        <v>29.070356842702875</v>
      </c>
      <c r="AP564" s="168">
        <f t="shared" si="33"/>
        <v>61.108736167054445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68">
        <f t="shared" si="32"/>
        <v>29.512400487938113</v>
      </c>
      <c r="AP565" s="168">
        <f t="shared" si="33"/>
        <v>61.278237639143853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68">
        <f t="shared" si="32"/>
        <v>29.95444413317335</v>
      </c>
      <c r="AP566" s="168">
        <f t="shared" si="33"/>
        <v>61.447739111233261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68">
        <f t="shared" si="32"/>
        <v>30.396487778408588</v>
      </c>
      <c r="AP567" s="168">
        <f t="shared" si="33"/>
        <v>61.617240583322669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68">
        <f t="shared" si="32"/>
        <v>30.838531423643825</v>
      </c>
      <c r="AP568" s="168">
        <f t="shared" si="33"/>
        <v>61.786742055412077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68">
        <f t="shared" si="32"/>
        <v>31.280575068879063</v>
      </c>
      <c r="AP569" s="168">
        <f t="shared" si="33"/>
        <v>61.956243527501485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68">
        <f t="shared" si="32"/>
        <v>31.722618714114301</v>
      </c>
      <c r="AP570" s="168">
        <f t="shared" si="33"/>
        <v>62.125744999590893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68">
        <f t="shared" si="32"/>
        <v>32.164662359349542</v>
      </c>
      <c r="AP571" s="168">
        <f t="shared" si="33"/>
        <v>62.295246471680301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68">
        <f t="shared" si="32"/>
        <v>32.60670600458478</v>
      </c>
      <c r="AP572" s="168">
        <f t="shared" si="33"/>
        <v>62.464747943769709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68">
        <f t="shared" si="32"/>
        <v>33.048749649820017</v>
      </c>
      <c r="AP573" s="168">
        <f t="shared" si="33"/>
        <v>62.634249415859117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68">
        <f t="shared" si="32"/>
        <v>33.490793295055255</v>
      </c>
      <c r="AP574" s="168">
        <f t="shared" si="33"/>
        <v>62.803750887948524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68">
        <f t="shared" ref="AJ575:AJ609" si="34">AJ574+(AJ$610-AJ$510)/100</f>
        <v>33.932836940290493</v>
      </c>
      <c r="AP575" s="168">
        <f t="shared" ref="AP575:AP609" si="35">AP574+(AP$610-AP$510)/100</f>
        <v>62.973252360037932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68">
        <f t="shared" si="34"/>
        <v>34.37488058552573</v>
      </c>
      <c r="AP576" s="168">
        <f t="shared" si="35"/>
        <v>63.14275383212734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68">
        <f t="shared" si="34"/>
        <v>34.816924230760968</v>
      </c>
      <c r="AP577" s="168">
        <f t="shared" si="35"/>
        <v>63.312255304216748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68">
        <f t="shared" si="34"/>
        <v>35.258967875996206</v>
      </c>
      <c r="AP578" s="168">
        <f t="shared" si="35"/>
        <v>63.481756776306156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68">
        <f t="shared" si="34"/>
        <v>35.701011521231443</v>
      </c>
      <c r="AP579" s="168">
        <f t="shared" si="35"/>
        <v>63.651258248395564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68">
        <f t="shared" si="34"/>
        <v>36.143055166466681</v>
      </c>
      <c r="AP580" s="168">
        <f t="shared" si="35"/>
        <v>63.820759720484972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68">
        <f t="shared" si="34"/>
        <v>36.585098811701918</v>
      </c>
      <c r="AP581" s="168">
        <f t="shared" si="35"/>
        <v>63.99026119257438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68">
        <f t="shared" si="34"/>
        <v>37.027142456937156</v>
      </c>
      <c r="AP582" s="168">
        <f t="shared" si="35"/>
        <v>64.159762664663788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68">
        <f t="shared" si="34"/>
        <v>37.469186102172394</v>
      </c>
      <c r="AP583" s="168">
        <f t="shared" si="35"/>
        <v>64.329264136753196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68">
        <f t="shared" si="34"/>
        <v>37.911229747407631</v>
      </c>
      <c r="AP584" s="168">
        <f t="shared" si="35"/>
        <v>64.498765608842604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68">
        <f t="shared" si="34"/>
        <v>38.353273392642869</v>
      </c>
      <c r="AP585" s="168">
        <f t="shared" si="35"/>
        <v>64.668267080932011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68">
        <f t="shared" si="34"/>
        <v>38.795317037878107</v>
      </c>
      <c r="AP586" s="168">
        <f t="shared" si="35"/>
        <v>64.837768553021419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68">
        <f t="shared" si="34"/>
        <v>39.237360683113344</v>
      </c>
      <c r="AP587" s="168">
        <f t="shared" si="35"/>
        <v>65.007270025110827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68">
        <f t="shared" si="34"/>
        <v>39.679404328348582</v>
      </c>
      <c r="AP588" s="168">
        <f t="shared" si="35"/>
        <v>65.176771497200235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68">
        <f t="shared" si="34"/>
        <v>40.12144797358382</v>
      </c>
      <c r="AP589" s="168">
        <f t="shared" si="35"/>
        <v>65.346272969289643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68">
        <f t="shared" si="34"/>
        <v>40.563491618819057</v>
      </c>
      <c r="AP590" s="168">
        <f t="shared" si="35"/>
        <v>65.515774441379051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68">
        <f t="shared" si="34"/>
        <v>41.005535264054295</v>
      </c>
      <c r="AP591" s="168">
        <f t="shared" si="35"/>
        <v>65.685275913468459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68">
        <f t="shared" si="34"/>
        <v>41.447578909289533</v>
      </c>
      <c r="AP592" s="168">
        <f t="shared" si="35"/>
        <v>65.854777385557867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68">
        <f t="shared" si="34"/>
        <v>41.88962255452477</v>
      </c>
      <c r="AP593" s="168">
        <f t="shared" si="35"/>
        <v>66.024278857647275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68">
        <f t="shared" si="34"/>
        <v>42.331666199760008</v>
      </c>
      <c r="AP594" s="168">
        <f t="shared" si="35"/>
        <v>66.193780329736683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68">
        <f t="shared" si="34"/>
        <v>42.773709844995246</v>
      </c>
      <c r="AP595" s="168">
        <f t="shared" si="35"/>
        <v>66.363281801826091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68">
        <f t="shared" si="34"/>
        <v>43.215753490230483</v>
      </c>
      <c r="AP596" s="168">
        <f t="shared" si="35"/>
        <v>66.532783273915499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68">
        <f t="shared" si="34"/>
        <v>43.657797135465721</v>
      </c>
      <c r="AP597" s="168">
        <f t="shared" si="35"/>
        <v>66.702284746004906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68">
        <f t="shared" si="34"/>
        <v>44.099840780700958</v>
      </c>
      <c r="AP598" s="168">
        <f t="shared" si="35"/>
        <v>66.871786218094314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68">
        <f t="shared" si="34"/>
        <v>44.541884425936196</v>
      </c>
      <c r="AP599" s="168">
        <f t="shared" si="35"/>
        <v>67.041287690183722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68">
        <f t="shared" si="34"/>
        <v>44.983928071171434</v>
      </c>
      <c r="AP600" s="168">
        <f t="shared" si="35"/>
        <v>67.21078916227313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68">
        <f t="shared" si="34"/>
        <v>45.425971716406671</v>
      </c>
      <c r="AP601" s="168">
        <f t="shared" si="35"/>
        <v>67.380290634362538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68">
        <f t="shared" si="34"/>
        <v>45.868015361641909</v>
      </c>
      <c r="AP602" s="168">
        <f t="shared" si="35"/>
        <v>67.549792106451946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68">
        <f t="shared" si="34"/>
        <v>46.310059006877147</v>
      </c>
      <c r="AP603" s="168">
        <f t="shared" si="35"/>
        <v>67.719293578541354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68">
        <f t="shared" si="34"/>
        <v>46.752102652112384</v>
      </c>
      <c r="AP604" s="168">
        <f t="shared" si="35"/>
        <v>67.888795050630762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68">
        <f t="shared" si="34"/>
        <v>47.194146297347622</v>
      </c>
      <c r="AP605" s="168">
        <f t="shared" si="35"/>
        <v>68.05829652272017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68">
        <f t="shared" si="34"/>
        <v>47.63618994258286</v>
      </c>
      <c r="AP606" s="168">
        <f t="shared" si="35"/>
        <v>68.227797994809578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68">
        <f t="shared" si="34"/>
        <v>48.078233587818097</v>
      </c>
      <c r="AP607" s="168">
        <f t="shared" si="35"/>
        <v>68.397299466898986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68">
        <f t="shared" si="34"/>
        <v>48.520277233053335</v>
      </c>
      <c r="AP608" s="168">
        <f t="shared" si="35"/>
        <v>68.566800938988393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68">
        <f t="shared" si="34"/>
        <v>48.962320878288573</v>
      </c>
      <c r="AP609" s="168">
        <f t="shared" si="35"/>
        <v>68.736302411077801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240">
        <f>AB14</f>
        <v>49.404364523523903</v>
      </c>
      <c r="AP610" s="240">
        <f>AC14</f>
        <v>68.905803883166968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 s="166">
        <f>AB14</f>
        <v>49.404364523523903</v>
      </c>
      <c r="AQ611" s="166">
        <f>AC14</f>
        <v>68.905803883166968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 s="166">
        <f t="shared" ref="AJ612:AJ675" si="36">AJ611+(AJ$711-AJ$611)/100</f>
        <v>49.482056381388453</v>
      </c>
      <c r="AQ612" s="166">
        <f t="shared" ref="AQ612:AQ675" si="37">AQ611+(AQ$711-AQ$611)/100</f>
        <v>68.842843774990797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 s="166">
        <f t="shared" si="36"/>
        <v>49.559748239253004</v>
      </c>
      <c r="AQ613" s="166">
        <f t="shared" si="37"/>
        <v>68.779883666814627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 s="166">
        <f t="shared" si="36"/>
        <v>49.637440097117555</v>
      </c>
      <c r="AQ614" s="166">
        <f t="shared" si="37"/>
        <v>68.716923558638456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 s="166">
        <f t="shared" si="36"/>
        <v>49.715131954982105</v>
      </c>
      <c r="AQ615" s="166">
        <f t="shared" si="37"/>
        <v>68.653963450462285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 s="166">
        <f t="shared" si="36"/>
        <v>49.792823812846656</v>
      </c>
      <c r="AQ616" s="166">
        <f t="shared" si="37"/>
        <v>68.591003342286115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 s="166">
        <f t="shared" si="36"/>
        <v>49.870515670711207</v>
      </c>
      <c r="AQ617" s="166">
        <f t="shared" si="37"/>
        <v>68.528043234109944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 s="166">
        <f t="shared" si="36"/>
        <v>49.948207528575757</v>
      </c>
      <c r="AQ618" s="166">
        <f t="shared" si="37"/>
        <v>68.465083125933774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 s="166">
        <f t="shared" si="36"/>
        <v>50.025899386440308</v>
      </c>
      <c r="AQ619" s="166">
        <f t="shared" si="37"/>
        <v>68.402123017757603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 s="166">
        <f t="shared" si="36"/>
        <v>50.103591244304859</v>
      </c>
      <c r="AQ620" s="166">
        <f t="shared" si="37"/>
        <v>68.339162909581432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 s="166">
        <f t="shared" si="36"/>
        <v>50.181283102169409</v>
      </c>
      <c r="AQ621" s="166">
        <f t="shared" si="37"/>
        <v>68.276202801405262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 s="166">
        <f t="shared" si="36"/>
        <v>50.25897496003396</v>
      </c>
      <c r="AQ622" s="166">
        <f t="shared" si="37"/>
        <v>68.213242693229091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 s="166">
        <f t="shared" si="36"/>
        <v>50.336666817898511</v>
      </c>
      <c r="AQ623" s="166">
        <f t="shared" si="37"/>
        <v>68.150282585052921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 s="166">
        <f t="shared" si="36"/>
        <v>50.414358675763062</v>
      </c>
      <c r="AQ624" s="166">
        <f t="shared" si="37"/>
        <v>68.08732247687675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 s="166">
        <f t="shared" si="36"/>
        <v>50.492050533627612</v>
      </c>
      <c r="AQ625" s="166">
        <f t="shared" si="37"/>
        <v>68.024362368700579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 s="166">
        <f t="shared" si="36"/>
        <v>50.569742391492163</v>
      </c>
      <c r="AQ626" s="166">
        <f t="shared" si="37"/>
        <v>67.961402260524409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 s="166">
        <f t="shared" si="36"/>
        <v>50.647434249356714</v>
      </c>
      <c r="AQ627" s="166">
        <f t="shared" si="37"/>
        <v>67.898442152348238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 s="166">
        <f t="shared" si="36"/>
        <v>50.725126107221264</v>
      </c>
      <c r="AQ628" s="166">
        <f t="shared" si="37"/>
        <v>67.835482044172068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 s="166">
        <f t="shared" si="36"/>
        <v>50.802817965085815</v>
      </c>
      <c r="AQ629" s="166">
        <f t="shared" si="37"/>
        <v>67.772521935995897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 s="166">
        <f t="shared" si="36"/>
        <v>50.880509822950366</v>
      </c>
      <c r="AQ630" s="166">
        <f t="shared" si="37"/>
        <v>67.709561827819726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 s="166">
        <f t="shared" si="36"/>
        <v>50.958201680814916</v>
      </c>
      <c r="AQ631" s="166">
        <f t="shared" si="37"/>
        <v>67.646601719643556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 s="166">
        <f t="shared" si="36"/>
        <v>51.035893538679467</v>
      </c>
      <c r="AQ632" s="166">
        <f t="shared" si="37"/>
        <v>67.583641611467385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 s="166">
        <f t="shared" si="36"/>
        <v>51.113585396544018</v>
      </c>
      <c r="AQ633" s="166">
        <f t="shared" si="37"/>
        <v>67.520681503291215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 s="166">
        <f t="shared" si="36"/>
        <v>51.191277254408568</v>
      </c>
      <c r="AQ634" s="166">
        <f t="shared" si="37"/>
        <v>67.457721395115044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 s="166">
        <f t="shared" si="36"/>
        <v>51.268969112273119</v>
      </c>
      <c r="AQ635" s="166">
        <f t="shared" si="37"/>
        <v>67.394761286938873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 s="166">
        <f t="shared" si="36"/>
        <v>51.34666097013767</v>
      </c>
      <c r="AQ636" s="166">
        <f t="shared" si="37"/>
        <v>67.331801178762703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 s="166">
        <f t="shared" si="36"/>
        <v>51.42435282800222</v>
      </c>
      <c r="AQ637" s="166">
        <f t="shared" si="37"/>
        <v>67.268841070586532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 s="166">
        <f t="shared" si="36"/>
        <v>51.502044685866771</v>
      </c>
      <c r="AQ638" s="166">
        <f t="shared" si="37"/>
        <v>67.205880962410362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 s="166">
        <f t="shared" si="36"/>
        <v>51.579736543731322</v>
      </c>
      <c r="AQ639" s="166">
        <f t="shared" si="37"/>
        <v>67.142920854234191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 s="166">
        <f t="shared" si="36"/>
        <v>51.657428401595872</v>
      </c>
      <c r="AQ640" s="166">
        <f t="shared" si="37"/>
        <v>67.079960746058021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 s="166">
        <f t="shared" si="36"/>
        <v>51.735120259460423</v>
      </c>
      <c r="AQ641" s="166">
        <f t="shared" si="37"/>
        <v>67.01700063788185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 s="166">
        <f t="shared" si="36"/>
        <v>51.812812117324974</v>
      </c>
      <c r="AQ642" s="166">
        <f t="shared" si="37"/>
        <v>66.954040529705679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 s="166">
        <f t="shared" si="36"/>
        <v>51.890503975189525</v>
      </c>
      <c r="AQ643" s="166">
        <f t="shared" si="37"/>
        <v>66.891080421529509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 s="166">
        <f t="shared" si="36"/>
        <v>51.968195833054075</v>
      </c>
      <c r="AQ644" s="166">
        <f t="shared" si="37"/>
        <v>66.828120313353338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 s="166">
        <f t="shared" si="36"/>
        <v>52.045887690918626</v>
      </c>
      <c r="AQ645" s="166">
        <f t="shared" si="37"/>
        <v>66.765160205177168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 s="166">
        <f t="shared" si="36"/>
        <v>52.123579548783177</v>
      </c>
      <c r="AQ646" s="166">
        <f t="shared" si="37"/>
        <v>66.702200097000997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 s="166">
        <f t="shared" si="36"/>
        <v>52.201271406647727</v>
      </c>
      <c r="AQ647" s="166">
        <f t="shared" si="37"/>
        <v>66.639239988824826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 s="166">
        <f t="shared" si="36"/>
        <v>52.278963264512278</v>
      </c>
      <c r="AQ648" s="166">
        <f t="shared" si="37"/>
        <v>66.576279880648656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 s="166">
        <f t="shared" si="36"/>
        <v>52.356655122376829</v>
      </c>
      <c r="AQ649" s="166">
        <f t="shared" si="37"/>
        <v>66.513319772472485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 s="166">
        <f t="shared" si="36"/>
        <v>52.434346980241379</v>
      </c>
      <c r="AQ650" s="166">
        <f t="shared" si="37"/>
        <v>66.450359664296315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 s="166">
        <f t="shared" si="36"/>
        <v>52.51203883810593</v>
      </c>
      <c r="AQ651" s="166">
        <f t="shared" si="37"/>
        <v>66.387399556120144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 s="166">
        <f t="shared" si="36"/>
        <v>52.589730695970481</v>
      </c>
      <c r="AQ652" s="166">
        <f t="shared" si="37"/>
        <v>66.324439447943973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 s="166">
        <f t="shared" si="36"/>
        <v>52.667422553835031</v>
      </c>
      <c r="AQ653" s="166">
        <f t="shared" si="37"/>
        <v>66.261479339767803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 s="166">
        <f t="shared" si="36"/>
        <v>52.745114411699582</v>
      </c>
      <c r="AQ654" s="166">
        <f t="shared" si="37"/>
        <v>66.198519231591632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 s="166">
        <f t="shared" si="36"/>
        <v>52.822806269564133</v>
      </c>
      <c r="AQ655" s="166">
        <f t="shared" si="37"/>
        <v>66.135559123415462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 s="166">
        <f t="shared" si="36"/>
        <v>52.900498127428683</v>
      </c>
      <c r="AQ656" s="166">
        <f t="shared" si="37"/>
        <v>66.072599015239291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 s="166">
        <f t="shared" si="36"/>
        <v>52.978189985293234</v>
      </c>
      <c r="AQ657" s="166">
        <f t="shared" si="37"/>
        <v>66.00963890706312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 s="166">
        <f t="shared" si="36"/>
        <v>53.055881843157785</v>
      </c>
      <c r="AQ658" s="166">
        <f t="shared" si="37"/>
        <v>65.94667879888695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 s="166">
        <f t="shared" si="36"/>
        <v>53.133573701022335</v>
      </c>
      <c r="AQ659" s="166">
        <f t="shared" si="37"/>
        <v>65.883718690710779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 s="166">
        <f t="shared" si="36"/>
        <v>53.211265558886886</v>
      </c>
      <c r="AQ660" s="166">
        <f t="shared" si="37"/>
        <v>65.820758582534609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 s="166">
        <f t="shared" si="36"/>
        <v>53.288957416751437</v>
      </c>
      <c r="AQ661" s="166">
        <f t="shared" si="37"/>
        <v>65.757798474358438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 s="166">
        <f t="shared" si="36"/>
        <v>53.366649274615988</v>
      </c>
      <c r="AQ662" s="166">
        <f t="shared" si="37"/>
        <v>65.694838366182267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 s="166">
        <f t="shared" si="36"/>
        <v>53.444341132480538</v>
      </c>
      <c r="AQ663" s="166">
        <f t="shared" si="37"/>
        <v>65.631878258006097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 s="166">
        <f t="shared" si="36"/>
        <v>53.522032990345089</v>
      </c>
      <c r="AQ664" s="166">
        <f t="shared" si="37"/>
        <v>65.568918149829926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 s="166">
        <f t="shared" si="36"/>
        <v>53.59972484820964</v>
      </c>
      <c r="AQ665" s="166">
        <f t="shared" si="37"/>
        <v>65.505958041653756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 s="166">
        <f t="shared" si="36"/>
        <v>53.67741670607419</v>
      </c>
      <c r="AQ666" s="166">
        <f t="shared" si="37"/>
        <v>65.442997933477585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 s="166">
        <f t="shared" si="36"/>
        <v>53.755108563938741</v>
      </c>
      <c r="AQ667" s="166">
        <f t="shared" si="37"/>
        <v>65.380037825301415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 s="166">
        <f t="shared" si="36"/>
        <v>53.832800421803292</v>
      </c>
      <c r="AQ668" s="166">
        <f t="shared" si="37"/>
        <v>65.317077717125244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 s="166">
        <f t="shared" si="36"/>
        <v>53.910492279667842</v>
      </c>
      <c r="AQ669" s="166">
        <f t="shared" si="37"/>
        <v>65.254117608949073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 s="166">
        <f t="shared" si="36"/>
        <v>53.988184137532393</v>
      </c>
      <c r="AQ670" s="166">
        <f t="shared" si="37"/>
        <v>65.191157500772903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 s="166">
        <f t="shared" si="36"/>
        <v>54.065875995396944</v>
      </c>
      <c r="AQ671" s="166">
        <f t="shared" si="37"/>
        <v>65.128197392596732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 s="166">
        <f t="shared" si="36"/>
        <v>54.143567853261494</v>
      </c>
      <c r="AQ672" s="166">
        <f t="shared" si="37"/>
        <v>65.065237284420562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 s="166">
        <f t="shared" si="36"/>
        <v>54.221259711126045</v>
      </c>
      <c r="AQ673" s="166">
        <f t="shared" si="37"/>
        <v>65.002277176244391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 s="166">
        <f t="shared" si="36"/>
        <v>54.298951568990596</v>
      </c>
      <c r="AQ674" s="166">
        <f t="shared" si="37"/>
        <v>64.93931706806822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 s="166">
        <f t="shared" si="36"/>
        <v>54.376643426855146</v>
      </c>
      <c r="AQ675" s="166">
        <f t="shared" si="37"/>
        <v>64.87635695989205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 s="166">
        <f t="shared" ref="AJ676:AJ710" si="38">AJ675+(AJ$711-AJ$611)/100</f>
        <v>54.454335284719697</v>
      </c>
      <c r="AQ676" s="166">
        <f t="shared" ref="AQ676:AQ710" si="39">AQ675+(AQ$711-AQ$611)/100</f>
        <v>64.813396851715879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 s="166">
        <f t="shared" si="38"/>
        <v>54.532027142584248</v>
      </c>
      <c r="AQ677" s="166">
        <f t="shared" si="39"/>
        <v>64.750436743539709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 s="166">
        <f t="shared" si="38"/>
        <v>54.609719000448798</v>
      </c>
      <c r="AQ678" s="166">
        <f t="shared" si="39"/>
        <v>64.687476635363538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 s="166">
        <f t="shared" si="38"/>
        <v>54.687410858313349</v>
      </c>
      <c r="AQ679" s="166">
        <f t="shared" si="39"/>
        <v>64.624516527187367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 s="166">
        <f t="shared" si="38"/>
        <v>54.7651027161779</v>
      </c>
      <c r="AQ680" s="166">
        <f t="shared" si="39"/>
        <v>64.561556419011197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 s="166">
        <f t="shared" si="38"/>
        <v>54.842794574042451</v>
      </c>
      <c r="AQ681" s="166">
        <f t="shared" si="39"/>
        <v>64.498596310835026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 s="166">
        <f t="shared" si="38"/>
        <v>54.920486431907001</v>
      </c>
      <c r="AQ682" s="166">
        <f t="shared" si="39"/>
        <v>64.435636202658856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 s="166">
        <f t="shared" si="38"/>
        <v>54.998178289771552</v>
      </c>
      <c r="AQ683" s="166">
        <f t="shared" si="39"/>
        <v>64.372676094482685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 s="166">
        <f t="shared" si="38"/>
        <v>55.075870147636103</v>
      </c>
      <c r="AQ684" s="166">
        <f t="shared" si="39"/>
        <v>64.309715986306514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 s="166">
        <f t="shared" si="38"/>
        <v>55.153562005500653</v>
      </c>
      <c r="AQ685" s="166">
        <f t="shared" si="39"/>
        <v>64.246755878130344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 s="166">
        <f t="shared" si="38"/>
        <v>55.231253863365204</v>
      </c>
      <c r="AQ686" s="166">
        <f t="shared" si="39"/>
        <v>64.183795769954173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 s="166">
        <f t="shared" si="38"/>
        <v>55.308945721229755</v>
      </c>
      <c r="AQ687" s="166">
        <f t="shared" si="39"/>
        <v>64.120835661778003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 s="166">
        <f t="shared" si="38"/>
        <v>55.386637579094305</v>
      </c>
      <c r="AQ688" s="166">
        <f t="shared" si="39"/>
        <v>64.057875553601832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 s="166">
        <f t="shared" si="38"/>
        <v>55.464329436958856</v>
      </c>
      <c r="AQ689" s="166">
        <f t="shared" si="39"/>
        <v>63.994915445425661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 s="166">
        <f t="shared" si="38"/>
        <v>55.542021294823407</v>
      </c>
      <c r="AQ690" s="166">
        <f t="shared" si="39"/>
        <v>63.931955337249491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 s="166">
        <f t="shared" si="38"/>
        <v>55.619713152687957</v>
      </c>
      <c r="AQ691" s="166">
        <f t="shared" si="39"/>
        <v>63.86899522907332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 s="166">
        <f t="shared" si="38"/>
        <v>55.697405010552508</v>
      </c>
      <c r="AQ692" s="166">
        <f t="shared" si="39"/>
        <v>63.80603512089715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 s="166">
        <f t="shared" si="38"/>
        <v>55.775096868417059</v>
      </c>
      <c r="AQ693" s="166">
        <f t="shared" si="39"/>
        <v>63.743075012720979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 s="166">
        <f t="shared" si="38"/>
        <v>55.852788726281609</v>
      </c>
      <c r="AQ694" s="166">
        <f t="shared" si="39"/>
        <v>63.680114904544808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 s="166">
        <f t="shared" si="38"/>
        <v>55.93048058414616</v>
      </c>
      <c r="AQ695" s="166">
        <f t="shared" si="39"/>
        <v>63.617154796368638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 s="166">
        <f t="shared" si="38"/>
        <v>56.008172442010711</v>
      </c>
      <c r="AQ696" s="166">
        <f t="shared" si="39"/>
        <v>63.554194688192467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 s="166">
        <f t="shared" si="38"/>
        <v>56.085864299875261</v>
      </c>
      <c r="AQ697" s="166">
        <f t="shared" si="39"/>
        <v>63.491234580016297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 s="166">
        <f t="shared" si="38"/>
        <v>56.163556157739812</v>
      </c>
      <c r="AQ698" s="166">
        <f t="shared" si="39"/>
        <v>63.428274471840126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 s="166">
        <f t="shared" si="38"/>
        <v>56.241248015604363</v>
      </c>
      <c r="AQ699" s="166">
        <f t="shared" si="39"/>
        <v>63.365314363663956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 s="166">
        <f t="shared" si="38"/>
        <v>56.318939873468914</v>
      </c>
      <c r="AQ700" s="166">
        <f t="shared" si="39"/>
        <v>63.302354255487785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 s="166">
        <f t="shared" si="38"/>
        <v>56.396631731333464</v>
      </c>
      <c r="AQ701" s="166">
        <f t="shared" si="39"/>
        <v>63.239394147311614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 s="166">
        <f t="shared" si="38"/>
        <v>56.474323589198015</v>
      </c>
      <c r="AQ702" s="166">
        <f t="shared" si="39"/>
        <v>63.176434039135444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 s="166">
        <f t="shared" si="38"/>
        <v>56.552015447062566</v>
      </c>
      <c r="AQ703" s="166">
        <f t="shared" si="39"/>
        <v>63.113473930959273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 s="166">
        <f t="shared" si="38"/>
        <v>56.629707304927116</v>
      </c>
      <c r="AQ704" s="166">
        <f t="shared" si="39"/>
        <v>63.050513822783103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 s="166">
        <f t="shared" si="38"/>
        <v>56.707399162791667</v>
      </c>
      <c r="AQ705" s="166">
        <f t="shared" si="39"/>
        <v>62.987553714606932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 s="166">
        <f t="shared" si="38"/>
        <v>56.785091020656218</v>
      </c>
      <c r="AQ706" s="166">
        <f t="shared" si="39"/>
        <v>62.924593606430761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 s="166">
        <f t="shared" si="38"/>
        <v>56.862782878520768</v>
      </c>
      <c r="AQ707" s="166">
        <f t="shared" si="39"/>
        <v>62.861633498254591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 s="166">
        <f t="shared" si="38"/>
        <v>56.940474736385319</v>
      </c>
      <c r="AQ708" s="166">
        <f t="shared" si="39"/>
        <v>62.79867339007842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 s="166">
        <f t="shared" si="38"/>
        <v>57.01816659424987</v>
      </c>
      <c r="AQ709" s="166">
        <f t="shared" si="39"/>
        <v>62.73571328190225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 s="166">
        <f t="shared" si="38"/>
        <v>57.09585845211442</v>
      </c>
      <c r="AQ710" s="166">
        <f t="shared" si="39"/>
        <v>62.672753173726079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240">
        <f>AB15</f>
        <v>57.173550309978793</v>
      </c>
      <c r="AQ711" s="240">
        <f>AC15</f>
        <v>62.609793065550214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 s="166">
        <f>AB15</f>
        <v>57.173550309978793</v>
      </c>
      <c r="AR712" s="166">
        <f>AC15</f>
        <v>62.609793065550214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 s="166">
        <f t="shared" ref="AJ713:AJ776" si="40">AJ712+(AJ$812-AJ$712)/100</f>
        <v>57.099321068169459</v>
      </c>
      <c r="AR713" s="166">
        <f t="shared" ref="AR713:AR776" si="41">AR712+(AR$812-AR$712)/100</f>
        <v>62.142221303150315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 s="166">
        <f t="shared" si="40"/>
        <v>57.025091826360125</v>
      </c>
      <c r="AR714" s="166">
        <f t="shared" si="41"/>
        <v>61.674649540750416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 s="166">
        <f t="shared" si="40"/>
        <v>56.950862584550791</v>
      </c>
      <c r="AR715" s="166">
        <f t="shared" si="41"/>
        <v>61.207077778350516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 s="166">
        <f t="shared" si="40"/>
        <v>56.876633342741457</v>
      </c>
      <c r="AR716" s="166">
        <f t="shared" si="41"/>
        <v>60.739506015950617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 s="166">
        <f t="shared" si="40"/>
        <v>56.802404100932122</v>
      </c>
      <c r="AR717" s="166">
        <f t="shared" si="41"/>
        <v>60.271934253550718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 s="166">
        <f t="shared" si="40"/>
        <v>56.728174859122788</v>
      </c>
      <c r="AR718" s="166">
        <f t="shared" si="41"/>
        <v>59.804362491150819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 s="166">
        <f t="shared" si="40"/>
        <v>56.653945617313454</v>
      </c>
      <c r="AR719" s="166">
        <f t="shared" si="41"/>
        <v>59.33679072875092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 s="166">
        <f t="shared" si="40"/>
        <v>56.57971637550412</v>
      </c>
      <c r="AR720" s="166">
        <f t="shared" si="41"/>
        <v>58.869218966351021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 s="166">
        <f t="shared" si="40"/>
        <v>56.505487133694785</v>
      </c>
      <c r="AR721" s="166">
        <f t="shared" si="41"/>
        <v>58.401647203951121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 s="166">
        <f t="shared" si="40"/>
        <v>56.431257891885451</v>
      </c>
      <c r="AR722" s="166">
        <f t="shared" si="41"/>
        <v>57.934075441551222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 s="166">
        <f t="shared" si="40"/>
        <v>56.357028650076117</v>
      </c>
      <c r="AR723" s="166">
        <f t="shared" si="41"/>
        <v>57.466503679151323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 s="166">
        <f t="shared" si="40"/>
        <v>56.282799408266783</v>
      </c>
      <c r="AR724" s="166">
        <f t="shared" si="41"/>
        <v>56.998931916751424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 s="166">
        <f t="shared" si="40"/>
        <v>56.208570166457449</v>
      </c>
      <c r="AR725" s="166">
        <f t="shared" si="41"/>
        <v>56.531360154351525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 s="166">
        <f t="shared" si="40"/>
        <v>56.134340924648114</v>
      </c>
      <c r="AR726" s="166">
        <f t="shared" si="41"/>
        <v>56.063788391951626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 s="166">
        <f t="shared" si="40"/>
        <v>56.06011168283878</v>
      </c>
      <c r="AR727" s="166">
        <f t="shared" si="41"/>
        <v>55.596216629551726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 s="166">
        <f t="shared" si="40"/>
        <v>55.985882441029446</v>
      </c>
      <c r="AR728" s="166">
        <f t="shared" si="41"/>
        <v>55.128644867151827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 s="166">
        <f t="shared" si="40"/>
        <v>55.911653199220112</v>
      </c>
      <c r="AR729" s="166">
        <f t="shared" si="41"/>
        <v>54.661073104751928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 s="166">
        <f t="shared" si="40"/>
        <v>55.837423957410778</v>
      </c>
      <c r="AR730" s="166">
        <f t="shared" si="41"/>
        <v>54.193501342352029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 s="166">
        <f t="shared" si="40"/>
        <v>55.763194715601443</v>
      </c>
      <c r="AR731" s="166">
        <f t="shared" si="41"/>
        <v>53.72592957995213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 s="166">
        <f t="shared" si="40"/>
        <v>55.688965473792109</v>
      </c>
      <c r="AR732" s="166">
        <f t="shared" si="41"/>
        <v>53.258357817552231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 s="166">
        <f t="shared" si="40"/>
        <v>55.614736231982775</v>
      </c>
      <c r="AR733" s="166">
        <f t="shared" si="41"/>
        <v>52.790786055152331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 s="166">
        <f t="shared" si="40"/>
        <v>55.540506990173441</v>
      </c>
      <c r="AR734" s="166">
        <f t="shared" si="41"/>
        <v>52.323214292752432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 s="166">
        <f t="shared" si="40"/>
        <v>55.466277748364107</v>
      </c>
      <c r="AR735" s="166">
        <f t="shared" si="41"/>
        <v>51.855642530352533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 s="166">
        <f t="shared" si="40"/>
        <v>55.392048506554772</v>
      </c>
      <c r="AR736" s="166">
        <f t="shared" si="41"/>
        <v>51.388070767952634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 s="166">
        <f t="shared" si="40"/>
        <v>55.317819264745438</v>
      </c>
      <c r="AR737" s="166">
        <f t="shared" si="41"/>
        <v>50.920499005552735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 s="166">
        <f t="shared" si="40"/>
        <v>55.243590022936104</v>
      </c>
      <c r="AR738" s="166">
        <f t="shared" si="41"/>
        <v>50.452927243152836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 s="166">
        <f t="shared" si="40"/>
        <v>55.16936078112677</v>
      </c>
      <c r="AR739" s="166">
        <f t="shared" si="41"/>
        <v>49.985355480752936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 s="166">
        <f t="shared" si="40"/>
        <v>55.095131539317435</v>
      </c>
      <c r="AR740" s="166">
        <f t="shared" si="41"/>
        <v>49.517783718353037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 s="166">
        <f t="shared" si="40"/>
        <v>55.020902297508101</v>
      </c>
      <c r="AR741" s="166">
        <f t="shared" si="41"/>
        <v>49.050211955953138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 s="166">
        <f t="shared" si="40"/>
        <v>54.946673055698767</v>
      </c>
      <c r="AR742" s="166">
        <f t="shared" si="41"/>
        <v>48.582640193553239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 s="166">
        <f t="shared" si="40"/>
        <v>54.872443813889433</v>
      </c>
      <c r="AR743" s="166">
        <f t="shared" si="41"/>
        <v>48.11506843115334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 s="166">
        <f t="shared" si="40"/>
        <v>54.798214572080099</v>
      </c>
      <c r="AR744" s="166">
        <f t="shared" si="41"/>
        <v>47.64749666875344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 s="166">
        <f t="shared" si="40"/>
        <v>54.723985330270764</v>
      </c>
      <c r="AR745" s="166">
        <f t="shared" si="41"/>
        <v>47.179924906353541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 s="166">
        <f t="shared" si="40"/>
        <v>54.64975608846143</v>
      </c>
      <c r="AR746" s="166">
        <f t="shared" si="41"/>
        <v>46.712353143953642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 s="166">
        <f t="shared" si="40"/>
        <v>54.575526846652096</v>
      </c>
      <c r="AR747" s="166">
        <f t="shared" si="41"/>
        <v>46.244781381553743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 s="166">
        <f t="shared" si="40"/>
        <v>54.501297604842762</v>
      </c>
      <c r="AR748" s="166">
        <f t="shared" si="41"/>
        <v>45.777209619153844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 s="166">
        <f t="shared" si="40"/>
        <v>54.427068363033428</v>
      </c>
      <c r="AR749" s="166">
        <f t="shared" si="41"/>
        <v>45.309637856753945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 s="166">
        <f t="shared" si="40"/>
        <v>54.352839121224093</v>
      </c>
      <c r="AR750" s="166">
        <f t="shared" si="41"/>
        <v>44.842066094354045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 s="166">
        <f t="shared" si="40"/>
        <v>54.278609879414759</v>
      </c>
      <c r="AR751" s="166">
        <f t="shared" si="41"/>
        <v>44.374494331954146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 s="166">
        <f t="shared" si="40"/>
        <v>54.204380637605425</v>
      </c>
      <c r="AR752" s="166">
        <f t="shared" si="41"/>
        <v>43.906922569554247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 s="166">
        <f t="shared" si="40"/>
        <v>54.130151395796091</v>
      </c>
      <c r="AR753" s="166">
        <f t="shared" si="41"/>
        <v>43.439350807154348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 s="166">
        <f t="shared" si="40"/>
        <v>54.055922153986756</v>
      </c>
      <c r="AR754" s="166">
        <f t="shared" si="41"/>
        <v>42.971779044754449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 s="166">
        <f t="shared" si="40"/>
        <v>53.981692912177422</v>
      </c>
      <c r="AR755" s="166">
        <f t="shared" si="41"/>
        <v>42.50420728235455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 s="166">
        <f t="shared" si="40"/>
        <v>53.907463670368088</v>
      </c>
      <c r="AR756" s="166">
        <f t="shared" si="41"/>
        <v>42.03663551995465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 s="166">
        <f t="shared" si="40"/>
        <v>53.833234428558754</v>
      </c>
      <c r="AR757" s="166">
        <f t="shared" si="41"/>
        <v>41.569063757554751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 s="166">
        <f t="shared" si="40"/>
        <v>53.75900518674942</v>
      </c>
      <c r="AR758" s="166">
        <f t="shared" si="41"/>
        <v>41.101491995154852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 s="166">
        <f t="shared" si="40"/>
        <v>53.684775944940085</v>
      </c>
      <c r="AR759" s="166">
        <f t="shared" si="41"/>
        <v>40.633920232754953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 s="166">
        <f t="shared" si="40"/>
        <v>53.610546703130751</v>
      </c>
      <c r="AR760" s="166">
        <f t="shared" si="41"/>
        <v>40.166348470355054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 s="166">
        <f t="shared" si="40"/>
        <v>53.536317461321417</v>
      </c>
      <c r="AR761" s="166">
        <f t="shared" si="41"/>
        <v>39.698776707955155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 s="166">
        <f t="shared" si="40"/>
        <v>53.462088219512083</v>
      </c>
      <c r="AR762" s="166">
        <f t="shared" si="41"/>
        <v>39.231204945555255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 s="166">
        <f t="shared" si="40"/>
        <v>53.387858977702749</v>
      </c>
      <c r="AR763" s="166">
        <f t="shared" si="41"/>
        <v>38.763633183155356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 s="166">
        <f t="shared" si="40"/>
        <v>53.313629735893414</v>
      </c>
      <c r="AR764" s="166">
        <f t="shared" si="41"/>
        <v>38.296061420755457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 s="166">
        <f t="shared" si="40"/>
        <v>53.23940049408408</v>
      </c>
      <c r="AR765" s="166">
        <f t="shared" si="41"/>
        <v>37.828489658355558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 s="166">
        <f t="shared" si="40"/>
        <v>53.165171252274746</v>
      </c>
      <c r="AR766" s="166">
        <f t="shared" si="41"/>
        <v>37.360917895955659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 s="166">
        <f t="shared" si="40"/>
        <v>53.090942010465412</v>
      </c>
      <c r="AR767" s="166">
        <f t="shared" si="41"/>
        <v>36.89334613355576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 s="166">
        <f t="shared" si="40"/>
        <v>53.016712768656078</v>
      </c>
      <c r="AR768" s="166">
        <f t="shared" si="41"/>
        <v>36.42577437115586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 s="166">
        <f t="shared" si="40"/>
        <v>52.942483526846743</v>
      </c>
      <c r="AR769" s="166">
        <f t="shared" si="41"/>
        <v>35.958202608755961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 s="166">
        <f t="shared" si="40"/>
        <v>52.868254285037409</v>
      </c>
      <c r="AR770" s="166">
        <f t="shared" si="41"/>
        <v>35.490630846356062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 s="166">
        <f t="shared" si="40"/>
        <v>52.794025043228075</v>
      </c>
      <c r="AR771" s="166">
        <f t="shared" si="41"/>
        <v>35.023059083956163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 s="166">
        <f t="shared" si="40"/>
        <v>52.719795801418741</v>
      </c>
      <c r="AR772" s="166">
        <f t="shared" si="41"/>
        <v>34.555487321556264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 s="166">
        <f t="shared" si="40"/>
        <v>52.645566559609406</v>
      </c>
      <c r="AR773" s="166">
        <f t="shared" si="41"/>
        <v>34.087915559156365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 s="166">
        <f t="shared" si="40"/>
        <v>52.571337317800072</v>
      </c>
      <c r="AR774" s="166">
        <f t="shared" si="41"/>
        <v>33.620343796756465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 s="166">
        <f t="shared" si="40"/>
        <v>52.497108075990738</v>
      </c>
      <c r="AR775" s="166">
        <f t="shared" si="41"/>
        <v>33.152772034356566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 s="166">
        <f t="shared" si="40"/>
        <v>52.422878834181404</v>
      </c>
      <c r="AR776" s="166">
        <f t="shared" si="41"/>
        <v>32.685200271956667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 s="166">
        <f t="shared" ref="AJ777:AJ811" si="42">AJ776+(AJ$812-AJ$712)/100</f>
        <v>52.34864959237207</v>
      </c>
      <c r="AR777" s="166">
        <f t="shared" ref="AR777:AR811" si="43">AR776+(AR$812-AR$712)/100</f>
        <v>32.217628509556768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 s="166">
        <f t="shared" si="42"/>
        <v>52.274420350562735</v>
      </c>
      <c r="AR778" s="166">
        <f t="shared" si="43"/>
        <v>31.750056747156872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 s="166">
        <f t="shared" si="42"/>
        <v>52.200191108753401</v>
      </c>
      <c r="AR779" s="166">
        <f t="shared" si="43"/>
        <v>31.282484984756977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 s="166">
        <f t="shared" si="42"/>
        <v>52.125961866944067</v>
      </c>
      <c r="AR780" s="166">
        <f t="shared" si="43"/>
        <v>30.814913222357081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 s="166">
        <f t="shared" si="42"/>
        <v>52.051732625134733</v>
      </c>
      <c r="AR781" s="166">
        <f t="shared" si="43"/>
        <v>30.347341459957185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 s="166">
        <f t="shared" si="42"/>
        <v>51.977503383325399</v>
      </c>
      <c r="AR782" s="166">
        <f t="shared" si="43"/>
        <v>29.87976969755729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 s="166">
        <f t="shared" si="42"/>
        <v>51.903274141516064</v>
      </c>
      <c r="AR783" s="166">
        <f t="shared" si="43"/>
        <v>29.412197935157394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 s="166">
        <f t="shared" si="42"/>
        <v>51.82904489970673</v>
      </c>
      <c r="AR784" s="166">
        <f t="shared" si="43"/>
        <v>28.944626172757498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 s="166">
        <f t="shared" si="42"/>
        <v>51.754815657897396</v>
      </c>
      <c r="AR785" s="166">
        <f t="shared" si="43"/>
        <v>28.477054410357603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 s="166">
        <f t="shared" si="42"/>
        <v>51.680586416088062</v>
      </c>
      <c r="AR786" s="166">
        <f t="shared" si="43"/>
        <v>28.009482647957707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 s="166">
        <f t="shared" si="42"/>
        <v>51.606357174278727</v>
      </c>
      <c r="AR787" s="166">
        <f t="shared" si="43"/>
        <v>27.541910885557812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 s="166">
        <f t="shared" si="42"/>
        <v>51.532127932469393</v>
      </c>
      <c r="AR788" s="166">
        <f t="shared" si="43"/>
        <v>27.074339123157916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 s="166">
        <f t="shared" si="42"/>
        <v>51.457898690660059</v>
      </c>
      <c r="AR789" s="166">
        <f t="shared" si="43"/>
        <v>26.60676736075802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 s="166">
        <f t="shared" si="42"/>
        <v>51.383669448850725</v>
      </c>
      <c r="AR790" s="166">
        <f t="shared" si="43"/>
        <v>26.139195598358125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 s="166">
        <f t="shared" si="42"/>
        <v>51.309440207041391</v>
      </c>
      <c r="AR791" s="166">
        <f t="shared" si="43"/>
        <v>25.671623835958229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 s="166">
        <f t="shared" si="42"/>
        <v>51.235210965232056</v>
      </c>
      <c r="AR792" s="166">
        <f t="shared" si="43"/>
        <v>25.204052073558334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 s="166">
        <f t="shared" si="42"/>
        <v>51.160981723422722</v>
      </c>
      <c r="AR793" s="166">
        <f t="shared" si="43"/>
        <v>24.736480311158438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 s="166">
        <f t="shared" si="42"/>
        <v>51.086752481613388</v>
      </c>
      <c r="AR794" s="166">
        <f t="shared" si="43"/>
        <v>24.268908548758542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 s="166">
        <f t="shared" si="42"/>
        <v>51.012523239804054</v>
      </c>
      <c r="AR795" s="166">
        <f t="shared" si="43"/>
        <v>23.801336786358647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 s="166">
        <f t="shared" si="42"/>
        <v>50.93829399799472</v>
      </c>
      <c r="AR796" s="166">
        <f t="shared" si="43"/>
        <v>23.333765023958751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 s="166">
        <f t="shared" si="42"/>
        <v>50.864064756185385</v>
      </c>
      <c r="AR797" s="166">
        <f t="shared" si="43"/>
        <v>22.866193261558855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 s="166">
        <f t="shared" si="42"/>
        <v>50.789835514376051</v>
      </c>
      <c r="AR798" s="166">
        <f t="shared" si="43"/>
        <v>22.39862149915896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 s="166">
        <f t="shared" si="42"/>
        <v>50.715606272566717</v>
      </c>
      <c r="AR799" s="166">
        <f t="shared" si="43"/>
        <v>21.931049736759064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 s="166">
        <f t="shared" si="42"/>
        <v>50.641377030757383</v>
      </c>
      <c r="AR800" s="166">
        <f t="shared" si="43"/>
        <v>21.463477974359169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 s="166">
        <f t="shared" si="42"/>
        <v>50.567147788948049</v>
      </c>
      <c r="AR801" s="166">
        <f t="shared" si="43"/>
        <v>20.995906211959273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 s="166">
        <f t="shared" si="42"/>
        <v>50.492918547138714</v>
      </c>
      <c r="AR802" s="166">
        <f t="shared" si="43"/>
        <v>20.528334449559377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 s="166">
        <f t="shared" si="42"/>
        <v>50.41868930532938</v>
      </c>
      <c r="AR803" s="166">
        <f t="shared" si="43"/>
        <v>20.060762687159482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 s="166">
        <f t="shared" si="42"/>
        <v>50.344460063520046</v>
      </c>
      <c r="AR804" s="166">
        <f t="shared" si="43"/>
        <v>19.593190924759586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 s="166">
        <f t="shared" si="42"/>
        <v>50.270230821710712</v>
      </c>
      <c r="AR805" s="166">
        <f t="shared" si="43"/>
        <v>19.125619162359691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 s="166">
        <f t="shared" si="42"/>
        <v>50.196001579901377</v>
      </c>
      <c r="AR806" s="166">
        <f t="shared" si="43"/>
        <v>18.658047399959795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 s="166">
        <f t="shared" si="42"/>
        <v>50.121772338092043</v>
      </c>
      <c r="AR807" s="166">
        <f t="shared" si="43"/>
        <v>18.190475637559899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 s="166">
        <f t="shared" si="42"/>
        <v>50.047543096282709</v>
      </c>
      <c r="AR808" s="166">
        <f t="shared" si="43"/>
        <v>17.722903875160004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 s="166">
        <f t="shared" si="42"/>
        <v>49.973313854473375</v>
      </c>
      <c r="AR809" s="166">
        <f t="shared" si="43"/>
        <v>17.255332112760108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 s="166">
        <f t="shared" si="42"/>
        <v>49.899084612664041</v>
      </c>
      <c r="AR810" s="166">
        <f t="shared" si="43"/>
        <v>16.787760350360212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 s="166">
        <f t="shared" si="42"/>
        <v>49.824855370854706</v>
      </c>
      <c r="AR811" s="166">
        <f t="shared" si="43"/>
        <v>16.320188587960317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41">
        <f>AB8</f>
        <v>49.750626129045258</v>
      </c>
      <c r="AR812" s="240">
        <f>AC8</f>
        <v>15.852616825560631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68">
        <f>AB8</f>
        <v>49.750626129045258</v>
      </c>
      <c r="AS813" s="166">
        <f>AC8</f>
        <v>15.852616825560631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68">
        <f t="shared" ref="AJ814:AJ877" si="44">AJ813+(AJ$913-AJ$813)/100</f>
        <v>49.622159324717742</v>
      </c>
      <c r="AS814" s="166">
        <f t="shared" ref="AS814:AS877" si="45">AS813+(AS$913-AS$813)/100</f>
        <v>15.694090657305024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68">
        <f t="shared" si="44"/>
        <v>49.493692520390226</v>
      </c>
      <c r="AS815" s="166">
        <f t="shared" si="45"/>
        <v>15.535564489049417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68">
        <f t="shared" si="44"/>
        <v>49.36522571606271</v>
      </c>
      <c r="AS816" s="166">
        <f t="shared" si="45"/>
        <v>15.37703832079381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68">
        <f t="shared" si="44"/>
        <v>49.236758911735194</v>
      </c>
      <c r="AS817" s="166">
        <f t="shared" si="45"/>
        <v>15.218512152538203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68">
        <f t="shared" si="44"/>
        <v>49.108292107407678</v>
      </c>
      <c r="AS818" s="166">
        <f t="shared" si="45"/>
        <v>15.059985984282596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68">
        <f t="shared" si="44"/>
        <v>48.979825303080162</v>
      </c>
      <c r="AS819" s="166">
        <f t="shared" si="45"/>
        <v>14.901459816026989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68">
        <f t="shared" si="44"/>
        <v>48.851358498752646</v>
      </c>
      <c r="AS820" s="166">
        <f t="shared" si="45"/>
        <v>14.742933647771382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68">
        <f t="shared" si="44"/>
        <v>48.72289169442513</v>
      </c>
      <c r="AS821" s="166">
        <f t="shared" si="45"/>
        <v>14.584407479515775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68">
        <f t="shared" si="44"/>
        <v>48.594424890097613</v>
      </c>
      <c r="AS822" s="166">
        <f t="shared" si="45"/>
        <v>14.425881311260168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68">
        <f t="shared" si="44"/>
        <v>48.465958085770097</v>
      </c>
      <c r="AS823" s="166">
        <f t="shared" si="45"/>
        <v>14.267355143004561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68">
        <f t="shared" si="44"/>
        <v>48.337491281442581</v>
      </c>
      <c r="AS824" s="166">
        <f t="shared" si="45"/>
        <v>14.108828974748954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68">
        <f t="shared" si="44"/>
        <v>48.209024477115065</v>
      </c>
      <c r="AS825" s="166">
        <f t="shared" si="45"/>
        <v>13.950302806493347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68">
        <f t="shared" si="44"/>
        <v>48.080557672787549</v>
      </c>
      <c r="AS826" s="166">
        <f t="shared" si="45"/>
        <v>13.79177663823774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68">
        <f t="shared" si="44"/>
        <v>47.952090868460033</v>
      </c>
      <c r="AS827" s="166">
        <f t="shared" si="45"/>
        <v>13.633250469982134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68">
        <f t="shared" si="44"/>
        <v>47.823624064132517</v>
      </c>
      <c r="AS828" s="166">
        <f t="shared" si="45"/>
        <v>13.474724301726527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68">
        <f t="shared" si="44"/>
        <v>47.695157259805001</v>
      </c>
      <c r="AS829" s="166">
        <f t="shared" si="45"/>
        <v>13.31619813347092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68">
        <f t="shared" si="44"/>
        <v>47.566690455477485</v>
      </c>
      <c r="AS830" s="166">
        <f t="shared" si="45"/>
        <v>13.157671965215313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68">
        <f t="shared" si="44"/>
        <v>47.438223651149968</v>
      </c>
      <c r="AS831" s="166">
        <f t="shared" si="45"/>
        <v>12.999145796959706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68">
        <f t="shared" si="44"/>
        <v>47.309756846822452</v>
      </c>
      <c r="AS832" s="166">
        <f t="shared" si="45"/>
        <v>12.840619628704099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68">
        <f t="shared" si="44"/>
        <v>47.181290042494936</v>
      </c>
      <c r="AS833" s="166">
        <f t="shared" si="45"/>
        <v>12.682093460448492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68">
        <f t="shared" si="44"/>
        <v>47.05282323816742</v>
      </c>
      <c r="AS834" s="166">
        <f t="shared" si="45"/>
        <v>12.523567292192885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68">
        <f t="shared" si="44"/>
        <v>46.924356433839904</v>
      </c>
      <c r="AS835" s="166">
        <f t="shared" si="45"/>
        <v>12.365041123937278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68">
        <f t="shared" si="44"/>
        <v>46.795889629512388</v>
      </c>
      <c r="AS836" s="166">
        <f t="shared" si="45"/>
        <v>12.206514955681671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68">
        <f t="shared" si="44"/>
        <v>46.667422825184872</v>
      </c>
      <c r="AS837" s="166">
        <f t="shared" si="45"/>
        <v>12.047988787426064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68">
        <f t="shared" si="44"/>
        <v>46.538956020857356</v>
      </c>
      <c r="AS838" s="166">
        <f t="shared" si="45"/>
        <v>11.889462619170457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68">
        <f t="shared" si="44"/>
        <v>46.410489216529839</v>
      </c>
      <c r="AS839" s="166">
        <f t="shared" si="45"/>
        <v>11.73093645091485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68">
        <f t="shared" si="44"/>
        <v>46.282022412202323</v>
      </c>
      <c r="AS840" s="166">
        <f t="shared" si="45"/>
        <v>11.572410282659243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68">
        <f t="shared" si="44"/>
        <v>46.153555607874807</v>
      </c>
      <c r="AS841" s="166">
        <f t="shared" si="45"/>
        <v>11.413884114403636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68">
        <f t="shared" si="44"/>
        <v>46.025088803547291</v>
      </c>
      <c r="AS842" s="166">
        <f t="shared" si="45"/>
        <v>11.255357946148029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68">
        <f t="shared" si="44"/>
        <v>45.896621999219775</v>
      </c>
      <c r="AS843" s="166">
        <f t="shared" si="45"/>
        <v>11.096831777892422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68">
        <f t="shared" si="44"/>
        <v>45.768155194892259</v>
      </c>
      <c r="AS844" s="166">
        <f t="shared" si="45"/>
        <v>10.938305609636815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68">
        <f t="shared" si="44"/>
        <v>45.639688390564743</v>
      </c>
      <c r="AS845" s="166">
        <f t="shared" si="45"/>
        <v>10.779779441381208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68">
        <f t="shared" si="44"/>
        <v>45.511221586237227</v>
      </c>
      <c r="AS846" s="166">
        <f t="shared" si="45"/>
        <v>10.621253273125602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68">
        <f t="shared" si="44"/>
        <v>45.382754781909711</v>
      </c>
      <c r="AS847" s="166">
        <f t="shared" si="45"/>
        <v>10.462727104869995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68">
        <f t="shared" si="44"/>
        <v>45.254287977582194</v>
      </c>
      <c r="AS848" s="166">
        <f t="shared" si="45"/>
        <v>10.304200936614388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68">
        <f t="shared" si="44"/>
        <v>45.125821173254678</v>
      </c>
      <c r="AS849" s="166">
        <f t="shared" si="45"/>
        <v>10.145674768358781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68">
        <f t="shared" si="44"/>
        <v>44.997354368927162</v>
      </c>
      <c r="AS850" s="166">
        <f t="shared" si="45"/>
        <v>9.9871486001031737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68">
        <f t="shared" si="44"/>
        <v>44.868887564599646</v>
      </c>
      <c r="AS851" s="166">
        <f t="shared" si="45"/>
        <v>9.8286224318475668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68">
        <f t="shared" si="44"/>
        <v>44.74042076027213</v>
      </c>
      <c r="AS852" s="166">
        <f t="shared" si="45"/>
        <v>9.6700962635919598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68">
        <f t="shared" si="44"/>
        <v>44.611953955944614</v>
      </c>
      <c r="AS853" s="166">
        <f t="shared" si="45"/>
        <v>9.5115700953363529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68">
        <f t="shared" si="44"/>
        <v>44.483487151617098</v>
      </c>
      <c r="AS854" s="166">
        <f t="shared" si="45"/>
        <v>9.3530439270807459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68">
        <f t="shared" si="44"/>
        <v>44.355020347289582</v>
      </c>
      <c r="AS855" s="166">
        <f t="shared" si="45"/>
        <v>9.194517758825139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68">
        <f t="shared" si="44"/>
        <v>44.226553542962066</v>
      </c>
      <c r="AS856" s="166">
        <f t="shared" si="45"/>
        <v>9.0359915905695321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68">
        <f t="shared" si="44"/>
        <v>44.098086738634549</v>
      </c>
      <c r="AS857" s="166">
        <f t="shared" si="45"/>
        <v>8.8774654223139251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68">
        <f t="shared" si="44"/>
        <v>43.969619934307033</v>
      </c>
      <c r="AS858" s="166">
        <f t="shared" si="45"/>
        <v>8.7189392540583182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68">
        <f t="shared" si="44"/>
        <v>43.841153129979517</v>
      </c>
      <c r="AS859" s="166">
        <f t="shared" si="45"/>
        <v>8.5604130858027112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68">
        <f t="shared" si="44"/>
        <v>43.712686325652001</v>
      </c>
      <c r="AS860" s="166">
        <f t="shared" si="45"/>
        <v>8.4018869175471043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68">
        <f t="shared" si="44"/>
        <v>43.584219521324485</v>
      </c>
      <c r="AS861" s="166">
        <f t="shared" si="45"/>
        <v>8.2433607492914973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68">
        <f t="shared" si="44"/>
        <v>43.455752716996969</v>
      </c>
      <c r="AS862" s="166">
        <f t="shared" si="45"/>
        <v>8.0848345810358904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68">
        <f t="shared" si="44"/>
        <v>43.327285912669453</v>
      </c>
      <c r="AS863" s="166">
        <f t="shared" si="45"/>
        <v>7.9263084127802843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68">
        <f t="shared" si="44"/>
        <v>43.198819108341937</v>
      </c>
      <c r="AS864" s="166">
        <f t="shared" si="45"/>
        <v>7.7677822445246782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68">
        <f t="shared" si="44"/>
        <v>43.07035230401442</v>
      </c>
      <c r="AS865" s="166">
        <f t="shared" si="45"/>
        <v>7.6092560762690722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68">
        <f t="shared" si="44"/>
        <v>42.941885499686904</v>
      </c>
      <c r="AS866" s="166">
        <f t="shared" si="45"/>
        <v>7.4507299080134661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68">
        <f t="shared" si="44"/>
        <v>42.813418695359388</v>
      </c>
      <c r="AS867" s="166">
        <f t="shared" si="45"/>
        <v>7.2922037397578601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68">
        <f t="shared" si="44"/>
        <v>42.684951891031872</v>
      </c>
      <c r="AS868" s="166">
        <f t="shared" si="45"/>
        <v>7.133677571502254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68">
        <f t="shared" si="44"/>
        <v>42.556485086704356</v>
      </c>
      <c r="AS869" s="166">
        <f t="shared" si="45"/>
        <v>6.975151403246648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68">
        <f t="shared" si="44"/>
        <v>42.42801828237684</v>
      </c>
      <c r="AS870" s="166">
        <f t="shared" si="45"/>
        <v>6.8166252349910419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68">
        <f t="shared" si="44"/>
        <v>42.299551478049324</v>
      </c>
      <c r="AS871" s="166">
        <f t="shared" si="45"/>
        <v>6.6580990667354358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68">
        <f t="shared" si="44"/>
        <v>42.171084673721808</v>
      </c>
      <c r="AS872" s="166">
        <f t="shared" si="45"/>
        <v>6.4995728984798298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68">
        <f t="shared" si="44"/>
        <v>42.042617869394292</v>
      </c>
      <c r="AS873" s="166">
        <f t="shared" si="45"/>
        <v>6.3410467302242237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68">
        <f t="shared" si="44"/>
        <v>41.914151065066775</v>
      </c>
      <c r="AS874" s="166">
        <f t="shared" si="45"/>
        <v>6.1825205619686177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68">
        <f t="shared" si="44"/>
        <v>41.785684260739259</v>
      </c>
      <c r="AS875" s="166">
        <f t="shared" si="45"/>
        <v>6.0239943937130116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68">
        <f t="shared" si="44"/>
        <v>41.657217456411743</v>
      </c>
      <c r="AS876" s="166">
        <f t="shared" si="45"/>
        <v>5.8654682254574055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68">
        <f t="shared" si="44"/>
        <v>41.528750652084227</v>
      </c>
      <c r="AS877" s="166">
        <f t="shared" si="45"/>
        <v>5.7069420572017995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68">
        <f t="shared" ref="AJ878:AJ912" si="46">AJ877+(AJ$913-AJ$813)/100</f>
        <v>41.400283847756711</v>
      </c>
      <c r="AS878" s="166">
        <f t="shared" ref="AS878:AS912" si="47">AS877+(AS$913-AS$813)/100</f>
        <v>5.5484158889461934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68">
        <f t="shared" si="46"/>
        <v>41.271817043429195</v>
      </c>
      <c r="AS879" s="166">
        <f t="shared" si="47"/>
        <v>5.3898897206905874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68">
        <f t="shared" si="46"/>
        <v>41.143350239101679</v>
      </c>
      <c r="AS880" s="166">
        <f t="shared" si="47"/>
        <v>5.2313635524349813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68">
        <f t="shared" si="46"/>
        <v>41.014883434774163</v>
      </c>
      <c r="AS881" s="166">
        <f t="shared" si="47"/>
        <v>5.0728373841793752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68">
        <f t="shared" si="46"/>
        <v>40.886416630446647</v>
      </c>
      <c r="AS882" s="166">
        <f t="shared" si="47"/>
        <v>4.9143112159237692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68">
        <f t="shared" si="46"/>
        <v>40.75794982611913</v>
      </c>
      <c r="AS883" s="166">
        <f t="shared" si="47"/>
        <v>4.7557850476681631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68">
        <f t="shared" si="46"/>
        <v>40.629483021791614</v>
      </c>
      <c r="AS884" s="166">
        <f t="shared" si="47"/>
        <v>4.5972588794125571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68">
        <f t="shared" si="46"/>
        <v>40.501016217464098</v>
      </c>
      <c r="AS885" s="166">
        <f t="shared" si="47"/>
        <v>4.438732711156951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68">
        <f t="shared" si="46"/>
        <v>40.372549413136582</v>
      </c>
      <c r="AS886" s="166">
        <f t="shared" si="47"/>
        <v>4.2802065429013449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68">
        <f t="shared" si="46"/>
        <v>40.244082608809066</v>
      </c>
      <c r="AS887" s="166">
        <f t="shared" si="47"/>
        <v>4.1216803746457389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68">
        <f t="shared" si="46"/>
        <v>40.11561580448155</v>
      </c>
      <c r="AS888" s="166">
        <f t="shared" si="47"/>
        <v>3.9631542063901324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68">
        <f t="shared" si="46"/>
        <v>39.987149000154034</v>
      </c>
      <c r="AS889" s="166">
        <f t="shared" si="47"/>
        <v>3.8046280381345259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68">
        <f t="shared" si="46"/>
        <v>39.858682195826518</v>
      </c>
      <c r="AS890" s="166">
        <f t="shared" si="47"/>
        <v>3.6461018698789194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68">
        <f t="shared" si="46"/>
        <v>39.730215391499001</v>
      </c>
      <c r="AS891" s="166">
        <f t="shared" si="47"/>
        <v>3.4875757016233129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68">
        <f t="shared" si="46"/>
        <v>39.601748587171485</v>
      </c>
      <c r="AS892" s="166">
        <f t="shared" si="47"/>
        <v>3.3290495333677064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68">
        <f t="shared" si="46"/>
        <v>39.473281782843969</v>
      </c>
      <c r="AS893" s="166">
        <f t="shared" si="47"/>
        <v>3.1705233651120999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68">
        <f t="shared" si="46"/>
        <v>39.344814978516453</v>
      </c>
      <c r="AS894" s="166">
        <f t="shared" si="47"/>
        <v>3.0119971968564934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68">
        <f t="shared" si="46"/>
        <v>39.216348174188937</v>
      </c>
      <c r="AS895" s="166">
        <f t="shared" si="47"/>
        <v>2.8534710286008869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68">
        <f t="shared" si="46"/>
        <v>39.087881369861421</v>
      </c>
      <c r="AS896" s="166">
        <f t="shared" si="47"/>
        <v>2.6949448603452804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68">
        <f t="shared" si="46"/>
        <v>38.959414565533905</v>
      </c>
      <c r="AS897" s="166">
        <f t="shared" si="47"/>
        <v>2.5364186920896739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68">
        <f t="shared" si="46"/>
        <v>38.830947761206389</v>
      </c>
      <c r="AS898" s="166">
        <f t="shared" si="47"/>
        <v>2.3778925238340674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68">
        <f t="shared" si="46"/>
        <v>38.702480956878873</v>
      </c>
      <c r="AS899" s="166">
        <f t="shared" si="47"/>
        <v>2.2193663555784608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68">
        <f t="shared" si="46"/>
        <v>38.574014152551356</v>
      </c>
      <c r="AS900" s="166">
        <f t="shared" si="47"/>
        <v>2.0608401873228543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68">
        <f t="shared" si="46"/>
        <v>38.44554734822384</v>
      </c>
      <c r="AS901" s="166">
        <f t="shared" si="47"/>
        <v>1.9023140190672481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68">
        <f t="shared" si="46"/>
        <v>38.317080543896324</v>
      </c>
      <c r="AS902" s="166">
        <f t="shared" si="47"/>
        <v>1.7437878508116418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68">
        <f t="shared" si="46"/>
        <v>38.188613739568808</v>
      </c>
      <c r="AS903" s="166">
        <f t="shared" si="47"/>
        <v>1.5852616825560355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68">
        <f t="shared" si="46"/>
        <v>38.060146935241292</v>
      </c>
      <c r="AS904" s="166">
        <f t="shared" si="47"/>
        <v>1.4267355143004292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68">
        <f t="shared" si="46"/>
        <v>37.931680130913776</v>
      </c>
      <c r="AS905" s="166">
        <f t="shared" si="47"/>
        <v>1.2682093460448229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68">
        <f t="shared" si="46"/>
        <v>37.80321332658626</v>
      </c>
      <c r="AS906" s="166">
        <f t="shared" si="47"/>
        <v>1.1096831777892167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68">
        <f t="shared" si="46"/>
        <v>37.674746522258744</v>
      </c>
      <c r="AS907" s="166">
        <f t="shared" si="47"/>
        <v>0.95115700953361038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68">
        <f t="shared" si="46"/>
        <v>37.546279717931228</v>
      </c>
      <c r="AS908" s="166">
        <f t="shared" si="47"/>
        <v>0.79263084127800409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68">
        <f t="shared" si="46"/>
        <v>37.417812913603711</v>
      </c>
      <c r="AS909" s="166">
        <f t="shared" si="47"/>
        <v>0.63410467302239781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68">
        <f t="shared" si="46"/>
        <v>37.289346109276195</v>
      </c>
      <c r="AS910" s="166">
        <f t="shared" si="47"/>
        <v>0.47557850476679153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68">
        <f t="shared" si="46"/>
        <v>37.160879304948679</v>
      </c>
      <c r="AS911" s="166">
        <f t="shared" si="47"/>
        <v>0.31705233651118525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68">
        <f t="shared" si="46"/>
        <v>37.032412500621163</v>
      </c>
      <c r="AS912" s="166">
        <f t="shared" si="47"/>
        <v>0.15852616825557894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41">
        <f>AB9</f>
        <v>36.903945696293491</v>
      </c>
      <c r="AS913" s="240">
        <f>AC9</f>
        <v>0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44" priority="1">
      <formula>_xlfn.ISFORMULA(B6)=FALSE</formula>
    </cfRule>
  </conditionalFormatting>
  <conditionalFormatting sqref="B42 E42">
    <cfRule type="cellIs" dxfId="43" priority="3" operator="greaterThan">
      <formula>1</formula>
    </cfRule>
  </conditionalFormatting>
  <conditionalFormatting sqref="H39:H41">
    <cfRule type="containsText" dxfId="42" priority="2" operator="containsText" text="FAILS">
      <formula>NOT(ISERROR(SEARCH(("FAILS"),(H39))))</formula>
    </cfRule>
  </conditionalFormatting>
  <dataValidations count="2">
    <dataValidation type="list" allowBlank="1" sqref="B10" xr:uid="{D4DA3804-2049-42EC-9BD4-3CCEF2974245}">
      <formula1>"Yes,No"</formula1>
    </dataValidation>
    <dataValidation type="list" allowBlank="1" sqref="F9" xr:uid="{CAE858F7-1BC7-4232-ABBE-19A54410016B}">
      <formula1>$K$32:$K$34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0BF7BE3C-A0CF-47E1-A171-1FC51345148F}">
          <x14:formula1>
            <xm:f>Shapes!$B$2:$B$313</xm:f>
          </x14:formula1>
          <xm:sqref>F7</xm:sqref>
        </x14:dataValidation>
        <x14:dataValidation type="list" allowBlank="1" xr:uid="{9E57066D-70D2-4D6D-8734-9F399CA277EA}">
          <x14:formula1>
            <xm:f>Shapes!$B$277:$B$392</xm:f>
          </x14:formula1>
          <xm:sqref>F8</xm:sqref>
        </x14:dataValidation>
        <x14:dataValidation type="list" allowBlank="1" xr:uid="{9E8E5169-7FBE-41B3-BED7-122601CB76AC}">
          <x14:formula1>
            <xm:f>Shapes!$B$2:$B$276</xm:f>
          </x14:formula1>
          <xm:sqref>F6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DT1006"/>
  <sheetViews>
    <sheetView topLeftCell="A14" zoomScaleNormal="100" workbookViewId="0">
      <selection activeCell="B39" sqref="B39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34" width="9.140625" hidden="1" customWidth="1"/>
    <col min="35" max="45" width="9.140625" style="166" hidden="1" customWidth="1"/>
    <col min="46" max="124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MODULEINPUT!A25&amp;" Top, Gusset 3"</f>
        <v>BF2 Top, Gusset 3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67"/>
      <c r="AJ2" s="167"/>
      <c r="AK2" s="167" t="s">
        <v>68</v>
      </c>
      <c r="AL2" s="167" t="s">
        <v>69</v>
      </c>
      <c r="AM2" s="167" t="s">
        <v>70</v>
      </c>
      <c r="AN2" s="167" t="s">
        <v>71</v>
      </c>
      <c r="AO2" s="167" t="s">
        <v>72</v>
      </c>
      <c r="AP2" s="167" t="s">
        <v>73</v>
      </c>
      <c r="AQ2" s="167" t="s">
        <v>74</v>
      </c>
      <c r="AR2" s="167" t="s">
        <v>75</v>
      </c>
      <c r="AS2" s="167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37.51766523197653</v>
      </c>
      <c r="AG3" s="183"/>
      <c r="AH3" s="183"/>
      <c r="AI3" s="167"/>
      <c r="AJ3" s="167" t="s">
        <v>78</v>
      </c>
      <c r="AK3" s="167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0.76781695423855967</v>
      </c>
      <c r="AG4" s="183"/>
      <c r="AH4" s="183"/>
      <c r="AI4" s="167"/>
      <c r="AJ4" s="167">
        <v>0</v>
      </c>
      <c r="AK4" s="167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3'!$B$8</f>
        <v>0</v>
      </c>
      <c r="M5" s="183"/>
      <c r="N5" s="187" t="s">
        <v>84</v>
      </c>
      <c r="O5" s="195">
        <f>'Gusset 3'!$B$6</f>
        <v>8.6624348958333339</v>
      </c>
      <c r="P5" s="183" t="b">
        <f>IF('Gusset 3'!K10="Yes",TRUE,FALSE)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2.5</v>
      </c>
      <c r="X5" s="187" t="s">
        <v>86</v>
      </c>
      <c r="Y5" s="197">
        <f>AF3-30</f>
        <v>7.5176652319765296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0.6090060039650026</v>
      </c>
      <c r="AG5" s="198"/>
      <c r="AH5" s="198"/>
      <c r="AI5" s="167">
        <v>1</v>
      </c>
      <c r="AJ5" s="166">
        <f t="shared" ref="AJ5:AK5" si="0">AJ4+(AJ$105-AJ$4)/100</f>
        <v>0.45137053947654282</v>
      </c>
      <c r="AK5" s="166">
        <f t="shared" si="0"/>
        <v>0.34656995285389464</v>
      </c>
    </row>
    <row r="6" spans="1:45" ht="15" customHeight="1">
      <c r="A6" s="155" t="s">
        <v>2</v>
      </c>
      <c r="B6" s="159">
        <f>MODULEINPUT!D25</f>
        <v>8.6624348958333339</v>
      </c>
      <c r="C6" s="139"/>
      <c r="D6" s="156"/>
      <c r="E6" s="155" t="s">
        <v>89</v>
      </c>
      <c r="F6" s="359" t="str">
        <f>MODULEINPUT!F25</f>
        <v>W12X45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3'!$B$7</f>
        <v>11.281901041666666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6.05</v>
      </c>
      <c r="X6" s="187"/>
      <c r="Y6" s="183"/>
      <c r="Z6" s="187"/>
      <c r="AA6" s="183">
        <v>1</v>
      </c>
      <c r="AB6" s="198">
        <f>W7</f>
        <v>5.2</v>
      </c>
      <c r="AC6" s="201">
        <f>W6+Y24</f>
        <v>23.509402119676874</v>
      </c>
      <c r="AD6" s="183"/>
      <c r="AE6" s="187" t="s">
        <v>92</v>
      </c>
      <c r="AF6" s="183">
        <f>COS($AF$3*PI()/180)</f>
        <v>0.79316561141704778</v>
      </c>
      <c r="AG6" s="198"/>
      <c r="AH6" s="198"/>
      <c r="AI6" s="167">
        <v>2</v>
      </c>
      <c r="AJ6" s="166">
        <f t="shared" ref="AJ6:AK6" si="2">AJ5+(AJ$105-AJ$4)/100</f>
        <v>0.90274107895308564</v>
      </c>
      <c r="AK6" s="166">
        <f t="shared" si="2"/>
        <v>0.69313990570778927</v>
      </c>
    </row>
    <row r="7" spans="1:45" ht="15" customHeight="1">
      <c r="A7" s="155" t="s">
        <v>93</v>
      </c>
      <c r="B7" s="160">
        <f>MODULEINPUT!C25</f>
        <v>11.281901041666666</v>
      </c>
      <c r="C7" s="139"/>
      <c r="D7" s="156"/>
      <c r="E7" s="155" t="s">
        <v>14</v>
      </c>
      <c r="F7" s="360" t="str">
        <f>MODULEINPUT!G25</f>
        <v>W10X68</v>
      </c>
      <c r="G7" s="361"/>
      <c r="H7" s="2"/>
      <c r="I7" s="9"/>
      <c r="J7" s="183"/>
      <c r="K7" s="187" t="s">
        <v>94</v>
      </c>
      <c r="L7" s="202">
        <f>'Gusset 3'!$F$11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5.2</v>
      </c>
      <c r="X7" s="187"/>
      <c r="Y7" s="183"/>
      <c r="Z7" s="187"/>
      <c r="AA7" s="183">
        <v>2</v>
      </c>
      <c r="AB7" s="201">
        <f>IF(W21&gt;W22,(AB8-W30),(AB6))</f>
        <v>14.443132572814051</v>
      </c>
      <c r="AC7" s="201">
        <f>IF(W21&gt;W22,(AC8+W29),(AC6))</f>
        <v>30.606436019358178</v>
      </c>
      <c r="AD7" s="183"/>
      <c r="AE7" s="183"/>
      <c r="AF7" s="183"/>
      <c r="AG7" s="198"/>
      <c r="AH7" s="183"/>
      <c r="AI7" s="167">
        <v>3</v>
      </c>
      <c r="AJ7" s="166">
        <f t="shared" ref="AJ7:AK7" si="3">AJ6+(AJ$105-AJ$4)/100</f>
        <v>1.3541116184296285</v>
      </c>
      <c r="AK7" s="166">
        <f t="shared" si="3"/>
        <v>1.039709858561684</v>
      </c>
    </row>
    <row r="8" spans="1:45" ht="15" customHeight="1">
      <c r="A8" s="155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MODULEINPUT!I25</f>
        <v>HSS5X5X1/2</v>
      </c>
      <c r="G8" s="361"/>
      <c r="H8" s="2"/>
      <c r="I8" s="9"/>
      <c r="J8" s="183"/>
      <c r="K8" s="187" t="s">
        <v>6</v>
      </c>
      <c r="L8" s="194">
        <f>'Gusset 3'!$B$9</f>
        <v>0.875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33.297980484151708</v>
      </c>
      <c r="AC8" s="198">
        <f>IF(W21&gt;W22,AC9,(AC7-X29))</f>
        <v>6.05</v>
      </c>
      <c r="AD8" s="183"/>
      <c r="AE8" s="187" t="s">
        <v>98</v>
      </c>
      <c r="AF8" s="183">
        <f>90-AF3</f>
        <v>52.48233476802347</v>
      </c>
      <c r="AG8" s="198"/>
      <c r="AH8" s="183"/>
      <c r="AI8" s="167">
        <v>4</v>
      </c>
      <c r="AJ8" s="166">
        <f t="shared" ref="AJ8:AK8" si="4">AJ7+(AJ$105-AJ$4)/100</f>
        <v>1.8054821579061713</v>
      </c>
      <c r="AK8" s="166">
        <f t="shared" si="4"/>
        <v>1.3862798114155785</v>
      </c>
    </row>
    <row r="9" spans="1:45" ht="15" customHeight="1">
      <c r="A9" s="155" t="s">
        <v>6</v>
      </c>
      <c r="B9" s="161">
        <f>7/8</f>
        <v>0.875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11.980018085684733</v>
      </c>
      <c r="X9" s="187"/>
      <c r="Y9" s="183"/>
      <c r="Z9" s="187"/>
      <c r="AA9" s="183">
        <v>4</v>
      </c>
      <c r="AB9" s="201">
        <f>W7+Y25</f>
        <v>33.297980484151708</v>
      </c>
      <c r="AC9" s="198">
        <f>W6</f>
        <v>6.05</v>
      </c>
      <c r="AD9" s="183"/>
      <c r="AE9" s="187" t="s">
        <v>83</v>
      </c>
      <c r="AF9" s="183">
        <f>TAN($AF$8*PI()/180)</f>
        <v>1.3023937469467513</v>
      </c>
      <c r="AG9" s="198"/>
      <c r="AH9" s="183"/>
      <c r="AI9" s="167">
        <v>5</v>
      </c>
      <c r="AJ9" s="166">
        <f t="shared" ref="AJ9:AK9" si="5">AJ8+(AJ$105-AJ$4)/100</f>
        <v>2.2568526973827141</v>
      </c>
      <c r="AK9" s="166">
        <f t="shared" si="5"/>
        <v>1.7328497642694731</v>
      </c>
    </row>
    <row r="10" spans="1:45" ht="15" customHeight="1">
      <c r="A10" s="155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3'!$F$10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1.75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0.79316561141704778</v>
      </c>
      <c r="AG10" s="198"/>
      <c r="AH10" s="183"/>
      <c r="AI10" s="167">
        <v>6</v>
      </c>
      <c r="AJ10" s="166">
        <f t="shared" ref="AJ10:AK10" si="6">AJ9+(AJ$105-AJ$4)/100</f>
        <v>2.7082232368592569</v>
      </c>
      <c r="AK10" s="166">
        <f t="shared" si="6"/>
        <v>2.0794197171233679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15.480018085684733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0.6090060039650026</v>
      </c>
      <c r="AG11" s="198"/>
      <c r="AH11" s="183"/>
      <c r="AI11" s="167">
        <v>7</v>
      </c>
      <c r="AJ11" s="166">
        <f t="shared" ref="AJ11:AK11" si="7">AJ10+(AJ$105-AJ$4)/100</f>
        <v>3.1595937763357997</v>
      </c>
      <c r="AK11" s="166">
        <f t="shared" si="7"/>
        <v>2.4259896699772625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67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19</v>
      </c>
      <c r="X13" s="183"/>
      <c r="Y13" s="183"/>
      <c r="Z13" s="187"/>
      <c r="AA13" s="187" t="s">
        <v>108</v>
      </c>
      <c r="AB13" s="183">
        <f>Y31*AF6</f>
        <v>45.13705394765428</v>
      </c>
      <c r="AC13" s="183">
        <f>Y31*AF5</f>
        <v>34.656995285389463</v>
      </c>
      <c r="AD13" s="183"/>
      <c r="AE13" s="198"/>
      <c r="AF13" s="198"/>
      <c r="AG13" s="198"/>
      <c r="AH13" s="183"/>
      <c r="AI13" s="167">
        <v>8</v>
      </c>
      <c r="AJ13" s="166">
        <f t="shared" ref="AJ13:AK13" si="8">AJ11+(AJ$105-AJ$4)/100</f>
        <v>3.6109643158123426</v>
      </c>
      <c r="AK13" s="166">
        <f t="shared" si="8"/>
        <v>2.7725596228311571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20.75</v>
      </c>
      <c r="X14" s="183"/>
      <c r="Y14" s="183"/>
      <c r="Z14" s="187"/>
      <c r="AA14" s="183">
        <v>11</v>
      </c>
      <c r="AB14" s="183">
        <f>AB13-W15*COS((AF3-30)*PI()/180)</f>
        <v>38.197221951509114</v>
      </c>
      <c r="AC14" s="183">
        <f>AC13-W15*SIN((AF3-30)*PI()/180)</f>
        <v>33.741172231912557</v>
      </c>
      <c r="AD14" s="183"/>
      <c r="AE14" s="198" t="s">
        <v>110</v>
      </c>
      <c r="AF14" s="198"/>
      <c r="AG14" s="198"/>
      <c r="AH14" s="183"/>
      <c r="AI14" s="167">
        <v>9</v>
      </c>
      <c r="AJ14" s="166">
        <f t="shared" ref="AJ14:AK14" si="9">AJ13+(AJ$105-AJ$4)/100</f>
        <v>4.0623348552888849</v>
      </c>
      <c r="AK14" s="166">
        <f t="shared" si="9"/>
        <v>3.1191295756850517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7</v>
      </c>
      <c r="X15" s="183"/>
      <c r="Y15" s="183"/>
      <c r="Z15" s="187"/>
      <c r="AA15" s="183">
        <v>12</v>
      </c>
      <c r="AB15" s="198">
        <f>AB13-W15*SIN((AF8-30)*PI()/180)</f>
        <v>42.460263979264127</v>
      </c>
      <c r="AC15" s="183">
        <f>AC13-W15*COS((AF8-30)*PI()/180)</f>
        <v>28.189012951993224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67">
        <v>10</v>
      </c>
      <c r="AJ15" s="166">
        <f t="shared" ref="AJ15:AK15" si="10">AJ14+(AJ$105-AJ$4)/100</f>
        <v>4.5137053947654273</v>
      </c>
      <c r="AK15" s="166">
        <f t="shared" si="10"/>
        <v>3.4656995285389463</v>
      </c>
    </row>
    <row r="16" spans="1:45" ht="15" customHeight="1">
      <c r="A16" s="135"/>
      <c r="B16" s="136" t="s">
        <v>2</v>
      </c>
      <c r="C16" s="137">
        <f>R24</f>
        <v>8.6624348958333339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3'!$F$6,Shapes!$B$1:$B$392,0),11)</f>
        <v>231</v>
      </c>
      <c r="M16" s="187" t="s">
        <v>114</v>
      </c>
      <c r="N16" s="212">
        <f>VLOOKUP(L16,Shapes!$A:$D,4,FALSE)</f>
        <v>12.1</v>
      </c>
      <c r="O16" s="187"/>
      <c r="P16" s="187" t="s">
        <v>115</v>
      </c>
      <c r="Q16" s="183" t="b">
        <f>IF(L16&lt;&gt;1,IF(L17&lt;&gt;1,IF(L18&lt;&gt;1,FALSE,TRUE),TRUE),TRUE)</f>
        <v>0</v>
      </c>
      <c r="R16" s="183"/>
      <c r="S16" s="183"/>
      <c r="T16" s="211"/>
      <c r="U16" s="184"/>
      <c r="V16" s="187" t="s">
        <v>116</v>
      </c>
      <c r="W16" s="183">
        <f>(W5+W8)/TAN(30*PI()/180)</f>
        <v>6.0621778264910713</v>
      </c>
      <c r="X16" s="183"/>
      <c r="Y16" s="183"/>
      <c r="Z16" s="187"/>
      <c r="AA16" s="183">
        <v>21</v>
      </c>
      <c r="AB16" s="183">
        <f>W7</f>
        <v>5.2</v>
      </c>
      <c r="AC16" s="183">
        <f>W6</f>
        <v>6.05</v>
      </c>
      <c r="AD16" s="183"/>
      <c r="AE16" s="198">
        <v>1</v>
      </c>
      <c r="AF16" s="198">
        <f>W7</f>
        <v>5.2</v>
      </c>
      <c r="AG16" s="213">
        <f>L5+W6</f>
        <v>6.05</v>
      </c>
      <c r="AH16" s="183"/>
      <c r="AI16" s="167">
        <v>11</v>
      </c>
      <c r="AJ16" s="166">
        <f t="shared" ref="AJ16:AK16" si="11">AJ15+(AJ$105-AJ$4)/100</f>
        <v>4.9650759342419697</v>
      </c>
      <c r="AK16" s="166">
        <f t="shared" si="11"/>
        <v>3.8122694813928408</v>
      </c>
    </row>
    <row r="17" spans="1:37" ht="15" customHeight="1">
      <c r="A17" s="135"/>
      <c r="B17" s="136" t="s">
        <v>93</v>
      </c>
      <c r="C17" s="137">
        <f>O6</f>
        <v>11.281901041666666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3'!$F$7,Shapes!$B$1:$B$392,0),11)</f>
        <v>244</v>
      </c>
      <c r="M17" s="187" t="s">
        <v>114</v>
      </c>
      <c r="N17" s="214">
        <f>VLOOKUP(L17,Shapes!$A:$D,4,FALSE)</f>
        <v>10.4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23.960036171369467</v>
      </c>
      <c r="X17" s="183"/>
      <c r="Y17" s="183"/>
      <c r="Z17" s="187"/>
      <c r="AA17" s="183">
        <v>22</v>
      </c>
      <c r="AB17" s="198">
        <f>AB21</f>
        <v>45.13705394765428</v>
      </c>
      <c r="AC17" s="183">
        <f>AC16</f>
        <v>6.05</v>
      </c>
      <c r="AD17" s="183"/>
      <c r="AE17" s="198">
        <v>2</v>
      </c>
      <c r="AF17" s="198">
        <f>AB21</f>
        <v>45.13705394765428</v>
      </c>
      <c r="AG17" s="213">
        <f>AG16</f>
        <v>6.05</v>
      </c>
      <c r="AH17" s="183" t="str">
        <f>IF(AG17&gt;AC8,"Gusset Plate must be released from the slab.","")</f>
        <v/>
      </c>
      <c r="AI17" s="167">
        <v>12</v>
      </c>
      <c r="AJ17" s="166">
        <f t="shared" ref="AJ17:AK17" si="12">AJ16+(AJ$105-AJ$4)/100</f>
        <v>5.4164464737185121</v>
      </c>
      <c r="AK17" s="166">
        <f t="shared" si="12"/>
        <v>4.1588394342467359</v>
      </c>
    </row>
    <row r="18" spans="1:37" ht="15" customHeight="1">
      <c r="A18" s="135"/>
      <c r="B18" s="136" t="s">
        <v>118</v>
      </c>
      <c r="C18" s="137">
        <f t="shared" ref="C18:C19" si="13">R25</f>
        <v>14.223890798178621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3'!$F$8,Shapes!$B$1:$B$392,0),11)</f>
        <v>289</v>
      </c>
      <c r="M18" s="183" t="s">
        <v>114</v>
      </c>
      <c r="N18" s="183">
        <f>VLOOKUP(L18,Shapes!$A:$D,4,FALSE)</f>
        <v>5</v>
      </c>
      <c r="O18" s="187" t="s">
        <v>119</v>
      </c>
      <c r="P18" s="212">
        <f>VLOOKUP(L18,Shapes!$A:$D,3,FALSE)</f>
        <v>7.88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7</v>
      </c>
      <c r="X18" s="183"/>
      <c r="Y18" s="183"/>
      <c r="Z18" s="187"/>
      <c r="AA18" s="183">
        <v>23</v>
      </c>
      <c r="AB18" s="198">
        <f>W7</f>
        <v>5.2</v>
      </c>
      <c r="AC18" s="183">
        <v>0</v>
      </c>
      <c r="AD18" s="183"/>
      <c r="AE18" s="183"/>
      <c r="AF18" s="183"/>
      <c r="AG18" s="183"/>
      <c r="AH18" s="183"/>
      <c r="AI18" s="167">
        <v>13</v>
      </c>
      <c r="AJ18" s="166">
        <f t="shared" ref="AJ18:AK18" si="14">AJ17+(AJ$105-AJ$4)/100</f>
        <v>5.8678170131950544</v>
      </c>
      <c r="AK18" s="166">
        <f t="shared" si="14"/>
        <v>4.5054093871006309</v>
      </c>
    </row>
    <row r="19" spans="1:37" ht="15" customHeight="1">
      <c r="A19" s="135"/>
      <c r="B19" s="136" t="s">
        <v>123</v>
      </c>
      <c r="C19" s="138">
        <f t="shared" si="13"/>
        <v>37.51766523197653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0.875</v>
      </c>
      <c r="M19" s="183">
        <f>L20/(0.9*R19*AD32)</f>
        <v>0.39331352862499108</v>
      </c>
      <c r="N19" s="183" t="s">
        <v>124</v>
      </c>
      <c r="O19" s="187" t="s">
        <v>119</v>
      </c>
      <c r="P19" s="183">
        <f>2*W11*L19</f>
        <v>27.090031649948283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7.6276630162914358</v>
      </c>
      <c r="X19" s="183"/>
      <c r="Y19" s="183"/>
      <c r="Z19" s="187"/>
      <c r="AA19" s="183">
        <v>24</v>
      </c>
      <c r="AB19" s="198">
        <f>AB18</f>
        <v>5.2</v>
      </c>
      <c r="AC19" s="183">
        <f>AC21</f>
        <v>45.13705394765428</v>
      </c>
      <c r="AD19" s="183"/>
      <c r="AE19" s="183"/>
      <c r="AF19" s="183"/>
      <c r="AG19" s="183"/>
      <c r="AH19" s="183"/>
      <c r="AI19" s="167">
        <v>14</v>
      </c>
      <c r="AJ19" s="166">
        <f t="shared" ref="AJ19:AK19" si="15">AJ18+(AJ$105-AJ$4)/100</f>
        <v>6.3191875526715968</v>
      </c>
      <c r="AK19" s="166">
        <f t="shared" si="15"/>
        <v>4.8519793399545259</v>
      </c>
    </row>
    <row r="20" spans="1:37" ht="15" customHeight="1">
      <c r="A20" s="135"/>
      <c r="B20" s="136" t="s">
        <v>126</v>
      </c>
      <c r="C20" s="138">
        <f>AF8</f>
        <v>52.48233476802347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512.20000000000005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8.5385036701523642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67">
        <v>15</v>
      </c>
      <c r="AJ20" s="166">
        <f t="shared" ref="AJ20:AK20" si="16">AJ19+(AJ$105-AJ$4)/100</f>
        <v>6.7705580921481392</v>
      </c>
      <c r="AK20" s="166">
        <f t="shared" si="16"/>
        <v>5.1985492928084209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30.095299373653379</v>
      </c>
      <c r="X21" s="183"/>
      <c r="Y21" s="183"/>
      <c r="Z21" s="183"/>
      <c r="AA21" s="183" t="s">
        <v>131</v>
      </c>
      <c r="AB21" s="183">
        <f>MAX(AB6:AC13)</f>
        <v>45.13705394765428</v>
      </c>
      <c r="AC21" s="183">
        <f>AB21</f>
        <v>45.13705394765428</v>
      </c>
      <c r="AD21" s="183"/>
      <c r="AE21" s="183"/>
      <c r="AF21" s="183"/>
      <c r="AG21" s="183"/>
      <c r="AH21" s="183"/>
      <c r="AI21" s="167">
        <v>16</v>
      </c>
      <c r="AJ21" s="166">
        <f t="shared" ref="AJ21:AK21" si="17">AJ20+(AJ$105-AJ$4)/100</f>
        <v>7.2219286316246816</v>
      </c>
      <c r="AK21" s="166">
        <f t="shared" si="17"/>
        <v>5.545119245662316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18.441828219879426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67">
        <v>17</v>
      </c>
      <c r="AJ22" s="166">
        <f t="shared" ref="AJ22:AK22" si="18">AJ21+(AJ$105-AJ$4)/100</f>
        <v>7.6732991711012239</v>
      </c>
      <c r="AK22" s="166">
        <f t="shared" si="18"/>
        <v>5.891689198516211</v>
      </c>
    </row>
    <row r="23" spans="1:37" ht="15" customHeight="1">
      <c r="A23" s="135"/>
      <c r="B23" s="136" t="s">
        <v>135</v>
      </c>
      <c r="C23" s="141">
        <f>L26</f>
        <v>19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67">
        <v>18</v>
      </c>
      <c r="AJ23" s="166">
        <f t="shared" ref="AJ23:AK23" si="19">AJ22+(AJ$105-AJ$4)/100</f>
        <v>8.1246697105777663</v>
      </c>
      <c r="AK23" s="166">
        <f t="shared" si="19"/>
        <v>6.238259151370106</v>
      </c>
    </row>
    <row r="24" spans="1:37" ht="15" customHeight="1">
      <c r="A24" s="135"/>
      <c r="B24" s="136" t="s">
        <v>139</v>
      </c>
      <c r="C24" s="141">
        <f>Y25</f>
        <v>28.097980484151705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8.6624348958333339</v>
      </c>
      <c r="S24" s="183"/>
      <c r="T24" s="183"/>
      <c r="U24" s="184"/>
      <c r="V24" s="187" t="s">
        <v>141</v>
      </c>
      <c r="W24" s="201">
        <f>W27-W28</f>
        <v>17.459402119676874</v>
      </c>
      <c r="X24" s="201">
        <f>(W22/AF11)-(W20*AF10)-W6</f>
        <v>17.459402119676877</v>
      </c>
      <c r="Y24" s="220">
        <f>IF($W$21&gt;$W$22,W24,X24)</f>
        <v>17.459402119676874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67">
        <v>19</v>
      </c>
      <c r="AJ24" s="166">
        <f t="shared" ref="AJ24:AK24" si="20">AJ23+(AJ$105-AJ$4)/100</f>
        <v>8.5760402500543087</v>
      </c>
      <c r="AK24" s="166">
        <f t="shared" si="20"/>
        <v>6.584829104224001</v>
      </c>
    </row>
    <row r="25" spans="1:37" ht="15" customHeight="1">
      <c r="A25" s="135"/>
      <c r="B25" s="136" t="s">
        <v>143</v>
      </c>
      <c r="C25" s="141">
        <f>Y24</f>
        <v>17.459402119676874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14.223890798178621</v>
      </c>
      <c r="S25" s="183"/>
      <c r="T25" s="183"/>
      <c r="U25" s="184"/>
      <c r="V25" s="187" t="s">
        <v>146</v>
      </c>
      <c r="W25" s="201">
        <f>(W21/AF6)-W7-(W19*AF5)</f>
        <v>28.097980484151705</v>
      </c>
      <c r="X25" s="201">
        <f>X27-X28</f>
        <v>28.097980484151698</v>
      </c>
      <c r="Y25" s="220">
        <f>IF($W$21&gt;$W$22,W25,X25)</f>
        <v>28.097980484151705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67">
        <v>20</v>
      </c>
      <c r="AJ25" s="166">
        <f t="shared" ref="AJ25:AK25" si="21">AJ24+(AJ$105-AJ$4)/100</f>
        <v>9.0274107895308511</v>
      </c>
      <c r="AK25" s="166">
        <f t="shared" si="21"/>
        <v>6.9313990570778961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19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37.51766523197653</v>
      </c>
      <c r="S26" s="183"/>
      <c r="T26" s="183"/>
      <c r="U26" s="184"/>
      <c r="V26" s="187" t="s">
        <v>151</v>
      </c>
      <c r="W26" s="201">
        <f>W25-(2*W11)*AF5</f>
        <v>9.2431325728140479</v>
      </c>
      <c r="X26" s="201">
        <f>X24-(2*W11*AF10)</f>
        <v>-7.0970338996812998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67">
        <v>21</v>
      </c>
      <c r="AJ26" s="166">
        <f t="shared" ref="AJ26:AK26" si="22">AJ25+(AJ$105-AJ$4)/100</f>
        <v>9.4787813290073935</v>
      </c>
      <c r="AK26" s="166">
        <f t="shared" si="22"/>
        <v>7.2779690099317911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24.556436019358177</v>
      </c>
      <c r="X27" s="201">
        <f>2*W11*AF11</f>
        <v>18.854847911337657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67">
        <v>22</v>
      </c>
      <c r="AJ27" s="166">
        <f t="shared" ref="AJ27:AK27" si="23">AJ26+(AJ$105-AJ$4)/100</f>
        <v>9.9301518684839358</v>
      </c>
      <c r="AK27" s="166">
        <f t="shared" si="23"/>
        <v>7.6245389627856861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7.0970338996813043</v>
      </c>
      <c r="X28" s="201">
        <f>X26*AF9</f>
        <v>-9.2431325728140425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67">
        <v>23</v>
      </c>
      <c r="AJ28" s="166">
        <f t="shared" ref="AJ28:AK28" si="24">AJ27+(AJ$105-AJ$4)/100</f>
        <v>10.381522407960478</v>
      </c>
      <c r="AK28" s="166">
        <f t="shared" si="24"/>
        <v>7.9711089156395811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24.556436019358177</v>
      </c>
      <c r="X29" s="201">
        <f>2*W11*AF10</f>
        <v>24.556436019358177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67">
        <v>24</v>
      </c>
      <c r="AJ29" s="166">
        <f t="shared" ref="AJ29:AK29" si="25">AJ28+(AJ$105-AJ$4)/100</f>
        <v>10.832892947437021</v>
      </c>
      <c r="AK29" s="166">
        <f t="shared" si="25"/>
        <v>8.3176788684934753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18.854847911337657</v>
      </c>
      <c r="X30" s="222">
        <f>2*W11*AF11</f>
        <v>18.854847911337657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67">
        <v>25</v>
      </c>
      <c r="AJ30" s="166">
        <f t="shared" ref="AJ30:AK30" si="26">AJ29+(AJ$105-AJ$4)/100</f>
        <v>11.284263486913563</v>
      </c>
      <c r="AK30" s="166">
        <f t="shared" si="26"/>
        <v>8.6642488213473694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50.845299373653376</v>
      </c>
      <c r="X31" s="222">
        <f>W22+W14</f>
        <v>39.191828219879426</v>
      </c>
      <c r="Y31" s="224">
        <f>IF(W21&gt;W22,W31,X31)+W16</f>
        <v>56.907477200144449</v>
      </c>
      <c r="Z31" s="183"/>
      <c r="AA31" s="183"/>
      <c r="AB31" s="183" t="s">
        <v>163</v>
      </c>
      <c r="AC31" s="183"/>
      <c r="AD31" s="225">
        <f>((AC7-AC8)^2+(AB7-AB8)^2)^0.5</f>
        <v>30.960036171369467</v>
      </c>
      <c r="AE31" s="183"/>
      <c r="AF31" s="183"/>
      <c r="AG31" s="183"/>
      <c r="AH31" s="183"/>
      <c r="AI31" s="167">
        <v>26</v>
      </c>
      <c r="AJ31" s="166">
        <f t="shared" ref="AJ31:AK31" si="27">AJ30+(AJ$105-AJ$4)/100</f>
        <v>11.735634026390105</v>
      </c>
      <c r="AK31" s="166">
        <f t="shared" si="27"/>
        <v>9.0108187742012635</v>
      </c>
    </row>
    <row r="32" spans="1:37" ht="15" customHeight="1">
      <c r="A32" s="136" t="s">
        <v>164</v>
      </c>
      <c r="B32" s="141">
        <f t="shared" ref="B32:B36" si="28">K52</f>
        <v>5.2</v>
      </c>
      <c r="C32" s="135"/>
      <c r="D32" s="143"/>
      <c r="E32" s="136" t="s">
        <v>165</v>
      </c>
      <c r="F32" s="144">
        <f>L20</f>
        <v>512.20000000000005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28.939310229205777</v>
      </c>
      <c r="AE32" s="183"/>
      <c r="AF32" s="183"/>
      <c r="AG32" s="183"/>
      <c r="AH32" s="183"/>
      <c r="AI32" s="167">
        <v>27</v>
      </c>
      <c r="AJ32" s="166">
        <f t="shared" ref="AJ32:AK32" si="29">AJ31+(AJ$105-AJ$4)/100</f>
        <v>12.187004565866648</v>
      </c>
      <c r="AK32" s="166">
        <f t="shared" si="29"/>
        <v>9.3573887270551577</v>
      </c>
    </row>
    <row r="33" spans="1:37" ht="15" customHeight="1">
      <c r="A33" s="136" t="s">
        <v>168</v>
      </c>
      <c r="B33" s="141">
        <f t="shared" si="28"/>
        <v>6.05</v>
      </c>
      <c r="C33" s="135"/>
      <c r="D33" s="136" t="s">
        <v>169</v>
      </c>
      <c r="E33" s="145">
        <f t="shared" ref="E33:F33" si="30">N52</f>
        <v>0.24188159501738046</v>
      </c>
      <c r="F33" s="144">
        <f t="shared" si="30"/>
        <v>124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67">
        <v>28</v>
      </c>
      <c r="AJ33" s="166">
        <f t="shared" ref="AJ33:AK33" si="31">AJ32+(AJ$105-AJ$4)/100</f>
        <v>12.63837510534319</v>
      </c>
      <c r="AK33" s="166">
        <f t="shared" si="31"/>
        <v>9.7039586799090518</v>
      </c>
    </row>
    <row r="34" spans="1:37" ht="15" customHeight="1">
      <c r="A34" s="136" t="s">
        <v>85</v>
      </c>
      <c r="B34" s="141">
        <f t="shared" si="28"/>
        <v>14.638846972744373</v>
      </c>
      <c r="C34" s="135"/>
      <c r="D34" s="136" t="s">
        <v>172</v>
      </c>
      <c r="E34" s="145">
        <f t="shared" ref="E34:F34" si="32">N53</f>
        <v>0.58526738098888609</v>
      </c>
      <c r="F34" s="144">
        <f t="shared" si="32"/>
        <v>300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11.969655114602888</v>
      </c>
      <c r="AE34" s="183"/>
      <c r="AF34" s="183"/>
      <c r="AG34" s="183"/>
      <c r="AH34" s="183"/>
      <c r="AI34" s="167">
        <v>29</v>
      </c>
      <c r="AJ34" s="166">
        <f t="shared" ref="AJ34:AK34" si="33">AJ33+(AJ$105-AJ$4)/100</f>
        <v>13.089745644819732</v>
      </c>
      <c r="AK34" s="166">
        <f t="shared" si="33"/>
        <v>10.050528632762946</v>
      </c>
    </row>
    <row r="35" spans="1:37" ht="15" customHeight="1">
      <c r="A35" s="146" t="s">
        <v>91</v>
      </c>
      <c r="B35" s="141">
        <f t="shared" si="28"/>
        <v>9.182603058217456</v>
      </c>
      <c r="C35" s="135"/>
      <c r="D35" s="136" t="s">
        <v>177</v>
      </c>
      <c r="E35" s="145">
        <f t="shared" ref="E35:F35" si="34">N54</f>
        <v>0.36712440894762216</v>
      </c>
      <c r="F35" s="144">
        <f t="shared" si="34"/>
        <v>189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67">
        <v>30</v>
      </c>
      <c r="AJ35" s="166">
        <f t="shared" ref="AJ35:AK35" si="35">AJ34+(AJ$105-AJ$4)/100</f>
        <v>13.541116184296275</v>
      </c>
      <c r="AK35" s="166">
        <f t="shared" si="35"/>
        <v>10.39709858561684</v>
      </c>
    </row>
    <row r="36" spans="1:37" ht="15" customHeight="1">
      <c r="A36" s="136" t="s">
        <v>152</v>
      </c>
      <c r="B36" s="147">
        <f t="shared" si="28"/>
        <v>25.012237907416129</v>
      </c>
      <c r="C36" s="135"/>
      <c r="D36" s="136" t="s">
        <v>180</v>
      </c>
      <c r="E36" s="145">
        <f t="shared" ref="E36:F36" si="36">N55</f>
        <v>0.20789823042816175</v>
      </c>
      <c r="F36" s="144">
        <f t="shared" si="36"/>
        <v>107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67">
        <v>31</v>
      </c>
      <c r="AJ36" s="166">
        <f t="shared" ref="AJ36:AK36" si="37">AJ35+(AJ$105-AJ$4)/100</f>
        <v>13.992486723772817</v>
      </c>
      <c r="AK36" s="166">
        <f t="shared" si="37"/>
        <v>10.743668538470734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67">
        <v>32</v>
      </c>
      <c r="AJ37" s="166">
        <f t="shared" ref="AJ37:AK37" si="38">AJ36+(AJ$105-AJ$4)/100</f>
        <v>14.44385726324936</v>
      </c>
      <c r="AK37" s="166">
        <f t="shared" si="38"/>
        <v>11.090238491324628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67">
        <v>33</v>
      </c>
      <c r="AJ38" s="166">
        <f t="shared" ref="AJ38:AK38" si="39">AJ37+(AJ$105-AJ$4)/100</f>
        <v>14.895227802725902</v>
      </c>
      <c r="AK38" s="166">
        <f t="shared" si="39"/>
        <v>11.436808444178522</v>
      </c>
    </row>
    <row r="39" spans="1:37" ht="15" customHeight="1">
      <c r="A39" s="136" t="s">
        <v>186</v>
      </c>
      <c r="B39" s="148">
        <f>L60</f>
        <v>5</v>
      </c>
      <c r="C39" s="135"/>
      <c r="D39" s="136" t="s">
        <v>187</v>
      </c>
      <c r="E39" s="148">
        <f>Q60</f>
        <v>6</v>
      </c>
      <c r="F39" s="135"/>
      <c r="G39" s="136" t="s">
        <v>188</v>
      </c>
      <c r="H39" s="149" t="str">
        <f>ROUND(K73,0)&amp;"k  "&amp;L74</f>
        <v>303k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67">
        <v>34</v>
      </c>
      <c r="AJ39" s="166">
        <f t="shared" ref="AJ39:AK39" si="40">AJ38+(AJ$105-AJ$4)/100</f>
        <v>15.346598342202444</v>
      </c>
      <c r="AK39" s="166">
        <f t="shared" si="40"/>
        <v>11.783378397032417</v>
      </c>
    </row>
    <row r="40" spans="1:37" ht="15" customHeight="1">
      <c r="A40" s="136" t="s">
        <v>189</v>
      </c>
      <c r="B40" s="150">
        <f t="shared" ref="B40:B42" si="41">N60</f>
        <v>0.20285399943552518</v>
      </c>
      <c r="C40" s="135"/>
      <c r="D40" s="136" t="s">
        <v>190</v>
      </c>
      <c r="E40" s="150">
        <f t="shared" ref="E40:E42" si="42">S60</f>
        <v>0.61613342013543837</v>
      </c>
      <c r="F40" s="135"/>
      <c r="G40" s="136" t="s">
        <v>191</v>
      </c>
      <c r="H40" s="149" t="str">
        <f>ROUND(K77,0)&amp;"k  "&amp;L78</f>
        <v>1139k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67">
        <v>35</v>
      </c>
      <c r="AJ40" s="166">
        <f t="shared" ref="AJ40:AK40" si="43">AJ39+(AJ$105-AJ$4)/100</f>
        <v>15.797968881678987</v>
      </c>
      <c r="AK40" s="166">
        <f t="shared" si="43"/>
        <v>12.129948349886311</v>
      </c>
    </row>
    <row r="41" spans="1:37" ht="15" customHeight="1">
      <c r="A41" s="136" t="s">
        <v>194</v>
      </c>
      <c r="B41" s="150">
        <f t="shared" si="41"/>
        <v>0.73616370762892214</v>
      </c>
      <c r="C41" s="135"/>
      <c r="D41" s="136" t="s">
        <v>195</v>
      </c>
      <c r="E41" s="150">
        <f t="shared" si="42"/>
        <v>0.23254418326099444</v>
      </c>
      <c r="F41" s="135"/>
      <c r="G41" s="136" t="s">
        <v>196</v>
      </c>
      <c r="H41" s="149" t="str">
        <f>ROUND(MIN(K81:K82),0)&amp;"k  "&amp;L83</f>
        <v>961k  OK</v>
      </c>
      <c r="I41" s="9"/>
      <c r="J41" s="183"/>
      <c r="K41" s="187" t="s">
        <v>197</v>
      </c>
      <c r="L41" s="229">
        <f>L20</f>
        <v>512.20000000000005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67">
        <v>36</v>
      </c>
      <c r="AJ41" s="166">
        <f t="shared" ref="AJ41:AK41" si="44">AJ40+(AJ$105-AJ$4)/100</f>
        <v>16.249339421155529</v>
      </c>
      <c r="AK41" s="166">
        <f t="shared" si="44"/>
        <v>12.476518302740205</v>
      </c>
    </row>
    <row r="42" spans="1:37" ht="15" customHeight="1">
      <c r="A42" s="136" t="s">
        <v>200</v>
      </c>
      <c r="B42" s="151">
        <f t="shared" si="41"/>
        <v>0.93901770706444732</v>
      </c>
      <c r="C42" s="135"/>
      <c r="D42" s="136" t="s">
        <v>200</v>
      </c>
      <c r="E42" s="151">
        <f t="shared" si="42"/>
        <v>0.84867760339643283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1.82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67">
        <v>37</v>
      </c>
      <c r="AJ42" s="166">
        <f t="shared" ref="AJ42:AK42" si="45">AJ41+(AJ$105-AJ$4)/100</f>
        <v>16.700709960632071</v>
      </c>
      <c r="AK42" s="166">
        <f t="shared" si="45"/>
        <v>12.823088255594099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93.783895372606281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67">
        <v>38</v>
      </c>
      <c r="AJ43" s="166">
        <f t="shared" ref="AJ43:AK43" si="46">AJ42+(AJ$105-AJ$4)/100</f>
        <v>17.152080500108614</v>
      </c>
      <c r="AK43" s="166">
        <f t="shared" si="46"/>
        <v>13.169658208447993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67">
        <v>39</v>
      </c>
      <c r="AJ44" s="166">
        <f t="shared" ref="AJ44:AK44" si="47">AJ43+(AJ$105-AJ$4)/100</f>
        <v>17.603451039585156</v>
      </c>
      <c r="AK44" s="166">
        <f t="shared" si="47"/>
        <v>13.516228161301887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28.172917175804969</v>
      </c>
      <c r="M45" s="183"/>
      <c r="N45" s="183" t="s">
        <v>204</v>
      </c>
      <c r="O45" s="197">
        <f>PI()^2*29000/(L43)^2</f>
        <v>32.541772781300899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67">
        <v>40</v>
      </c>
      <c r="AJ45" s="166">
        <f t="shared" ref="AJ45:AK45" si="48">AJ44+(AJ$105-AJ$4)/100</f>
        <v>18.054821579061699</v>
      </c>
      <c r="AK45" s="166">
        <f t="shared" si="48"/>
        <v>13.862798114155781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253.13864007450758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67">
        <v>41</v>
      </c>
      <c r="AJ46" s="166">
        <f t="shared" ref="AJ46:AK46" si="49">AJ45+(AJ$105-AJ$4)/100</f>
        <v>18.506192118538241</v>
      </c>
      <c r="AK46" s="166">
        <f t="shared" si="49"/>
        <v>14.209368067009676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75.941592022352268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67">
        <v>42</v>
      </c>
      <c r="AJ47" s="166">
        <f t="shared" ref="AJ47:AK47" si="50">AJ46+(AJ$105-AJ$4)/100</f>
        <v>18.957562658014783</v>
      </c>
      <c r="AK47" s="166">
        <f t="shared" si="50"/>
        <v>14.55593801986357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67">
        <v>43</v>
      </c>
      <c r="AJ48" s="166">
        <f t="shared" ref="AJ48:AK48" si="51">AJ47+(AJ$105-AJ$4)/100</f>
        <v>19.408933197491326</v>
      </c>
      <c r="AK48" s="166">
        <f t="shared" si="51"/>
        <v>14.902507972717464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67">
        <v>44</v>
      </c>
      <c r="AJ49" s="166">
        <f t="shared" ref="AJ49:AK49" si="52">AJ48+(AJ$105-AJ$4)/100</f>
        <v>19.860303736967868</v>
      </c>
      <c r="AK49" s="166">
        <f t="shared" si="52"/>
        <v>15.249077925571358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67">
        <v>45</v>
      </c>
      <c r="AJ50" s="166">
        <f t="shared" ref="AJ50:AK50" si="53">AJ49+(AJ$105-AJ$4)/100</f>
        <v>20.31167427644441</v>
      </c>
      <c r="AK50" s="166">
        <f t="shared" si="53"/>
        <v>15.595647878425252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3'!$F$12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67">
        <v>46</v>
      </c>
      <c r="AJ51" s="166">
        <f t="shared" ref="AJ51:AK51" si="54">AJ50+(AJ$105-AJ$4)/100</f>
        <v>20.763044815920953</v>
      </c>
      <c r="AK51" s="166">
        <f t="shared" si="54"/>
        <v>15.942217831279146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5.2</v>
      </c>
      <c r="L52" s="183"/>
      <c r="M52" s="187" t="s">
        <v>169</v>
      </c>
      <c r="N52" s="183">
        <f>K53/K56</f>
        <v>0.24188159501738046</v>
      </c>
      <c r="O52" s="198">
        <f t="shared" ref="O52:O55" si="55">ROUNDUP(N52*$L$20,0)</f>
        <v>124</v>
      </c>
      <c r="P52" s="183"/>
      <c r="Q52" s="187" t="s">
        <v>211</v>
      </c>
      <c r="R52" s="233">
        <f>(Y25-R51)/2+R51</f>
        <v>14.548990242075853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67">
        <v>47</v>
      </c>
      <c r="AJ52" s="166">
        <f t="shared" ref="AJ52:AK52" si="56">AJ51+(AJ$105-AJ$4)/100</f>
        <v>21.214415355397495</v>
      </c>
      <c r="AK52" s="166">
        <f t="shared" si="56"/>
        <v>16.288787784133042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6.05</v>
      </c>
      <c r="L53" s="183"/>
      <c r="M53" s="187" t="s">
        <v>172</v>
      </c>
      <c r="N53" s="183">
        <f>K54/K56</f>
        <v>0.58526738098888609</v>
      </c>
      <c r="O53" s="198">
        <f t="shared" si="55"/>
        <v>300</v>
      </c>
      <c r="P53" s="183"/>
      <c r="Q53" s="187" t="s">
        <v>212</v>
      </c>
      <c r="R53" s="233">
        <f>(Y24-R51)/2+R51</f>
        <v>9.2297010598384368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67">
        <v>48</v>
      </c>
      <c r="AJ53" s="166">
        <f t="shared" ref="AJ53:AK53" si="57">AJ52+(AJ$105-AJ$4)/100</f>
        <v>21.665785894874038</v>
      </c>
      <c r="AK53" s="166">
        <f t="shared" si="57"/>
        <v>16.635357736986936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14.638846972744373</v>
      </c>
      <c r="L54" s="183"/>
      <c r="M54" s="187" t="s">
        <v>177</v>
      </c>
      <c r="N54" s="183">
        <f>K55/K56</f>
        <v>0.36712440894762216</v>
      </c>
      <c r="O54" s="198">
        <f t="shared" si="55"/>
        <v>189</v>
      </c>
      <c r="P54" s="183"/>
      <c r="Q54" s="187" t="s">
        <v>214</v>
      </c>
      <c r="R54" s="233">
        <f>AF8</f>
        <v>52.48233476802347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67">
        <v>49</v>
      </c>
      <c r="AJ54" s="166">
        <f t="shared" ref="AJ54:AK54" si="58">AJ53+(AJ$105-AJ$4)/100</f>
        <v>22.11715643435058</v>
      </c>
      <c r="AK54" s="166">
        <f t="shared" si="58"/>
        <v>16.98192768984083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9.182603058217456</v>
      </c>
      <c r="L55" s="183"/>
      <c r="M55" s="187" t="s">
        <v>180</v>
      </c>
      <c r="N55" s="183">
        <f>K52/K56</f>
        <v>0.20789823042816175</v>
      </c>
      <c r="O55" s="198">
        <f t="shared" si="55"/>
        <v>107</v>
      </c>
      <c r="P55" s="183" t="s">
        <v>217</v>
      </c>
      <c r="Q55" s="187" t="s">
        <v>218</v>
      </c>
      <c r="R55" s="183">
        <f>K53*AF9-K52</f>
        <v>2.6794821690278443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67">
        <v>50</v>
      </c>
      <c r="AJ55" s="166">
        <f t="shared" ref="AJ55:AK55" si="59">AJ54+(AJ$105-AJ$4)/100</f>
        <v>22.568526973827122</v>
      </c>
      <c r="AK55" s="166">
        <f t="shared" si="59"/>
        <v>17.328497642694725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25.012237907416129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41.882422142131389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67">
        <v>51</v>
      </c>
      <c r="AJ56" s="166">
        <f t="shared" ref="AJ56:AK56" si="60">AJ55+(AJ$105-AJ$4)/100</f>
        <v>23.019897513303665</v>
      </c>
      <c r="AK56" s="166">
        <f t="shared" si="60"/>
        <v>17.675067595548619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4.1810237333276463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67">
        <v>52</v>
      </c>
      <c r="AJ57" s="166">
        <f t="shared" ref="AJ57:AK57" si="61">AJ56+(AJ$105-AJ$4)/100</f>
        <v>23.471268052780207</v>
      </c>
      <c r="AK57" s="166">
        <f t="shared" si="61"/>
        <v>18.021637548402513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67">
        <v>53</v>
      </c>
      <c r="AJ58" s="166">
        <f t="shared" ref="AJ58:AK58" si="62">AJ57+(AJ$105-AJ$4)/100</f>
        <v>23.922638592256749</v>
      </c>
      <c r="AK58" s="166">
        <f t="shared" si="62"/>
        <v>18.368207501256407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67">
        <v>54</v>
      </c>
      <c r="AJ59" s="166">
        <f t="shared" ref="AJ59:AK59" si="63">AJ58+(AJ$105-AJ$4)/100</f>
        <v>24.374009131733292</v>
      </c>
      <c r="AK59" s="166">
        <f t="shared" si="63"/>
        <v>18.714777454110301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5</v>
      </c>
      <c r="M60" s="187" t="s">
        <v>169</v>
      </c>
      <c r="N60" s="183">
        <f>O52/(2*0.75*63*2*K54*L60/16*0.707)</f>
        <v>0.20285399943552518</v>
      </c>
      <c r="O60" s="183"/>
      <c r="P60" s="187" t="s">
        <v>224</v>
      </c>
      <c r="Q60" s="198">
        <f>ROUNDUP((O55/(8.3*K55))+(O54/(5.5*K55)),0)</f>
        <v>6</v>
      </c>
      <c r="R60" s="187" t="s">
        <v>177</v>
      </c>
      <c r="S60" s="183">
        <f>O54/(2*0.75*42*2*K55*Q60/16*0.707)</f>
        <v>0.61613342013543837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67">
        <v>55</v>
      </c>
      <c r="AJ60" s="166">
        <f t="shared" ref="AJ60:AK60" si="64">AJ59+(AJ$105-AJ$4)/100</f>
        <v>24.825379671209834</v>
      </c>
      <c r="AK60" s="166">
        <f t="shared" si="64"/>
        <v>19.061347406964195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0.73616370762892214</v>
      </c>
      <c r="O61" s="183"/>
      <c r="P61" s="183"/>
      <c r="Q61" s="183"/>
      <c r="R61" s="187" t="s">
        <v>180</v>
      </c>
      <c r="S61" s="183">
        <f>O55/(2*0.75*63*2*K55*Q60/16*0.707)</f>
        <v>0.23254418326099444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67">
        <v>56</v>
      </c>
      <c r="AJ61" s="166">
        <f t="shared" ref="AJ61:AK61" si="65">AJ60+(AJ$105-AJ$4)/100</f>
        <v>25.276750210686377</v>
      </c>
      <c r="AK61" s="166">
        <f t="shared" si="65"/>
        <v>19.407917359818089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0.93901770706444732</v>
      </c>
      <c r="O62" s="183"/>
      <c r="P62" s="183"/>
      <c r="Q62" s="183"/>
      <c r="R62" s="187" t="s">
        <v>225</v>
      </c>
      <c r="S62" s="183">
        <f>SUM(S60:S61)</f>
        <v>0.84867760339643283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67">
        <v>57</v>
      </c>
      <c r="AJ62" s="166">
        <f t="shared" ref="AJ62:AK62" si="66">AJ61+(AJ$105-AJ$4)/100</f>
        <v>25.728120750162919</v>
      </c>
      <c r="AK62" s="166">
        <f t="shared" si="66"/>
        <v>19.754487312671984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67">
        <v>58</v>
      </c>
      <c r="AJ63" s="166">
        <f t="shared" ref="AJ63:AK63" si="67">AJ62+(AJ$105-AJ$4)/100</f>
        <v>26.179491289639461</v>
      </c>
      <c r="AK63" s="166">
        <f t="shared" si="67"/>
        <v>20.101057265525878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67">
        <v>59</v>
      </c>
      <c r="AJ64" s="166">
        <f t="shared" ref="AJ64:AK64" si="68">AJ63+(AJ$105-AJ$4)/100</f>
        <v>26.630861829116004</v>
      </c>
      <c r="AK64" s="166">
        <f t="shared" si="68"/>
        <v>20.447627218379772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67">
        <v>60</v>
      </c>
      <c r="AJ65" s="166">
        <f t="shared" ref="AJ65:AK65" si="69">AJ64+(AJ$105-AJ$4)/100</f>
        <v>27.082232368592546</v>
      </c>
      <c r="AK65" s="166">
        <f t="shared" si="69"/>
        <v>20.794197171233666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28.939310229205777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67">
        <v>61</v>
      </c>
      <c r="AJ66" s="166">
        <f t="shared" ref="AJ66:AK66" si="70">AJ65+(AJ$105-AJ$4)/100</f>
        <v>27.533602908069088</v>
      </c>
      <c r="AK66" s="166">
        <f t="shared" si="70"/>
        <v>21.14076712408756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67">
        <v>62</v>
      </c>
      <c r="AJ67" s="166">
        <f t="shared" ref="AJ67:AK67" si="71">AJ66+(AJ$105-AJ$4)/100</f>
        <v>27.984973447545631</v>
      </c>
      <c r="AK67" s="166">
        <f t="shared" si="71"/>
        <v>21.487337076941454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0.875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67">
        <v>63</v>
      </c>
      <c r="AJ68" s="166">
        <f t="shared" ref="AJ68:AK68" si="72">AJ67+(AJ$105-AJ$4)/100</f>
        <v>28.436343987022173</v>
      </c>
      <c r="AK68" s="166">
        <f t="shared" si="72"/>
        <v>21.833907029795348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137.48394693389386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67">
        <v>64</v>
      </c>
      <c r="AJ69" s="166">
        <f t="shared" ref="AJ69:AK69" si="73">AJ68+(AJ$105-AJ$4)/100</f>
        <v>28.887714526498716</v>
      </c>
      <c r="AK69" s="166">
        <f t="shared" si="73"/>
        <v>22.180476982649243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67">
        <v>65</v>
      </c>
      <c r="AJ70" s="166">
        <f t="shared" ref="AJ70:AK70" si="74">AJ69+(AJ$105-AJ$4)/100</f>
        <v>29.339085065975258</v>
      </c>
      <c r="AK70" s="166">
        <f t="shared" si="74"/>
        <v>22.527046935503137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15.142366736835838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67">
        <v>66</v>
      </c>
      <c r="AJ71" s="166">
        <f t="shared" ref="AJ71:AK71" si="75">AJ70+(AJ$105-AJ$4)/100</f>
        <v>29.7904556054518</v>
      </c>
      <c r="AK71" s="166">
        <f t="shared" si="75"/>
        <v>22.873616888357031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13.279855628205029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67">
        <v>67</v>
      </c>
      <c r="AJ72" s="166">
        <f t="shared" ref="AJ72:AK72" si="76">AJ71+(AJ$105-AJ$4)/100</f>
        <v>30.241826144928343</v>
      </c>
      <c r="AK72" s="166">
        <f t="shared" si="76"/>
        <v>23.220186841210925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302.64401618615562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67">
        <v>68</v>
      </c>
      <c r="AJ73" s="166">
        <f t="shared" ref="AJ73:AK73" si="77">AJ72+(AJ$105-AJ$4)/100</f>
        <v>30.693196684404885</v>
      </c>
      <c r="AK73" s="166">
        <f t="shared" si="77"/>
        <v>23.566756794064819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253.13864007450758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67">
        <v>69</v>
      </c>
      <c r="AJ74" s="166">
        <f t="shared" ref="AJ74:AK74" si="78">AJ73+(AJ$105-AJ$4)/100</f>
        <v>31.144567223881428</v>
      </c>
      <c r="AK74" s="166">
        <f t="shared" si="78"/>
        <v>23.913326746918713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67">
        <v>70</v>
      </c>
      <c r="AJ75" s="166">
        <f t="shared" ref="AJ75:AK75" si="79">AJ74+(AJ$105-AJ$4)/100</f>
        <v>31.59593776335797</v>
      </c>
      <c r="AK75" s="166">
        <f t="shared" si="79"/>
        <v>24.259896699772607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67">
        <v>71</v>
      </c>
      <c r="AJ76" s="166">
        <f t="shared" ref="AJ76:AK76" si="80">AJ75+(AJ$105-AJ$4)/100</f>
        <v>32.047308302834516</v>
      </c>
      <c r="AK76" s="166">
        <f t="shared" si="80"/>
        <v>24.606466652626501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1139.4853402749775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67">
        <v>72</v>
      </c>
      <c r="AJ77" s="166">
        <f t="shared" ref="AJ77:AK77" si="81">AJ76+(AJ$105-AJ$4)/100</f>
        <v>32.498678842311058</v>
      </c>
      <c r="AK77" s="166">
        <f t="shared" si="81"/>
        <v>24.953036605480396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512.20000000000005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67">
        <v>73</v>
      </c>
      <c r="AJ78" s="166">
        <f t="shared" ref="AJ78:AK78" si="82">AJ77+(AJ$105-AJ$4)/100</f>
        <v>32.950049381787601</v>
      </c>
      <c r="AK78" s="166">
        <f t="shared" si="82"/>
        <v>25.29960655833429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67">
        <v>74</v>
      </c>
      <c r="AJ79" s="166">
        <f t="shared" ref="AJ79:AK79" si="83">AJ78+(AJ$105-AJ$4)/100</f>
        <v>33.401419921264143</v>
      </c>
      <c r="AK79" s="166">
        <f t="shared" si="83"/>
        <v>25.646176511188184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67">
        <v>75</v>
      </c>
      <c r="AJ80" s="166">
        <f t="shared" ref="AJ80:AK80" si="84">AJ79+(AJ$105-AJ$4)/100</f>
        <v>33.852790460740685</v>
      </c>
      <c r="AK80" s="166">
        <f t="shared" si="84"/>
        <v>25.992746464042078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961.40625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67">
        <v>76</v>
      </c>
      <c r="AJ81" s="166">
        <f t="shared" ref="AJ81:AK81" si="85">AJ80+(AJ$105-AJ$4)/100</f>
        <v>34.304161000217228</v>
      </c>
      <c r="AK81" s="166">
        <f t="shared" si="85"/>
        <v>26.339316416895972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1097.9243509822793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67">
        <v>77</v>
      </c>
      <c r="AJ82" s="166">
        <f t="shared" ref="AJ82:AK82" si="86">AJ81+(AJ$105-AJ$4)/100</f>
        <v>34.75553153969377</v>
      </c>
      <c r="AK82" s="166">
        <f t="shared" si="86"/>
        <v>26.685886369749866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512.20000000000005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67">
        <v>78</v>
      </c>
      <c r="AJ83" s="166">
        <f t="shared" ref="AJ83:AK83" si="87">AJ82+(AJ$105-AJ$4)/100</f>
        <v>35.206902079170312</v>
      </c>
      <c r="AK83" s="166">
        <f t="shared" si="87"/>
        <v>27.03245632260376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67">
        <v>79</v>
      </c>
      <c r="AJ84" s="166">
        <f t="shared" ref="AJ84:AK84" si="88">AJ83+(AJ$105-AJ$4)/100</f>
        <v>35.658272618646855</v>
      </c>
      <c r="AK84" s="166">
        <f t="shared" si="88"/>
        <v>27.379026275457655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67">
        <v>80</v>
      </c>
      <c r="AJ85" s="166">
        <f t="shared" ref="AJ85:AK85" si="89">AJ84+(AJ$105-AJ$4)/100</f>
        <v>36.109643158123397</v>
      </c>
      <c r="AK85" s="166">
        <f t="shared" si="89"/>
        <v>27.725596228311549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67">
        <v>81</v>
      </c>
      <c r="AJ86" s="166">
        <f t="shared" ref="AJ86:AK86" si="90">AJ85+(AJ$105-AJ$4)/100</f>
        <v>36.56101369759994</v>
      </c>
      <c r="AK86" s="166">
        <f t="shared" si="90"/>
        <v>28.072166181165443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67">
        <v>82</v>
      </c>
      <c r="AJ87" s="166">
        <f t="shared" ref="AJ87:AK87" si="91">AJ86+(AJ$105-AJ$4)/100</f>
        <v>37.012384237076482</v>
      </c>
      <c r="AK87" s="166">
        <f t="shared" si="91"/>
        <v>28.418736134019337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67">
        <v>83</v>
      </c>
      <c r="AJ88" s="166">
        <f t="shared" ref="AJ88:AK88" si="92">AJ87+(AJ$105-AJ$4)/100</f>
        <v>37.463754776553024</v>
      </c>
      <c r="AK88" s="166">
        <f t="shared" si="92"/>
        <v>28.765306086873231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67">
        <v>84</v>
      </c>
      <c r="AJ89" s="166">
        <f t="shared" ref="AJ89:AK89" si="93">AJ88+(AJ$105-AJ$4)/100</f>
        <v>37.915125316029567</v>
      </c>
      <c r="AK89" s="166">
        <f t="shared" si="93"/>
        <v>29.111876039727125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67">
        <v>85</v>
      </c>
      <c r="AJ90" s="166">
        <f t="shared" ref="AJ90:AK90" si="94">AJ89+(AJ$105-AJ$4)/100</f>
        <v>38.366495855506109</v>
      </c>
      <c r="AK90" s="166">
        <f t="shared" si="94"/>
        <v>29.458445992581019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67">
        <v>86</v>
      </c>
      <c r="AJ91" s="166">
        <f t="shared" ref="AJ91:AK91" si="95">AJ90+(AJ$105-AJ$4)/100</f>
        <v>38.817866394982651</v>
      </c>
      <c r="AK91" s="166">
        <f t="shared" si="95"/>
        <v>29.805015945434914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67">
        <v>87</v>
      </c>
      <c r="AJ92" s="166">
        <f t="shared" ref="AJ92:AK92" si="96">AJ91+(AJ$105-AJ$4)/100</f>
        <v>39.269236934459194</v>
      </c>
      <c r="AK92" s="166">
        <f t="shared" si="96"/>
        <v>30.151585898288808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67">
        <v>88</v>
      </c>
      <c r="AJ93" s="166">
        <f t="shared" ref="AJ93:AK93" si="97">AJ92+(AJ$105-AJ$4)/100</f>
        <v>39.720607473935736</v>
      </c>
      <c r="AK93" s="166">
        <f t="shared" si="97"/>
        <v>30.498155851142702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67">
        <v>89</v>
      </c>
      <c r="AJ94" s="166">
        <f t="shared" ref="AJ94:AK94" si="98">AJ93+(AJ$105-AJ$4)/100</f>
        <v>40.171978013412279</v>
      </c>
      <c r="AK94" s="166">
        <f t="shared" si="98"/>
        <v>30.844725803996596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67">
        <v>90</v>
      </c>
      <c r="AJ95" s="166">
        <f t="shared" ref="AJ95:AK95" si="99">AJ94+(AJ$105-AJ$4)/100</f>
        <v>40.623348552888821</v>
      </c>
      <c r="AK95" s="166">
        <f t="shared" si="99"/>
        <v>31.19129575685049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67">
        <v>91</v>
      </c>
      <c r="AJ96" s="166">
        <f t="shared" ref="AJ96:AK96" si="100">AJ95+(AJ$105-AJ$4)/100</f>
        <v>41.074719092365363</v>
      </c>
      <c r="AK96" s="166">
        <f t="shared" si="100"/>
        <v>31.537865709704384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67">
        <v>92</v>
      </c>
      <c r="AJ97" s="166">
        <f t="shared" ref="AJ97:AK97" si="101">AJ96+(AJ$105-AJ$4)/100</f>
        <v>41.526089631841906</v>
      </c>
      <c r="AK97" s="166">
        <f t="shared" si="101"/>
        <v>31.884435662558278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67">
        <v>93</v>
      </c>
      <c r="AJ98" s="166">
        <f t="shared" ref="AJ98:AK98" si="102">AJ97+(AJ$105-AJ$4)/100</f>
        <v>41.977460171318448</v>
      </c>
      <c r="AK98" s="166">
        <f t="shared" si="102"/>
        <v>32.231005615412172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67">
        <v>94</v>
      </c>
      <c r="AJ99" s="166">
        <f t="shared" ref="AJ99:AK99" si="103">AJ98+(AJ$105-AJ$4)/100</f>
        <v>42.42883071079499</v>
      </c>
      <c r="AK99" s="166">
        <f t="shared" si="103"/>
        <v>32.57757556826607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67">
        <v>95</v>
      </c>
      <c r="AJ100" s="166">
        <f t="shared" ref="AJ100:AK100" si="104">AJ99+(AJ$105-AJ$4)/100</f>
        <v>42.880201250271533</v>
      </c>
      <c r="AK100" s="166">
        <f t="shared" si="104"/>
        <v>32.924145521119968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67">
        <v>96</v>
      </c>
      <c r="AJ101" s="166">
        <f t="shared" ref="AJ101:AK101" si="105">AJ100+(AJ$105-AJ$4)/100</f>
        <v>43.331571789748075</v>
      </c>
      <c r="AK101" s="166">
        <f t="shared" si="105"/>
        <v>33.270715473973866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67">
        <v>97</v>
      </c>
      <c r="AJ102" s="166">
        <f t="shared" ref="AJ102:AK102" si="106">AJ101+(AJ$105-AJ$4)/100</f>
        <v>43.782942329224618</v>
      </c>
      <c r="AK102" s="166">
        <f t="shared" si="106"/>
        <v>33.617285426827763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67">
        <v>98</v>
      </c>
      <c r="AJ103" s="166">
        <f t="shared" ref="AJ103:AK103" si="107">AJ102+(AJ$105-AJ$4)/100</f>
        <v>44.23431286870116</v>
      </c>
      <c r="AK103" s="166">
        <f t="shared" si="107"/>
        <v>33.963855379681661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67">
        <v>99</v>
      </c>
      <c r="AJ104" s="166">
        <f t="shared" ref="AJ104:AK104" si="108">AJ103+(AJ$105-AJ$4)/100</f>
        <v>44.685683408177702</v>
      </c>
      <c r="AK104" s="166">
        <f t="shared" si="108"/>
        <v>34.310425332535559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240">
        <v>100</v>
      </c>
      <c r="AJ105" s="240">
        <f t="shared" ref="AJ105:AK105" si="109">AB13</f>
        <v>45.13705394765428</v>
      </c>
      <c r="AK105" s="240">
        <f t="shared" si="109"/>
        <v>34.656995285389463</v>
      </c>
      <c r="AL105" s="240"/>
      <c r="AM105" s="240"/>
      <c r="AN105" s="240"/>
      <c r="AO105" s="240"/>
      <c r="AP105" s="240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68">
        <f>AB7</f>
        <v>14.443132572814051</v>
      </c>
      <c r="AL106" s="168">
        <f>AC7</f>
        <v>30.606436019358178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68">
        <f t="shared" ref="AJ107:AJ205" si="110">AJ106+(AJ$206-AJ$106)/100</f>
        <v>14.631681051927428</v>
      </c>
      <c r="AL107" s="168">
        <f t="shared" ref="AL107:AL205" si="111">AL106+(AL$206-AL$106)/100</f>
        <v>30.360871659164594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68">
        <f t="shared" si="110"/>
        <v>14.820229531040805</v>
      </c>
      <c r="AL108" s="168">
        <f t="shared" si="111"/>
        <v>30.115307298971011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68">
        <f t="shared" si="110"/>
        <v>15.008778010154183</v>
      </c>
      <c r="AL109" s="168">
        <f t="shared" si="111"/>
        <v>29.869742938777428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68">
        <f t="shared" si="110"/>
        <v>15.19732648926756</v>
      </c>
      <c r="AL110" s="168">
        <f t="shared" si="111"/>
        <v>29.624178578583845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68">
        <f t="shared" si="110"/>
        <v>15.385874968380937</v>
      </c>
      <c r="AL111" s="168">
        <f t="shared" si="111"/>
        <v>29.378614218390261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68">
        <f t="shared" si="110"/>
        <v>15.574423447494315</v>
      </c>
      <c r="AL112" s="168">
        <f t="shared" si="111"/>
        <v>29.133049858196678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68">
        <f t="shared" si="110"/>
        <v>15.762971926607692</v>
      </c>
      <c r="AL113" s="168">
        <f t="shared" si="111"/>
        <v>28.887485498003095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68">
        <f t="shared" si="110"/>
        <v>15.95152040572107</v>
      </c>
      <c r="AL114" s="168">
        <f t="shared" si="111"/>
        <v>28.641921137809511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68">
        <f t="shared" si="110"/>
        <v>16.140068884834445</v>
      </c>
      <c r="AL115" s="168">
        <f t="shared" si="111"/>
        <v>28.396356777615928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68">
        <f t="shared" si="110"/>
        <v>16.328617363947821</v>
      </c>
      <c r="AL116" s="168">
        <f t="shared" si="111"/>
        <v>28.150792417422345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68">
        <f t="shared" si="110"/>
        <v>16.517165843061196</v>
      </c>
      <c r="AL117" s="168">
        <f t="shared" si="111"/>
        <v>27.905228057228761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68">
        <f t="shared" si="110"/>
        <v>16.705714322174572</v>
      </c>
      <c r="AL118" s="168">
        <f t="shared" si="111"/>
        <v>27.659663697035178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68">
        <f t="shared" si="110"/>
        <v>16.894262801287947</v>
      </c>
      <c r="AL119" s="168">
        <f t="shared" si="111"/>
        <v>27.414099336841595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68">
        <f t="shared" si="110"/>
        <v>17.082811280401323</v>
      </c>
      <c r="AL120" s="168">
        <f t="shared" si="111"/>
        <v>27.168534976648012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68">
        <f t="shared" si="110"/>
        <v>17.271359759514699</v>
      </c>
      <c r="AL121" s="168">
        <f t="shared" si="111"/>
        <v>26.922970616454428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68">
        <f t="shared" si="110"/>
        <v>17.459908238628074</v>
      </c>
      <c r="AL122" s="168">
        <f t="shared" si="111"/>
        <v>26.677406256260845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68">
        <f t="shared" si="110"/>
        <v>17.64845671774145</v>
      </c>
      <c r="AL123" s="168">
        <f t="shared" si="111"/>
        <v>26.431841896067262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68">
        <f t="shared" si="110"/>
        <v>17.837005196854825</v>
      </c>
      <c r="AL124" s="168">
        <f t="shared" si="111"/>
        <v>26.186277535873678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68">
        <f t="shared" si="110"/>
        <v>18.025553675968201</v>
      </c>
      <c r="AL125" s="168">
        <f t="shared" si="111"/>
        <v>25.940713175680095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68">
        <f t="shared" si="110"/>
        <v>18.214102155081576</v>
      </c>
      <c r="AL126" s="168">
        <f t="shared" si="111"/>
        <v>25.695148815486512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68">
        <f t="shared" si="110"/>
        <v>18.402650634194952</v>
      </c>
      <c r="AL127" s="168">
        <f t="shared" si="111"/>
        <v>25.449584455292928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68">
        <f t="shared" si="110"/>
        <v>18.591199113308328</v>
      </c>
      <c r="AL128" s="168">
        <f t="shared" si="111"/>
        <v>25.204020095099345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68">
        <f t="shared" si="110"/>
        <v>18.779747592421703</v>
      </c>
      <c r="AL129" s="168">
        <f t="shared" si="111"/>
        <v>24.958455734905762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68">
        <f t="shared" si="110"/>
        <v>18.968296071535079</v>
      </c>
      <c r="AL130" s="168">
        <f t="shared" si="111"/>
        <v>24.712891374712179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68">
        <f t="shared" si="110"/>
        <v>19.156844550648454</v>
      </c>
      <c r="AL131" s="168">
        <f t="shared" si="111"/>
        <v>24.467327014518595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68">
        <f t="shared" si="110"/>
        <v>19.34539302976183</v>
      </c>
      <c r="AL132" s="168">
        <f t="shared" si="111"/>
        <v>24.221762654325012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68">
        <f t="shared" si="110"/>
        <v>19.533941508875206</v>
      </c>
      <c r="AL133" s="168">
        <f t="shared" si="111"/>
        <v>23.976198294131429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68">
        <f t="shared" si="110"/>
        <v>19.722489987988581</v>
      </c>
      <c r="AL134" s="168">
        <f t="shared" si="111"/>
        <v>23.730633933937845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68">
        <f t="shared" si="110"/>
        <v>19.911038467101957</v>
      </c>
      <c r="AL135" s="168">
        <f t="shared" si="111"/>
        <v>23.485069573744262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68">
        <f t="shared" si="110"/>
        <v>20.099586946215332</v>
      </c>
      <c r="AL136" s="168">
        <f t="shared" si="111"/>
        <v>23.239505213550679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68">
        <f t="shared" si="110"/>
        <v>20.288135425328708</v>
      </c>
      <c r="AL137" s="168">
        <f t="shared" si="111"/>
        <v>22.993940853357095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68">
        <f t="shared" si="110"/>
        <v>20.476683904442083</v>
      </c>
      <c r="AL138" s="168">
        <f t="shared" si="111"/>
        <v>22.748376493163512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68">
        <f t="shared" si="110"/>
        <v>20.665232383555459</v>
      </c>
      <c r="AL139" s="168">
        <f t="shared" si="111"/>
        <v>22.502812132969929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68">
        <f t="shared" si="110"/>
        <v>20.853780862668835</v>
      </c>
      <c r="AL140" s="168">
        <f t="shared" si="111"/>
        <v>22.257247772776346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68">
        <f t="shared" si="110"/>
        <v>21.04232934178221</v>
      </c>
      <c r="AL141" s="168">
        <f t="shared" si="111"/>
        <v>22.011683412582762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68">
        <f t="shared" si="110"/>
        <v>21.230877820895586</v>
      </c>
      <c r="AL142" s="168">
        <f t="shared" si="111"/>
        <v>21.766119052389179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68">
        <f t="shared" si="110"/>
        <v>21.419426300008961</v>
      </c>
      <c r="AL143" s="168">
        <f t="shared" si="111"/>
        <v>21.520554692195596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68">
        <f t="shared" si="110"/>
        <v>21.607974779122337</v>
      </c>
      <c r="AL144" s="168">
        <f t="shared" si="111"/>
        <v>21.274990332002012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68">
        <f t="shared" si="110"/>
        <v>21.796523258235712</v>
      </c>
      <c r="AL145" s="168">
        <f t="shared" si="111"/>
        <v>21.029425971808429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68">
        <f t="shared" si="110"/>
        <v>21.985071737349088</v>
      </c>
      <c r="AL146" s="168">
        <f t="shared" si="111"/>
        <v>20.783861611614846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68">
        <f t="shared" si="110"/>
        <v>22.173620216462464</v>
      </c>
      <c r="AL147" s="168">
        <f t="shared" si="111"/>
        <v>20.538297251421263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68">
        <f t="shared" si="110"/>
        <v>22.362168695575839</v>
      </c>
      <c r="AL148" s="168">
        <f t="shared" si="111"/>
        <v>20.292732891227679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68">
        <f t="shared" si="110"/>
        <v>22.550717174689215</v>
      </c>
      <c r="AL149" s="168">
        <f t="shared" si="111"/>
        <v>20.047168531034096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68">
        <f t="shared" si="110"/>
        <v>22.73926565380259</v>
      </c>
      <c r="AL150" s="168">
        <f t="shared" si="111"/>
        <v>19.801604170840513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68">
        <f t="shared" si="110"/>
        <v>22.927814132915966</v>
      </c>
      <c r="AL151" s="168">
        <f t="shared" si="111"/>
        <v>19.556039810646929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68">
        <f t="shared" si="110"/>
        <v>23.116362612029342</v>
      </c>
      <c r="AL152" s="168">
        <f t="shared" si="111"/>
        <v>19.310475450453346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68">
        <f t="shared" si="110"/>
        <v>23.304911091142717</v>
      </c>
      <c r="AL153" s="168">
        <f t="shared" si="111"/>
        <v>19.064911090259763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68">
        <f t="shared" si="110"/>
        <v>23.493459570256093</v>
      </c>
      <c r="AL154" s="168">
        <f t="shared" si="111"/>
        <v>18.819346730066179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68">
        <f t="shared" si="110"/>
        <v>23.682008049369468</v>
      </c>
      <c r="AL155" s="168">
        <f t="shared" si="111"/>
        <v>18.573782369872596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68">
        <f t="shared" si="110"/>
        <v>23.870556528482844</v>
      </c>
      <c r="AL156" s="168">
        <f t="shared" si="111"/>
        <v>18.328218009679013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68">
        <f t="shared" si="110"/>
        <v>24.059105007596219</v>
      </c>
      <c r="AL157" s="168">
        <f t="shared" si="111"/>
        <v>18.08265364948543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68">
        <f t="shared" si="110"/>
        <v>24.247653486709595</v>
      </c>
      <c r="AL158" s="168">
        <f t="shared" si="111"/>
        <v>17.837089289291846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68">
        <f t="shared" si="110"/>
        <v>24.436201965822971</v>
      </c>
      <c r="AL159" s="168">
        <f t="shared" si="111"/>
        <v>17.591524929098263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68">
        <f t="shared" si="110"/>
        <v>24.624750444936346</v>
      </c>
      <c r="AL160" s="168">
        <f t="shared" si="111"/>
        <v>17.34596056890468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68">
        <f t="shared" si="110"/>
        <v>24.813298924049722</v>
      </c>
      <c r="AL161" s="168">
        <f t="shared" si="111"/>
        <v>17.100396208711096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68">
        <f t="shared" si="110"/>
        <v>25.001847403163097</v>
      </c>
      <c r="AL162" s="168">
        <f t="shared" si="111"/>
        <v>16.854831848517513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68">
        <f t="shared" si="110"/>
        <v>25.190395882276473</v>
      </c>
      <c r="AL163" s="168">
        <f t="shared" si="111"/>
        <v>16.60926748832393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68">
        <f t="shared" si="110"/>
        <v>25.378944361389848</v>
      </c>
      <c r="AL164" s="168">
        <f t="shared" si="111"/>
        <v>16.363703128130346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68">
        <f t="shared" si="110"/>
        <v>25.567492840503224</v>
      </c>
      <c r="AL165" s="168">
        <f t="shared" si="111"/>
        <v>16.118138767936763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68">
        <f t="shared" si="110"/>
        <v>25.7560413196166</v>
      </c>
      <c r="AL166" s="168">
        <f t="shared" si="111"/>
        <v>15.872574407743182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68">
        <f t="shared" si="110"/>
        <v>25.944589798729975</v>
      </c>
      <c r="AL167" s="168">
        <f t="shared" si="111"/>
        <v>15.6270100475496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68">
        <f t="shared" si="110"/>
        <v>26.133138277843351</v>
      </c>
      <c r="AL168" s="168">
        <f t="shared" si="111"/>
        <v>15.381445687356019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68">
        <f t="shared" si="110"/>
        <v>26.321686756956726</v>
      </c>
      <c r="AL169" s="168">
        <f t="shared" si="111"/>
        <v>15.135881327162437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68">
        <f t="shared" si="110"/>
        <v>26.510235236070102</v>
      </c>
      <c r="AL170" s="168">
        <f t="shared" si="111"/>
        <v>14.890316966968856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68">
        <f t="shared" si="110"/>
        <v>26.698783715183477</v>
      </c>
      <c r="AL171" s="168">
        <f t="shared" si="111"/>
        <v>14.644752606775274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68">
        <f t="shared" si="110"/>
        <v>26.887332194296853</v>
      </c>
      <c r="AL172" s="168">
        <f t="shared" si="111"/>
        <v>14.399188246581692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68">
        <f t="shared" si="110"/>
        <v>27.075880673410229</v>
      </c>
      <c r="AL173" s="168">
        <f t="shared" si="111"/>
        <v>14.153623886388111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68">
        <f t="shared" si="110"/>
        <v>27.264429152523604</v>
      </c>
      <c r="AL174" s="168">
        <f t="shared" si="111"/>
        <v>13.908059526194529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68">
        <f t="shared" si="110"/>
        <v>27.45297763163698</v>
      </c>
      <c r="AL175" s="168">
        <f t="shared" si="111"/>
        <v>13.662495166000948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68">
        <f t="shared" si="110"/>
        <v>27.641526110750355</v>
      </c>
      <c r="AL176" s="168">
        <f t="shared" si="111"/>
        <v>13.416930805807366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68">
        <f t="shared" si="110"/>
        <v>27.830074589863731</v>
      </c>
      <c r="AL177" s="168">
        <f t="shared" si="111"/>
        <v>13.171366445613785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68">
        <f t="shared" si="110"/>
        <v>28.018623068977107</v>
      </c>
      <c r="AL178" s="168">
        <f t="shared" si="111"/>
        <v>12.925802085420203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68">
        <f t="shared" si="110"/>
        <v>28.207171548090482</v>
      </c>
      <c r="AL179" s="168">
        <f t="shared" si="111"/>
        <v>12.680237725226622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68">
        <f t="shared" si="110"/>
        <v>28.395720027203858</v>
      </c>
      <c r="AL180" s="168">
        <f t="shared" si="111"/>
        <v>12.43467336503304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68">
        <f t="shared" si="110"/>
        <v>28.584268506317233</v>
      </c>
      <c r="AL181" s="168">
        <f t="shared" si="111"/>
        <v>12.189109004839459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68">
        <f t="shared" si="110"/>
        <v>28.772816985430609</v>
      </c>
      <c r="AL182" s="168">
        <f t="shared" si="111"/>
        <v>11.943544644645877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68">
        <f t="shared" si="110"/>
        <v>28.961365464543984</v>
      </c>
      <c r="AL183" s="168">
        <f t="shared" si="111"/>
        <v>11.697980284452296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68">
        <f t="shared" si="110"/>
        <v>29.14991394365736</v>
      </c>
      <c r="AL184" s="168">
        <f t="shared" si="111"/>
        <v>11.452415924258714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68">
        <f t="shared" si="110"/>
        <v>29.338462422770736</v>
      </c>
      <c r="AL185" s="168">
        <f t="shared" si="111"/>
        <v>11.206851564065133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68">
        <f t="shared" si="110"/>
        <v>29.527010901884111</v>
      </c>
      <c r="AL186" s="168">
        <f t="shared" si="111"/>
        <v>10.961287203871551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68">
        <f t="shared" si="110"/>
        <v>29.715559380997487</v>
      </c>
      <c r="AL187" s="168">
        <f t="shared" si="111"/>
        <v>10.71572284367797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68">
        <f t="shared" si="110"/>
        <v>29.904107860110862</v>
      </c>
      <c r="AL188" s="168">
        <f t="shared" si="111"/>
        <v>10.470158483484388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68">
        <f t="shared" si="110"/>
        <v>30.092656339224238</v>
      </c>
      <c r="AL189" s="168">
        <f t="shared" si="111"/>
        <v>10.224594123290807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68">
        <f t="shared" si="110"/>
        <v>30.281204818337613</v>
      </c>
      <c r="AL190" s="168">
        <f t="shared" si="111"/>
        <v>9.9790297630972251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68">
        <f t="shared" si="110"/>
        <v>30.469753297450989</v>
      </c>
      <c r="AL191" s="168">
        <f t="shared" si="111"/>
        <v>9.7334654029036436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68">
        <f t="shared" si="110"/>
        <v>30.658301776564365</v>
      </c>
      <c r="AL192" s="168">
        <f t="shared" si="111"/>
        <v>9.4879010427100621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68">
        <f t="shared" si="110"/>
        <v>30.84685025567774</v>
      </c>
      <c r="AL193" s="168">
        <f t="shared" si="111"/>
        <v>9.2423366825164806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68">
        <f t="shared" si="110"/>
        <v>31.035398734791116</v>
      </c>
      <c r="AL194" s="168">
        <f t="shared" si="111"/>
        <v>8.996772322322899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68">
        <f t="shared" si="110"/>
        <v>31.223947213904491</v>
      </c>
      <c r="AL195" s="168">
        <f t="shared" si="111"/>
        <v>8.7512079621293175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68">
        <f t="shared" si="110"/>
        <v>31.412495693017867</v>
      </c>
      <c r="AL196" s="168">
        <f t="shared" si="111"/>
        <v>8.505643601935736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68">
        <f t="shared" si="110"/>
        <v>31.601044172131243</v>
      </c>
      <c r="AL197" s="168">
        <f t="shared" si="111"/>
        <v>8.2600792417421545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68">
        <f t="shared" si="110"/>
        <v>31.789592651244618</v>
      </c>
      <c r="AL198" s="168">
        <f t="shared" si="111"/>
        <v>8.0145148815485729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68">
        <f t="shared" si="110"/>
        <v>31.978141130357994</v>
      </c>
      <c r="AL199" s="168">
        <f t="shared" si="111"/>
        <v>7.7689505213549914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68">
        <f t="shared" si="110"/>
        <v>32.166689609471369</v>
      </c>
      <c r="AL200" s="168">
        <f t="shared" si="111"/>
        <v>7.5233861611614099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68">
        <f t="shared" si="110"/>
        <v>32.355238088584748</v>
      </c>
      <c r="AL201" s="168">
        <f t="shared" si="111"/>
        <v>7.2778218009678284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68">
        <f t="shared" si="110"/>
        <v>32.543786567698127</v>
      </c>
      <c r="AL202" s="168">
        <f t="shared" si="111"/>
        <v>7.0322574407742469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68">
        <f t="shared" si="110"/>
        <v>32.732335046811507</v>
      </c>
      <c r="AL203" s="168">
        <f t="shared" si="111"/>
        <v>6.7866930805806653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68">
        <f t="shared" si="110"/>
        <v>32.920883525924886</v>
      </c>
      <c r="AL204" s="168">
        <f t="shared" si="111"/>
        <v>6.5411287203870838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68">
        <f t="shared" si="110"/>
        <v>33.109432005038265</v>
      </c>
      <c r="AL205" s="168">
        <f t="shared" si="111"/>
        <v>6.2955643601935023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41">
        <f>AB8</f>
        <v>33.297980484151708</v>
      </c>
      <c r="AK206" s="240"/>
      <c r="AL206" s="240">
        <f>AC8</f>
        <v>6.05</v>
      </c>
      <c r="AM206" s="240"/>
      <c r="AN206" s="240"/>
      <c r="AO206" s="240"/>
      <c r="AP206" s="240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 s="166">
        <f>AB18</f>
        <v>5.2</v>
      </c>
      <c r="AM207" s="166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 s="166">
        <f t="shared" ref="AJ208:AJ306" si="112">AJ207+(AJ$307-AJ$207)/100</f>
        <v>5.2</v>
      </c>
      <c r="AM208" s="166">
        <f t="shared" ref="AM208:AM306" si="113">AM207+(AM$307-AM$207)/100</f>
        <v>0.45137053947654282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 s="166">
        <f t="shared" si="112"/>
        <v>5.2</v>
      </c>
      <c r="AM209" s="166">
        <f t="shared" si="113"/>
        <v>0.90274107895308564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 s="166">
        <f t="shared" si="112"/>
        <v>5.2</v>
      </c>
      <c r="AM210" s="166">
        <f t="shared" si="113"/>
        <v>1.3541116184296285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 s="166">
        <f t="shared" si="112"/>
        <v>5.2</v>
      </c>
      <c r="AM211" s="166">
        <f t="shared" si="113"/>
        <v>1.8054821579061713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 s="166">
        <f t="shared" si="112"/>
        <v>5.2</v>
      </c>
      <c r="AM212" s="166">
        <f t="shared" si="113"/>
        <v>2.2568526973827141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 s="166">
        <f t="shared" si="112"/>
        <v>5.2</v>
      </c>
      <c r="AM213" s="166">
        <f t="shared" si="113"/>
        <v>2.7082232368592569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 s="166">
        <f t="shared" si="112"/>
        <v>5.2</v>
      </c>
      <c r="AM214" s="166">
        <f t="shared" si="113"/>
        <v>3.1595937763357997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 s="166">
        <f t="shared" si="112"/>
        <v>5.2</v>
      </c>
      <c r="AM215" s="166">
        <f t="shared" si="113"/>
        <v>3.6109643158123426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 s="166">
        <f t="shared" si="112"/>
        <v>5.2</v>
      </c>
      <c r="AM216" s="166">
        <f t="shared" si="113"/>
        <v>4.0623348552888849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 s="166">
        <f t="shared" si="112"/>
        <v>5.2</v>
      </c>
      <c r="AM217" s="166">
        <f t="shared" si="113"/>
        <v>4.5137053947654273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 s="166">
        <f t="shared" si="112"/>
        <v>5.2</v>
      </c>
      <c r="AM218" s="166">
        <f t="shared" si="113"/>
        <v>4.9650759342419697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 s="166">
        <f t="shared" si="112"/>
        <v>5.2</v>
      </c>
      <c r="AM219" s="166">
        <f t="shared" si="113"/>
        <v>5.4164464737185121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 s="166">
        <f t="shared" si="112"/>
        <v>5.2</v>
      </c>
      <c r="AM220" s="166">
        <f t="shared" si="113"/>
        <v>5.8678170131950544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 s="166">
        <f t="shared" si="112"/>
        <v>5.2</v>
      </c>
      <c r="AM221" s="166">
        <f t="shared" si="113"/>
        <v>6.3191875526715968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 s="166">
        <f t="shared" si="112"/>
        <v>5.2</v>
      </c>
      <c r="AM222" s="166">
        <f t="shared" si="113"/>
        <v>6.7705580921481392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 s="166">
        <f t="shared" si="112"/>
        <v>5.2</v>
      </c>
      <c r="AM223" s="166">
        <f t="shared" si="113"/>
        <v>7.2219286316246816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 s="166">
        <f t="shared" si="112"/>
        <v>5.2</v>
      </c>
      <c r="AM224" s="166">
        <f t="shared" si="113"/>
        <v>7.6732991711012239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 s="166">
        <f t="shared" si="112"/>
        <v>5.2</v>
      </c>
      <c r="AM225" s="166">
        <f t="shared" si="113"/>
        <v>8.1246697105777663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 s="166">
        <f t="shared" si="112"/>
        <v>5.2</v>
      </c>
      <c r="AM226" s="166">
        <f t="shared" si="113"/>
        <v>8.5760402500543087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 s="166">
        <f t="shared" si="112"/>
        <v>5.2</v>
      </c>
      <c r="AM227" s="166">
        <f t="shared" si="113"/>
        <v>9.0274107895308511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 s="166">
        <f t="shared" si="112"/>
        <v>5.2</v>
      </c>
      <c r="AM228" s="166">
        <f t="shared" si="113"/>
        <v>9.4787813290073935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 s="166">
        <f t="shared" si="112"/>
        <v>5.2</v>
      </c>
      <c r="AM229" s="166">
        <f t="shared" si="113"/>
        <v>9.9301518684839358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 s="166">
        <f t="shared" si="112"/>
        <v>5.2</v>
      </c>
      <c r="AM230" s="166">
        <f t="shared" si="113"/>
        <v>10.381522407960478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 s="166">
        <f t="shared" si="112"/>
        <v>5.2</v>
      </c>
      <c r="AM231" s="166">
        <f t="shared" si="113"/>
        <v>10.832892947437021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 s="166">
        <f t="shared" si="112"/>
        <v>5.2</v>
      </c>
      <c r="AM232" s="166">
        <f t="shared" si="113"/>
        <v>11.284263486913563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 s="166">
        <f t="shared" si="112"/>
        <v>5.2</v>
      </c>
      <c r="AM233" s="166">
        <f t="shared" si="113"/>
        <v>11.735634026390105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 s="166">
        <f t="shared" si="112"/>
        <v>5.2</v>
      </c>
      <c r="AM234" s="166">
        <f t="shared" si="113"/>
        <v>12.187004565866648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 s="166">
        <f t="shared" si="112"/>
        <v>5.2</v>
      </c>
      <c r="AM235" s="166">
        <f t="shared" si="113"/>
        <v>12.63837510534319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 s="166">
        <f t="shared" si="112"/>
        <v>5.2</v>
      </c>
      <c r="AM236" s="166">
        <f t="shared" si="113"/>
        <v>13.089745644819732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 s="166">
        <f t="shared" si="112"/>
        <v>5.2</v>
      </c>
      <c r="AM237" s="166">
        <f t="shared" si="113"/>
        <v>13.541116184296275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 s="166">
        <f t="shared" si="112"/>
        <v>5.2</v>
      </c>
      <c r="AM238" s="166">
        <f t="shared" si="113"/>
        <v>13.992486723772817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 s="166">
        <f t="shared" si="112"/>
        <v>5.2</v>
      </c>
      <c r="AM239" s="166">
        <f t="shared" si="113"/>
        <v>14.44385726324936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 s="166">
        <f t="shared" si="112"/>
        <v>5.2</v>
      </c>
      <c r="AM240" s="166">
        <f t="shared" si="113"/>
        <v>14.895227802725902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 s="166">
        <f t="shared" si="112"/>
        <v>5.2</v>
      </c>
      <c r="AM241" s="166">
        <f t="shared" si="113"/>
        <v>15.346598342202444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 s="166">
        <f t="shared" si="112"/>
        <v>5.2</v>
      </c>
      <c r="AM242" s="166">
        <f t="shared" si="113"/>
        <v>15.797968881678987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 s="166">
        <f t="shared" si="112"/>
        <v>5.2</v>
      </c>
      <c r="AM243" s="166">
        <f t="shared" si="113"/>
        <v>16.249339421155529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 s="166">
        <f t="shared" si="112"/>
        <v>5.2</v>
      </c>
      <c r="AM244" s="166">
        <f t="shared" si="113"/>
        <v>16.700709960632071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 s="166">
        <f t="shared" si="112"/>
        <v>5.2</v>
      </c>
      <c r="AM245" s="166">
        <f t="shared" si="113"/>
        <v>17.152080500108614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 s="166">
        <f t="shared" si="112"/>
        <v>5.2</v>
      </c>
      <c r="AM246" s="166">
        <f t="shared" si="113"/>
        <v>17.603451039585156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 s="166">
        <f t="shared" si="112"/>
        <v>5.2</v>
      </c>
      <c r="AM247" s="166">
        <f t="shared" si="113"/>
        <v>18.054821579061699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 s="166">
        <f t="shared" si="112"/>
        <v>5.2</v>
      </c>
      <c r="AM248" s="166">
        <f t="shared" si="113"/>
        <v>18.506192118538241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 s="166">
        <f t="shared" si="112"/>
        <v>5.2</v>
      </c>
      <c r="AM249" s="166">
        <f t="shared" si="113"/>
        <v>18.957562658014783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 s="166">
        <f t="shared" si="112"/>
        <v>5.2</v>
      </c>
      <c r="AM250" s="166">
        <f t="shared" si="113"/>
        <v>19.408933197491326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 s="166">
        <f t="shared" si="112"/>
        <v>5.2</v>
      </c>
      <c r="AM251" s="166">
        <f t="shared" si="113"/>
        <v>19.860303736967868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 s="166">
        <f t="shared" si="112"/>
        <v>5.2</v>
      </c>
      <c r="AM252" s="166">
        <f t="shared" si="113"/>
        <v>20.31167427644441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 s="166">
        <f t="shared" si="112"/>
        <v>5.2</v>
      </c>
      <c r="AM253" s="166">
        <f t="shared" si="113"/>
        <v>20.763044815920953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 s="166">
        <f t="shared" si="112"/>
        <v>5.2</v>
      </c>
      <c r="AM254" s="166">
        <f t="shared" si="113"/>
        <v>21.214415355397495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 s="166">
        <f t="shared" si="112"/>
        <v>5.2</v>
      </c>
      <c r="AM255" s="166">
        <f t="shared" si="113"/>
        <v>21.665785894874038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 s="166">
        <f t="shared" si="112"/>
        <v>5.2</v>
      </c>
      <c r="AM256" s="166">
        <f t="shared" si="113"/>
        <v>22.11715643435058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 s="166">
        <f t="shared" si="112"/>
        <v>5.2</v>
      </c>
      <c r="AM257" s="166">
        <f t="shared" si="113"/>
        <v>22.568526973827122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 s="166">
        <f t="shared" si="112"/>
        <v>5.2</v>
      </c>
      <c r="AM258" s="166">
        <f t="shared" si="113"/>
        <v>23.019897513303665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 s="166">
        <f t="shared" si="112"/>
        <v>5.2</v>
      </c>
      <c r="AM259" s="166">
        <f t="shared" si="113"/>
        <v>23.471268052780207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 s="166">
        <f t="shared" si="112"/>
        <v>5.2</v>
      </c>
      <c r="AM260" s="166">
        <f t="shared" si="113"/>
        <v>23.922638592256749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 s="166">
        <f t="shared" si="112"/>
        <v>5.2</v>
      </c>
      <c r="AM261" s="166">
        <f t="shared" si="113"/>
        <v>24.374009131733292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 s="166">
        <f t="shared" si="112"/>
        <v>5.2</v>
      </c>
      <c r="AM262" s="166">
        <f t="shared" si="113"/>
        <v>24.825379671209834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 s="166">
        <f t="shared" si="112"/>
        <v>5.2</v>
      </c>
      <c r="AM263" s="166">
        <f t="shared" si="113"/>
        <v>25.276750210686377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 s="166">
        <f t="shared" si="112"/>
        <v>5.2</v>
      </c>
      <c r="AM264" s="166">
        <f t="shared" si="113"/>
        <v>25.728120750162919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 s="166">
        <f t="shared" si="112"/>
        <v>5.2</v>
      </c>
      <c r="AM265" s="166">
        <f t="shared" si="113"/>
        <v>26.179491289639461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 s="166">
        <f t="shared" si="112"/>
        <v>5.2</v>
      </c>
      <c r="AM266" s="166">
        <f t="shared" si="113"/>
        <v>26.630861829116004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 s="166">
        <f t="shared" si="112"/>
        <v>5.2</v>
      </c>
      <c r="AM267" s="166">
        <f t="shared" si="113"/>
        <v>27.082232368592546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 s="166">
        <f t="shared" si="112"/>
        <v>5.2</v>
      </c>
      <c r="AM268" s="166">
        <f t="shared" si="113"/>
        <v>27.533602908069088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 s="166">
        <f t="shared" si="112"/>
        <v>5.2</v>
      </c>
      <c r="AM269" s="166">
        <f t="shared" si="113"/>
        <v>27.984973447545631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 s="166">
        <f t="shared" si="112"/>
        <v>5.2</v>
      </c>
      <c r="AM270" s="166">
        <f t="shared" si="113"/>
        <v>28.436343987022173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 s="166">
        <f t="shared" si="112"/>
        <v>5.2</v>
      </c>
      <c r="AM271" s="166">
        <f t="shared" si="113"/>
        <v>28.887714526498716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 s="166">
        <f t="shared" si="112"/>
        <v>5.2</v>
      </c>
      <c r="AM272" s="166">
        <f t="shared" si="113"/>
        <v>29.339085065975258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 s="166">
        <f t="shared" si="112"/>
        <v>5.2</v>
      </c>
      <c r="AM273" s="166">
        <f t="shared" si="113"/>
        <v>29.7904556054518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 s="166">
        <f t="shared" si="112"/>
        <v>5.2</v>
      </c>
      <c r="AM274" s="166">
        <f t="shared" si="113"/>
        <v>30.241826144928343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 s="166">
        <f t="shared" si="112"/>
        <v>5.2</v>
      </c>
      <c r="AM275" s="166">
        <f t="shared" si="113"/>
        <v>30.693196684404885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 s="166">
        <f t="shared" si="112"/>
        <v>5.2</v>
      </c>
      <c r="AM276" s="166">
        <f t="shared" si="113"/>
        <v>31.144567223881428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 s="166">
        <f t="shared" si="112"/>
        <v>5.2</v>
      </c>
      <c r="AM277" s="166">
        <f t="shared" si="113"/>
        <v>31.59593776335797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 s="166">
        <f t="shared" si="112"/>
        <v>5.2</v>
      </c>
      <c r="AM278" s="166">
        <f t="shared" si="113"/>
        <v>32.047308302834516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 s="166">
        <f t="shared" si="112"/>
        <v>5.2</v>
      </c>
      <c r="AM279" s="166">
        <f t="shared" si="113"/>
        <v>32.498678842311058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 s="166">
        <f t="shared" si="112"/>
        <v>5.2</v>
      </c>
      <c r="AM280" s="166">
        <f t="shared" si="113"/>
        <v>32.950049381787601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 s="166">
        <f t="shared" si="112"/>
        <v>5.2</v>
      </c>
      <c r="AM281" s="166">
        <f t="shared" si="113"/>
        <v>33.401419921264143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 s="166">
        <f t="shared" si="112"/>
        <v>5.2</v>
      </c>
      <c r="AM282" s="166">
        <f t="shared" si="113"/>
        <v>33.852790460740685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 s="166">
        <f t="shared" si="112"/>
        <v>5.2</v>
      </c>
      <c r="AM283" s="166">
        <f t="shared" si="113"/>
        <v>34.304161000217228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 s="166">
        <f t="shared" si="112"/>
        <v>5.2</v>
      </c>
      <c r="AM284" s="166">
        <f t="shared" si="113"/>
        <v>34.75553153969377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 s="166">
        <f t="shared" si="112"/>
        <v>5.2</v>
      </c>
      <c r="AM285" s="166">
        <f t="shared" si="113"/>
        <v>35.206902079170312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 s="166">
        <f t="shared" si="112"/>
        <v>5.2</v>
      </c>
      <c r="AM286" s="166">
        <f t="shared" si="113"/>
        <v>35.658272618646855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 s="166">
        <f t="shared" si="112"/>
        <v>5.2</v>
      </c>
      <c r="AM287" s="166">
        <f t="shared" si="113"/>
        <v>36.109643158123397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 s="166">
        <f t="shared" si="112"/>
        <v>5.2</v>
      </c>
      <c r="AM288" s="166">
        <f t="shared" si="113"/>
        <v>36.56101369759994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 s="166">
        <f t="shared" si="112"/>
        <v>5.2</v>
      </c>
      <c r="AM289" s="166">
        <f t="shared" si="113"/>
        <v>37.012384237076482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 s="166">
        <f t="shared" si="112"/>
        <v>5.2</v>
      </c>
      <c r="AM290" s="166">
        <f t="shared" si="113"/>
        <v>37.463754776553024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 s="166">
        <f t="shared" si="112"/>
        <v>5.2</v>
      </c>
      <c r="AM291" s="166">
        <f t="shared" si="113"/>
        <v>37.915125316029567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 s="166">
        <f t="shared" si="112"/>
        <v>5.2</v>
      </c>
      <c r="AM292" s="166">
        <f t="shared" si="113"/>
        <v>38.366495855506109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 s="166">
        <f t="shared" si="112"/>
        <v>5.2</v>
      </c>
      <c r="AM293" s="166">
        <f t="shared" si="113"/>
        <v>38.817866394982651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 s="166">
        <f t="shared" si="112"/>
        <v>5.2</v>
      </c>
      <c r="AM294" s="166">
        <f t="shared" si="113"/>
        <v>39.269236934459194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 s="166">
        <f t="shared" si="112"/>
        <v>5.2</v>
      </c>
      <c r="AM295" s="166">
        <f t="shared" si="113"/>
        <v>39.720607473935736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 s="166">
        <f t="shared" si="112"/>
        <v>5.2</v>
      </c>
      <c r="AM296" s="166">
        <f t="shared" si="113"/>
        <v>40.171978013412279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 s="166">
        <f t="shared" si="112"/>
        <v>5.2</v>
      </c>
      <c r="AM297" s="166">
        <f t="shared" si="113"/>
        <v>40.623348552888821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 s="166">
        <f t="shared" si="112"/>
        <v>5.2</v>
      </c>
      <c r="AM298" s="166">
        <f t="shared" si="113"/>
        <v>41.074719092365363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 s="166">
        <f t="shared" si="112"/>
        <v>5.2</v>
      </c>
      <c r="AM299" s="166">
        <f t="shared" si="113"/>
        <v>41.526089631841906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 s="166">
        <f t="shared" si="112"/>
        <v>5.2</v>
      </c>
      <c r="AM300" s="166">
        <f t="shared" si="113"/>
        <v>41.977460171318448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 s="166">
        <f t="shared" si="112"/>
        <v>5.2</v>
      </c>
      <c r="AM301" s="166">
        <f t="shared" si="113"/>
        <v>42.42883071079499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 s="166">
        <f t="shared" si="112"/>
        <v>5.2</v>
      </c>
      <c r="AM302" s="166">
        <f t="shared" si="113"/>
        <v>42.880201250271533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 s="166">
        <f t="shared" si="112"/>
        <v>5.2</v>
      </c>
      <c r="AM303" s="166">
        <f t="shared" si="113"/>
        <v>43.331571789748075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 s="166">
        <f t="shared" si="112"/>
        <v>5.2</v>
      </c>
      <c r="AM304" s="166">
        <f t="shared" si="113"/>
        <v>43.782942329224618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 s="166">
        <f t="shared" si="112"/>
        <v>5.2</v>
      </c>
      <c r="AM305" s="166">
        <f t="shared" si="113"/>
        <v>44.23431286870116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 s="166">
        <f t="shared" si="112"/>
        <v>5.2</v>
      </c>
      <c r="AM306" s="166">
        <f t="shared" si="113"/>
        <v>44.685683408177702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240"/>
      <c r="AJ307" s="240">
        <f>AB19</f>
        <v>5.2</v>
      </c>
      <c r="AK307" s="240"/>
      <c r="AL307" s="240"/>
      <c r="AM307" s="240">
        <f>AC19</f>
        <v>45.13705394765428</v>
      </c>
      <c r="AN307" s="240"/>
      <c r="AO307" s="240"/>
      <c r="AP307" s="240"/>
      <c r="AQ307" s="240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 s="166">
        <f>AB16</f>
        <v>5.2</v>
      </c>
      <c r="AN308" s="166">
        <f>AC16</f>
        <v>6.05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 s="166">
        <f t="shared" ref="AJ309:AJ407" si="114">AJ308+(AJ$408-AJ$308)/100</f>
        <v>5.599370539476543</v>
      </c>
      <c r="AN309" s="166">
        <f t="shared" ref="AN309:AN407" si="115">AN308+(AN$408-AN$308)/100</f>
        <v>6.05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 s="166">
        <f t="shared" si="114"/>
        <v>5.9987410789530857</v>
      </c>
      <c r="AN310" s="166">
        <f t="shared" si="115"/>
        <v>6.05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 s="166">
        <f t="shared" si="114"/>
        <v>6.3981116184296285</v>
      </c>
      <c r="AN311" s="166">
        <f t="shared" si="115"/>
        <v>6.05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 s="166">
        <f t="shared" si="114"/>
        <v>6.7974821579061713</v>
      </c>
      <c r="AN312" s="166">
        <f t="shared" si="115"/>
        <v>6.05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 s="166">
        <f t="shared" si="114"/>
        <v>7.196852697382714</v>
      </c>
      <c r="AN313" s="166">
        <f t="shared" si="115"/>
        <v>6.05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 s="166">
        <f t="shared" si="114"/>
        <v>7.5962232368592568</v>
      </c>
      <c r="AN314" s="166">
        <f t="shared" si="115"/>
        <v>6.05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 s="166">
        <f t="shared" si="114"/>
        <v>7.9955937763357996</v>
      </c>
      <c r="AN315" s="166">
        <f t="shared" si="115"/>
        <v>6.05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 s="166">
        <f t="shared" si="114"/>
        <v>8.3949643158123415</v>
      </c>
      <c r="AN316" s="166">
        <f t="shared" si="115"/>
        <v>6.05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 s="166">
        <f t="shared" si="114"/>
        <v>8.7943348552888843</v>
      </c>
      <c r="AN317" s="166">
        <f t="shared" si="115"/>
        <v>6.05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 s="166">
        <f t="shared" si="114"/>
        <v>9.193705394765427</v>
      </c>
      <c r="AN318" s="166">
        <f t="shared" si="115"/>
        <v>6.05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 s="166">
        <f t="shared" si="114"/>
        <v>9.5930759342419698</v>
      </c>
      <c r="AN319" s="166">
        <f t="shared" si="115"/>
        <v>6.05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 s="166">
        <f t="shared" si="114"/>
        <v>9.9924464737185126</v>
      </c>
      <c r="AN320" s="166">
        <f t="shared" si="115"/>
        <v>6.05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 s="166">
        <f t="shared" si="114"/>
        <v>10.391817013195055</v>
      </c>
      <c r="AN321" s="166">
        <f t="shared" si="115"/>
        <v>6.05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 s="166">
        <f t="shared" si="114"/>
        <v>10.791187552671598</v>
      </c>
      <c r="AN322" s="166">
        <f t="shared" si="115"/>
        <v>6.05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 s="166">
        <f t="shared" si="114"/>
        <v>11.190558092148141</v>
      </c>
      <c r="AN323" s="166">
        <f t="shared" si="115"/>
        <v>6.05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 s="166">
        <f t="shared" si="114"/>
        <v>11.589928631624684</v>
      </c>
      <c r="AN324" s="166">
        <f t="shared" si="115"/>
        <v>6.05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 s="166">
        <f t="shared" si="114"/>
        <v>11.989299171101226</v>
      </c>
      <c r="AN325" s="166">
        <f t="shared" si="115"/>
        <v>6.05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 s="166">
        <f t="shared" si="114"/>
        <v>12.388669710577769</v>
      </c>
      <c r="AN326" s="166">
        <f t="shared" si="115"/>
        <v>6.05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 s="166">
        <f t="shared" si="114"/>
        <v>12.788040250054312</v>
      </c>
      <c r="AN327" s="166">
        <f t="shared" si="115"/>
        <v>6.05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 s="166">
        <f t="shared" si="114"/>
        <v>13.187410789530855</v>
      </c>
      <c r="AN328" s="166">
        <f t="shared" si="115"/>
        <v>6.05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 s="166">
        <f t="shared" si="114"/>
        <v>13.586781329007398</v>
      </c>
      <c r="AN329" s="166">
        <f t="shared" si="115"/>
        <v>6.05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 s="166">
        <f t="shared" si="114"/>
        <v>13.98615186848394</v>
      </c>
      <c r="AN330" s="166">
        <f t="shared" si="115"/>
        <v>6.05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 s="166">
        <f t="shared" si="114"/>
        <v>14.385522407960483</v>
      </c>
      <c r="AN331" s="166">
        <f t="shared" si="115"/>
        <v>6.05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 s="166">
        <f t="shared" si="114"/>
        <v>14.784892947437026</v>
      </c>
      <c r="AN332" s="166">
        <f t="shared" si="115"/>
        <v>6.05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 s="166">
        <f t="shared" si="114"/>
        <v>15.184263486913569</v>
      </c>
      <c r="AN333" s="166">
        <f t="shared" si="115"/>
        <v>6.05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 s="166">
        <f t="shared" si="114"/>
        <v>15.583634026390111</v>
      </c>
      <c r="AN334" s="166">
        <f t="shared" si="115"/>
        <v>6.05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 s="166">
        <f t="shared" si="114"/>
        <v>15.983004565866654</v>
      </c>
      <c r="AN335" s="166">
        <f t="shared" si="115"/>
        <v>6.05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 s="166">
        <f t="shared" si="114"/>
        <v>16.382375105343197</v>
      </c>
      <c r="AN336" s="166">
        <f t="shared" si="115"/>
        <v>6.05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 s="166">
        <f t="shared" si="114"/>
        <v>16.78174564481974</v>
      </c>
      <c r="AN337" s="166">
        <f t="shared" si="115"/>
        <v>6.05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 s="166">
        <f t="shared" si="114"/>
        <v>17.181116184296283</v>
      </c>
      <c r="AN338" s="166">
        <f t="shared" si="115"/>
        <v>6.05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 s="166">
        <f t="shared" si="114"/>
        <v>17.580486723772825</v>
      </c>
      <c r="AN339" s="166">
        <f t="shared" si="115"/>
        <v>6.05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 s="166">
        <f t="shared" si="114"/>
        <v>17.979857263249368</v>
      </c>
      <c r="AN340" s="166">
        <f t="shared" si="115"/>
        <v>6.05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 s="166">
        <f t="shared" si="114"/>
        <v>18.379227802725911</v>
      </c>
      <c r="AN341" s="166">
        <f t="shared" si="115"/>
        <v>6.05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 s="166">
        <f t="shared" si="114"/>
        <v>18.778598342202454</v>
      </c>
      <c r="AN342" s="166">
        <f t="shared" si="115"/>
        <v>6.05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 s="166">
        <f t="shared" si="114"/>
        <v>19.177968881678996</v>
      </c>
      <c r="AN343" s="166">
        <f t="shared" si="115"/>
        <v>6.05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 s="166">
        <f t="shared" si="114"/>
        <v>19.577339421155539</v>
      </c>
      <c r="AN344" s="166">
        <f t="shared" si="115"/>
        <v>6.05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 s="166">
        <f t="shared" si="114"/>
        <v>19.976709960632082</v>
      </c>
      <c r="AN345" s="166">
        <f t="shared" si="115"/>
        <v>6.05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 s="166">
        <f t="shared" si="114"/>
        <v>20.376080500108625</v>
      </c>
      <c r="AN346" s="166">
        <f t="shared" si="115"/>
        <v>6.05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 s="166">
        <f t="shared" si="114"/>
        <v>20.775451039585167</v>
      </c>
      <c r="AN347" s="166">
        <f t="shared" si="115"/>
        <v>6.05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 s="166">
        <f t="shared" si="114"/>
        <v>21.17482157906171</v>
      </c>
      <c r="AN348" s="166">
        <f t="shared" si="115"/>
        <v>6.05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 s="166">
        <f t="shared" si="114"/>
        <v>21.574192118538253</v>
      </c>
      <c r="AN349" s="166">
        <f t="shared" si="115"/>
        <v>6.05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 s="166">
        <f t="shared" si="114"/>
        <v>21.973562658014796</v>
      </c>
      <c r="AN350" s="166">
        <f t="shared" si="115"/>
        <v>6.05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 s="166">
        <f t="shared" si="114"/>
        <v>22.372933197491339</v>
      </c>
      <c r="AN351" s="166">
        <f t="shared" si="115"/>
        <v>6.05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 s="166">
        <f t="shared" si="114"/>
        <v>22.772303736967881</v>
      </c>
      <c r="AN352" s="166">
        <f t="shared" si="115"/>
        <v>6.05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 s="166">
        <f t="shared" si="114"/>
        <v>23.171674276444424</v>
      </c>
      <c r="AN353" s="166">
        <f t="shared" si="115"/>
        <v>6.05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 s="166">
        <f t="shared" si="114"/>
        <v>23.571044815920967</v>
      </c>
      <c r="AN354" s="166">
        <f t="shared" si="115"/>
        <v>6.05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 s="166">
        <f t="shared" si="114"/>
        <v>23.97041535539751</v>
      </c>
      <c r="AN355" s="166">
        <f t="shared" si="115"/>
        <v>6.05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 s="166">
        <f t="shared" si="114"/>
        <v>24.369785894874052</v>
      </c>
      <c r="AN356" s="166">
        <f t="shared" si="115"/>
        <v>6.05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 s="166">
        <f t="shared" si="114"/>
        <v>24.769156434350595</v>
      </c>
      <c r="AN357" s="166">
        <f t="shared" si="115"/>
        <v>6.05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 s="166">
        <f t="shared" si="114"/>
        <v>25.168526973827138</v>
      </c>
      <c r="AN358" s="166">
        <f t="shared" si="115"/>
        <v>6.05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 s="166">
        <f t="shared" si="114"/>
        <v>25.567897513303681</v>
      </c>
      <c r="AN359" s="166">
        <f t="shared" si="115"/>
        <v>6.05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 s="166">
        <f t="shared" si="114"/>
        <v>25.967268052780224</v>
      </c>
      <c r="AN360" s="166">
        <f t="shared" si="115"/>
        <v>6.05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 s="166">
        <f t="shared" si="114"/>
        <v>26.366638592256766</v>
      </c>
      <c r="AN361" s="166">
        <f t="shared" si="115"/>
        <v>6.05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 s="166">
        <f t="shared" si="114"/>
        <v>26.766009131733309</v>
      </c>
      <c r="AN362" s="166">
        <f t="shared" si="115"/>
        <v>6.05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 s="166">
        <f t="shared" si="114"/>
        <v>27.165379671209852</v>
      </c>
      <c r="AN363" s="166">
        <f t="shared" si="115"/>
        <v>6.05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 s="166">
        <f t="shared" si="114"/>
        <v>27.564750210686395</v>
      </c>
      <c r="AN364" s="166">
        <f t="shared" si="115"/>
        <v>6.05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 s="166">
        <f t="shared" si="114"/>
        <v>27.964120750162937</v>
      </c>
      <c r="AN365" s="166">
        <f t="shared" si="115"/>
        <v>6.05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 s="166">
        <f t="shared" si="114"/>
        <v>28.36349128963948</v>
      </c>
      <c r="AN366" s="166">
        <f t="shared" si="115"/>
        <v>6.05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 s="166">
        <f t="shared" si="114"/>
        <v>28.762861829116023</v>
      </c>
      <c r="AN367" s="166">
        <f t="shared" si="115"/>
        <v>6.05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 s="166">
        <f t="shared" si="114"/>
        <v>29.162232368592566</v>
      </c>
      <c r="AN368" s="166">
        <f t="shared" si="115"/>
        <v>6.05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 s="166">
        <f t="shared" si="114"/>
        <v>29.561602908069109</v>
      </c>
      <c r="AN369" s="166">
        <f t="shared" si="115"/>
        <v>6.05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 s="166">
        <f t="shared" si="114"/>
        <v>29.960973447545651</v>
      </c>
      <c r="AN370" s="166">
        <f t="shared" si="115"/>
        <v>6.05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 s="166">
        <f t="shared" si="114"/>
        <v>30.360343987022194</v>
      </c>
      <c r="AN371" s="166">
        <f t="shared" si="115"/>
        <v>6.05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 s="166">
        <f t="shared" si="114"/>
        <v>30.759714526498737</v>
      </c>
      <c r="AN372" s="166">
        <f t="shared" si="115"/>
        <v>6.05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 s="166">
        <f t="shared" si="114"/>
        <v>31.15908506597528</v>
      </c>
      <c r="AN373" s="166">
        <f t="shared" si="115"/>
        <v>6.05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 s="166">
        <f t="shared" si="114"/>
        <v>31.558455605451822</v>
      </c>
      <c r="AN374" s="166">
        <f t="shared" si="115"/>
        <v>6.05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 s="166">
        <f t="shared" si="114"/>
        <v>31.957826144928365</v>
      </c>
      <c r="AN375" s="166">
        <f t="shared" si="115"/>
        <v>6.05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 s="166">
        <f t="shared" si="114"/>
        <v>32.357196684404911</v>
      </c>
      <c r="AN376" s="166">
        <f t="shared" si="115"/>
        <v>6.05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 s="166">
        <f t="shared" si="114"/>
        <v>32.756567223881454</v>
      </c>
      <c r="AN377" s="166">
        <f t="shared" si="115"/>
        <v>6.05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 s="166">
        <f t="shared" si="114"/>
        <v>33.155937763357997</v>
      </c>
      <c r="AN378" s="166">
        <f t="shared" si="115"/>
        <v>6.05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 s="166">
        <f t="shared" si="114"/>
        <v>33.55530830283454</v>
      </c>
      <c r="AN379" s="166">
        <f t="shared" si="115"/>
        <v>6.05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 s="166">
        <f t="shared" si="114"/>
        <v>33.954678842311083</v>
      </c>
      <c r="AN380" s="166">
        <f t="shared" si="115"/>
        <v>6.05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 s="166">
        <f t="shared" si="114"/>
        <v>34.354049381787625</v>
      </c>
      <c r="AN381" s="166">
        <f t="shared" si="115"/>
        <v>6.05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 s="166">
        <f t="shared" si="114"/>
        <v>34.753419921264168</v>
      </c>
      <c r="AN382" s="166">
        <f t="shared" si="115"/>
        <v>6.05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 s="166">
        <f t="shared" si="114"/>
        <v>35.152790460740711</v>
      </c>
      <c r="AN383" s="166">
        <f t="shared" si="115"/>
        <v>6.05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 s="166">
        <f t="shared" si="114"/>
        <v>35.552161000217254</v>
      </c>
      <c r="AN384" s="166">
        <f t="shared" si="115"/>
        <v>6.05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 s="166">
        <f t="shared" si="114"/>
        <v>35.951531539693796</v>
      </c>
      <c r="AN385" s="166">
        <f t="shared" si="115"/>
        <v>6.05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 s="166">
        <f t="shared" si="114"/>
        <v>36.350902079170339</v>
      </c>
      <c r="AN386" s="166">
        <f t="shared" si="115"/>
        <v>6.05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 s="166">
        <f t="shared" si="114"/>
        <v>36.750272618646882</v>
      </c>
      <c r="AN387" s="166">
        <f t="shared" si="115"/>
        <v>6.05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 s="166">
        <f t="shared" si="114"/>
        <v>37.149643158123425</v>
      </c>
      <c r="AN388" s="166">
        <f t="shared" si="115"/>
        <v>6.05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 s="166">
        <f t="shared" si="114"/>
        <v>37.549013697599968</v>
      </c>
      <c r="AN389" s="166">
        <f t="shared" si="115"/>
        <v>6.05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 s="166">
        <f t="shared" si="114"/>
        <v>37.94838423707651</v>
      </c>
      <c r="AN390" s="166">
        <f t="shared" si="115"/>
        <v>6.05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 s="166">
        <f t="shared" si="114"/>
        <v>38.347754776553053</v>
      </c>
      <c r="AN391" s="166">
        <f t="shared" si="115"/>
        <v>6.05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 s="166">
        <f t="shared" si="114"/>
        <v>38.747125316029596</v>
      </c>
      <c r="AN392" s="166">
        <f t="shared" si="115"/>
        <v>6.05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 s="166">
        <f t="shared" si="114"/>
        <v>39.146495855506139</v>
      </c>
      <c r="AN393" s="166">
        <f t="shared" si="115"/>
        <v>6.05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 s="166">
        <f t="shared" si="114"/>
        <v>39.545866394982681</v>
      </c>
      <c r="AN394" s="166">
        <f t="shared" si="115"/>
        <v>6.05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 s="166">
        <f t="shared" si="114"/>
        <v>39.945236934459224</v>
      </c>
      <c r="AN395" s="166">
        <f t="shared" si="115"/>
        <v>6.05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 s="166">
        <f t="shared" si="114"/>
        <v>40.344607473935767</v>
      </c>
      <c r="AN396" s="166">
        <f t="shared" si="115"/>
        <v>6.05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 s="166">
        <f t="shared" si="114"/>
        <v>40.74397801341231</v>
      </c>
      <c r="AN397" s="166">
        <f t="shared" si="115"/>
        <v>6.05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 s="166">
        <f t="shared" si="114"/>
        <v>41.143348552888853</v>
      </c>
      <c r="AN398" s="166">
        <f t="shared" si="115"/>
        <v>6.05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 s="166">
        <f t="shared" si="114"/>
        <v>41.542719092365395</v>
      </c>
      <c r="AN399" s="166">
        <f t="shared" si="115"/>
        <v>6.05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 s="166">
        <f t="shared" si="114"/>
        <v>41.942089631841938</v>
      </c>
      <c r="AN400" s="166">
        <f t="shared" si="115"/>
        <v>6.05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 s="166">
        <f t="shared" si="114"/>
        <v>42.341460171318481</v>
      </c>
      <c r="AN401" s="166">
        <f t="shared" si="115"/>
        <v>6.05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 s="166">
        <f t="shared" si="114"/>
        <v>42.740830710795024</v>
      </c>
      <c r="AN402" s="166">
        <f t="shared" si="115"/>
        <v>6.05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 s="166">
        <f t="shared" si="114"/>
        <v>43.140201250271566</v>
      </c>
      <c r="AN403" s="166">
        <f t="shared" si="115"/>
        <v>6.05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 s="166">
        <f t="shared" si="114"/>
        <v>43.539571789748109</v>
      </c>
      <c r="AN404" s="166">
        <f t="shared" si="115"/>
        <v>6.05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 s="166">
        <f t="shared" si="114"/>
        <v>43.938942329224652</v>
      </c>
      <c r="AN405" s="166">
        <f t="shared" si="115"/>
        <v>6.05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 s="166">
        <f t="shared" si="114"/>
        <v>44.338312868701195</v>
      </c>
      <c r="AN406" s="166">
        <f t="shared" si="115"/>
        <v>6.05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 s="166">
        <f t="shared" si="114"/>
        <v>44.737683408177737</v>
      </c>
      <c r="AN407" s="166">
        <f t="shared" si="115"/>
        <v>6.05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240"/>
      <c r="AJ408" s="240">
        <f>AB17</f>
        <v>45.13705394765428</v>
      </c>
      <c r="AK408" s="240"/>
      <c r="AL408" s="240"/>
      <c r="AM408" s="240"/>
      <c r="AN408" s="240">
        <f>AC17</f>
        <v>6.05</v>
      </c>
      <c r="AO408" s="240"/>
      <c r="AP408" s="240"/>
      <c r="AQ408" s="240"/>
      <c r="AR408" s="240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 s="166">
        <f>AB6</f>
        <v>5.2</v>
      </c>
      <c r="AO409" s="168">
        <f>AC6</f>
        <v>23.509402119676874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 s="166">
        <f t="shared" ref="AJ410:AJ508" si="116">AJ409+(AJ$509-AJ$409)/100</f>
        <v>5.292431325728141</v>
      </c>
      <c r="AO410" s="168">
        <f t="shared" ref="AO410:AO508" si="117">AO409+(AO$509-AO$409)/100</f>
        <v>23.580372458673686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 s="166">
        <f t="shared" si="116"/>
        <v>5.3848626514562818</v>
      </c>
      <c r="AO411" s="168">
        <f t="shared" si="117"/>
        <v>23.651342797670498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 s="166">
        <f t="shared" si="116"/>
        <v>5.4772939771844227</v>
      </c>
      <c r="AO412" s="168">
        <f t="shared" si="117"/>
        <v>23.72231313666731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 s="166">
        <f t="shared" si="116"/>
        <v>5.5697253029125635</v>
      </c>
      <c r="AO413" s="168">
        <f t="shared" si="117"/>
        <v>23.793283475664122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 s="166">
        <f t="shared" si="116"/>
        <v>5.6621566286407043</v>
      </c>
      <c r="AO414" s="168">
        <f t="shared" si="117"/>
        <v>23.864253814660934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 s="166">
        <f t="shared" si="116"/>
        <v>5.7545879543688452</v>
      </c>
      <c r="AO415" s="168">
        <f t="shared" si="117"/>
        <v>23.935224153657746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 s="166">
        <f t="shared" si="116"/>
        <v>5.847019280096986</v>
      </c>
      <c r="AO416" s="168">
        <f t="shared" si="117"/>
        <v>24.006194492654558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 s="166">
        <f t="shared" si="116"/>
        <v>5.9394506058251268</v>
      </c>
      <c r="AO417" s="168">
        <f t="shared" si="117"/>
        <v>24.07716483165137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 s="166">
        <f t="shared" si="116"/>
        <v>6.0318819315532677</v>
      </c>
      <c r="AO418" s="168">
        <f t="shared" si="117"/>
        <v>24.148135170648182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 s="166">
        <f t="shared" si="116"/>
        <v>6.1243132572814085</v>
      </c>
      <c r="AO419" s="168">
        <f t="shared" si="117"/>
        <v>24.219105509644994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 s="166">
        <f t="shared" si="116"/>
        <v>6.2167445830095494</v>
      </c>
      <c r="AO420" s="168">
        <f t="shared" si="117"/>
        <v>24.290075848641806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 s="166">
        <f t="shared" si="116"/>
        <v>6.3091759087376902</v>
      </c>
      <c r="AO421" s="168">
        <f t="shared" si="117"/>
        <v>24.361046187638618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 s="166">
        <f t="shared" si="116"/>
        <v>6.401607234465831</v>
      </c>
      <c r="AO422" s="168">
        <f t="shared" si="117"/>
        <v>24.432016526635429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 s="166">
        <f t="shared" si="116"/>
        <v>6.4940385601939719</v>
      </c>
      <c r="AO423" s="168">
        <f t="shared" si="117"/>
        <v>24.502986865632241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 s="166">
        <f t="shared" si="116"/>
        <v>6.5864698859221127</v>
      </c>
      <c r="AO424" s="168">
        <f t="shared" si="117"/>
        <v>24.573957204629053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 s="166">
        <f t="shared" si="116"/>
        <v>6.6789012116502535</v>
      </c>
      <c r="AO425" s="168">
        <f t="shared" si="117"/>
        <v>24.644927543625865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 s="166">
        <f t="shared" si="116"/>
        <v>6.7713325373783944</v>
      </c>
      <c r="AO426" s="168">
        <f t="shared" si="117"/>
        <v>24.715897882622677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 s="166">
        <f t="shared" si="116"/>
        <v>6.8637638631065352</v>
      </c>
      <c r="AO427" s="168">
        <f t="shared" si="117"/>
        <v>24.786868221619489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 s="166">
        <f t="shared" si="116"/>
        <v>6.956195188834676</v>
      </c>
      <c r="AO428" s="168">
        <f t="shared" si="117"/>
        <v>24.857838560616301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 s="166">
        <f t="shared" si="116"/>
        <v>7.0486265145628169</v>
      </c>
      <c r="AO429" s="168">
        <f t="shared" si="117"/>
        <v>24.928808899613113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 s="166">
        <f t="shared" si="116"/>
        <v>7.1410578402909577</v>
      </c>
      <c r="AO430" s="168">
        <f t="shared" si="117"/>
        <v>24.999779238609925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 s="166">
        <f t="shared" si="116"/>
        <v>7.2334891660190985</v>
      </c>
      <c r="AO431" s="168">
        <f t="shared" si="117"/>
        <v>25.070749577606737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 s="166">
        <f t="shared" si="116"/>
        <v>7.3259204917472394</v>
      </c>
      <c r="AO432" s="168">
        <f t="shared" si="117"/>
        <v>25.141719916603549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 s="166">
        <f t="shared" si="116"/>
        <v>7.4183518174753802</v>
      </c>
      <c r="AO433" s="168">
        <f t="shared" si="117"/>
        <v>25.212690255600361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 s="166">
        <f t="shared" si="116"/>
        <v>7.510783143203521</v>
      </c>
      <c r="AO434" s="168">
        <f t="shared" si="117"/>
        <v>25.283660594597173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 s="166">
        <f t="shared" si="116"/>
        <v>7.6032144689316619</v>
      </c>
      <c r="AO435" s="168">
        <f t="shared" si="117"/>
        <v>25.354630933593985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 s="166">
        <f t="shared" si="116"/>
        <v>7.6956457946598027</v>
      </c>
      <c r="AO436" s="168">
        <f t="shared" si="117"/>
        <v>25.425601272590796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 s="166">
        <f t="shared" si="116"/>
        <v>7.7880771203879435</v>
      </c>
      <c r="AO437" s="168">
        <f t="shared" si="117"/>
        <v>25.496571611587608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 s="166">
        <f t="shared" si="116"/>
        <v>7.8805084461160844</v>
      </c>
      <c r="AO438" s="168">
        <f t="shared" si="117"/>
        <v>25.56754195058442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 s="166">
        <f t="shared" si="116"/>
        <v>7.9729397718442252</v>
      </c>
      <c r="AO439" s="168">
        <f t="shared" si="117"/>
        <v>25.638512289581232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 s="166">
        <f t="shared" si="116"/>
        <v>8.0653710975723651</v>
      </c>
      <c r="AO440" s="168">
        <f t="shared" si="117"/>
        <v>25.709482628578044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 s="166">
        <f t="shared" si="116"/>
        <v>8.157802423300506</v>
      </c>
      <c r="AO441" s="168">
        <f t="shared" si="117"/>
        <v>25.780452967574856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 s="166">
        <f t="shared" si="116"/>
        <v>8.2502337490286468</v>
      </c>
      <c r="AO442" s="168">
        <f t="shared" si="117"/>
        <v>25.851423306571668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 s="166">
        <f t="shared" si="116"/>
        <v>8.3426650747567876</v>
      </c>
      <c r="AO443" s="168">
        <f t="shared" si="117"/>
        <v>25.92239364556848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 s="166">
        <f t="shared" si="116"/>
        <v>8.4350964004849285</v>
      </c>
      <c r="AO444" s="168">
        <f t="shared" si="117"/>
        <v>25.993363984565292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 s="166">
        <f t="shared" si="116"/>
        <v>8.5275277262130693</v>
      </c>
      <c r="AO445" s="168">
        <f t="shared" si="117"/>
        <v>26.064334323562104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 s="166">
        <f t="shared" si="116"/>
        <v>8.6199590519412101</v>
      </c>
      <c r="AO446" s="168">
        <f t="shared" si="117"/>
        <v>26.135304662558916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 s="166">
        <f t="shared" si="116"/>
        <v>8.712390377669351</v>
      </c>
      <c r="AO447" s="168">
        <f t="shared" si="117"/>
        <v>26.206275001555728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 s="166">
        <f t="shared" si="116"/>
        <v>8.8048217033974918</v>
      </c>
      <c r="AO448" s="168">
        <f t="shared" si="117"/>
        <v>26.27724534055254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 s="166">
        <f t="shared" si="116"/>
        <v>8.8972530291256327</v>
      </c>
      <c r="AO449" s="168">
        <f t="shared" si="117"/>
        <v>26.348215679549352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 s="166">
        <f t="shared" si="116"/>
        <v>8.9896843548537735</v>
      </c>
      <c r="AO450" s="168">
        <f t="shared" si="117"/>
        <v>26.419186018546164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 s="166">
        <f t="shared" si="116"/>
        <v>9.0821156805819143</v>
      </c>
      <c r="AO451" s="168">
        <f t="shared" si="117"/>
        <v>26.490156357542975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 s="166">
        <f t="shared" si="116"/>
        <v>9.1745470063100552</v>
      </c>
      <c r="AO452" s="168">
        <f t="shared" si="117"/>
        <v>26.561126696539787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 s="166">
        <f t="shared" si="116"/>
        <v>9.266978332038196</v>
      </c>
      <c r="AO453" s="168">
        <f t="shared" si="117"/>
        <v>26.632097035536599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 s="166">
        <f t="shared" si="116"/>
        <v>9.3594096577663368</v>
      </c>
      <c r="AO454" s="168">
        <f t="shared" si="117"/>
        <v>26.703067374533411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 s="166">
        <f t="shared" si="116"/>
        <v>9.4518409834944777</v>
      </c>
      <c r="AO455" s="168">
        <f t="shared" si="117"/>
        <v>26.774037713530223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 s="166">
        <f t="shared" si="116"/>
        <v>9.5442723092226185</v>
      </c>
      <c r="AO456" s="168">
        <f t="shared" si="117"/>
        <v>26.845008052527035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 s="166">
        <f t="shared" si="116"/>
        <v>9.6367036349507593</v>
      </c>
      <c r="AO457" s="168">
        <f t="shared" si="117"/>
        <v>26.915978391523847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 s="166">
        <f t="shared" si="116"/>
        <v>9.7291349606789002</v>
      </c>
      <c r="AO458" s="168">
        <f t="shared" si="117"/>
        <v>26.986948730520659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 s="166">
        <f t="shared" si="116"/>
        <v>9.821566286407041</v>
      </c>
      <c r="AO459" s="168">
        <f t="shared" si="117"/>
        <v>27.057919069517471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 s="166">
        <f t="shared" si="116"/>
        <v>9.9139976121351818</v>
      </c>
      <c r="AO460" s="168">
        <f t="shared" si="117"/>
        <v>27.128889408514283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 s="166">
        <f t="shared" si="116"/>
        <v>10.006428937863323</v>
      </c>
      <c r="AO461" s="168">
        <f t="shared" si="117"/>
        <v>27.199859747511095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 s="166">
        <f t="shared" si="116"/>
        <v>10.098860263591463</v>
      </c>
      <c r="AO462" s="168">
        <f t="shared" si="117"/>
        <v>27.270830086507907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 s="166">
        <f t="shared" si="116"/>
        <v>10.191291589319604</v>
      </c>
      <c r="AO463" s="168">
        <f t="shared" si="117"/>
        <v>27.341800425504719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 s="166">
        <f t="shared" si="116"/>
        <v>10.283722915047745</v>
      </c>
      <c r="AO464" s="168">
        <f t="shared" si="117"/>
        <v>27.412770764501531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 s="166">
        <f t="shared" si="116"/>
        <v>10.376154240775886</v>
      </c>
      <c r="AO465" s="168">
        <f t="shared" si="117"/>
        <v>27.483741103498343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 s="166">
        <f t="shared" si="116"/>
        <v>10.468585566504027</v>
      </c>
      <c r="AO466" s="168">
        <f t="shared" si="117"/>
        <v>27.554711442495154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 s="166">
        <f t="shared" si="116"/>
        <v>10.561016892232168</v>
      </c>
      <c r="AO467" s="168">
        <f t="shared" si="117"/>
        <v>27.625681781491966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 s="166">
        <f t="shared" si="116"/>
        <v>10.653448217960308</v>
      </c>
      <c r="AO468" s="168">
        <f t="shared" si="117"/>
        <v>27.696652120488778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 s="166">
        <f t="shared" si="116"/>
        <v>10.745879543688449</v>
      </c>
      <c r="AO469" s="168">
        <f t="shared" si="117"/>
        <v>27.76762245948559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 s="166">
        <f t="shared" si="116"/>
        <v>10.83831086941659</v>
      </c>
      <c r="AO470" s="168">
        <f t="shared" si="117"/>
        <v>27.838592798482402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 s="166">
        <f t="shared" si="116"/>
        <v>10.930742195144731</v>
      </c>
      <c r="AO471" s="168">
        <f t="shared" si="117"/>
        <v>27.909563137479214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 s="166">
        <f t="shared" si="116"/>
        <v>11.023173520872872</v>
      </c>
      <c r="AO472" s="168">
        <f t="shared" si="117"/>
        <v>27.980533476476026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 s="166">
        <f t="shared" si="116"/>
        <v>11.115604846601013</v>
      </c>
      <c r="AO473" s="168">
        <f t="shared" si="117"/>
        <v>28.051503815472838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 s="166">
        <f t="shared" si="116"/>
        <v>11.208036172329154</v>
      </c>
      <c r="AO474" s="168">
        <f t="shared" si="117"/>
        <v>28.12247415446965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 s="166">
        <f t="shared" si="116"/>
        <v>11.300467498057294</v>
      </c>
      <c r="AO475" s="168">
        <f t="shared" si="117"/>
        <v>28.193444493466462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 s="166">
        <f t="shared" si="116"/>
        <v>11.392898823785435</v>
      </c>
      <c r="AO476" s="168">
        <f t="shared" si="117"/>
        <v>28.264414832463274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 s="166">
        <f t="shared" si="116"/>
        <v>11.485330149513576</v>
      </c>
      <c r="AO477" s="168">
        <f t="shared" si="117"/>
        <v>28.335385171460086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 s="166">
        <f t="shared" si="116"/>
        <v>11.577761475241717</v>
      </c>
      <c r="AO478" s="168">
        <f t="shared" si="117"/>
        <v>28.406355510456898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 s="166">
        <f t="shared" si="116"/>
        <v>11.670192800969858</v>
      </c>
      <c r="AO479" s="168">
        <f t="shared" si="117"/>
        <v>28.47732584945371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 s="166">
        <f t="shared" si="116"/>
        <v>11.762624126697999</v>
      </c>
      <c r="AO480" s="168">
        <f t="shared" si="117"/>
        <v>28.548296188450522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 s="166">
        <f t="shared" si="116"/>
        <v>11.855055452426139</v>
      </c>
      <c r="AO481" s="168">
        <f t="shared" si="117"/>
        <v>28.619266527447333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 s="166">
        <f t="shared" si="116"/>
        <v>11.94748677815428</v>
      </c>
      <c r="AO482" s="168">
        <f t="shared" si="117"/>
        <v>28.690236866444145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 s="166">
        <f t="shared" si="116"/>
        <v>12.039918103882421</v>
      </c>
      <c r="AO483" s="168">
        <f t="shared" si="117"/>
        <v>28.761207205440957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 s="166">
        <f t="shared" si="116"/>
        <v>12.132349429610562</v>
      </c>
      <c r="AO484" s="168">
        <f t="shared" si="117"/>
        <v>28.832177544437769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 s="166">
        <f t="shared" si="116"/>
        <v>12.224780755338703</v>
      </c>
      <c r="AO485" s="168">
        <f t="shared" si="117"/>
        <v>28.903147883434581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 s="166">
        <f t="shared" si="116"/>
        <v>12.317212081066844</v>
      </c>
      <c r="AO486" s="168">
        <f t="shared" si="117"/>
        <v>28.974118222431393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 s="166">
        <f t="shared" si="116"/>
        <v>12.409643406794984</v>
      </c>
      <c r="AO487" s="168">
        <f t="shared" si="117"/>
        <v>29.045088561428205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 s="166">
        <f t="shared" si="116"/>
        <v>12.502074732523125</v>
      </c>
      <c r="AO488" s="168">
        <f t="shared" si="117"/>
        <v>29.116058900425017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 s="166">
        <f t="shared" si="116"/>
        <v>12.594506058251266</v>
      </c>
      <c r="AO489" s="168">
        <f t="shared" si="117"/>
        <v>29.187029239421829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 s="166">
        <f t="shared" si="116"/>
        <v>12.686937383979407</v>
      </c>
      <c r="AO490" s="168">
        <f t="shared" si="117"/>
        <v>29.257999578418641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 s="166">
        <f t="shared" si="116"/>
        <v>12.779368709707548</v>
      </c>
      <c r="AO491" s="168">
        <f t="shared" si="117"/>
        <v>29.328969917415453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 s="166">
        <f t="shared" si="116"/>
        <v>12.871800035435689</v>
      </c>
      <c r="AO492" s="168">
        <f t="shared" si="117"/>
        <v>29.399940256412265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 s="166">
        <f t="shared" si="116"/>
        <v>12.964231361163829</v>
      </c>
      <c r="AO493" s="168">
        <f t="shared" si="117"/>
        <v>29.470910595409077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 s="166">
        <f t="shared" si="116"/>
        <v>13.05666268689197</v>
      </c>
      <c r="AO494" s="168">
        <f t="shared" si="117"/>
        <v>29.541880934405889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 s="166">
        <f t="shared" si="116"/>
        <v>13.149094012620111</v>
      </c>
      <c r="AO495" s="168">
        <f t="shared" si="117"/>
        <v>29.612851273402701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 s="166">
        <f t="shared" si="116"/>
        <v>13.241525338348252</v>
      </c>
      <c r="AO496" s="168">
        <f t="shared" si="117"/>
        <v>29.683821612399512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 s="166">
        <f t="shared" si="116"/>
        <v>13.333956664076393</v>
      </c>
      <c r="AO497" s="168">
        <f t="shared" si="117"/>
        <v>29.754791951396324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 s="166">
        <f t="shared" si="116"/>
        <v>13.426387989804534</v>
      </c>
      <c r="AO498" s="168">
        <f t="shared" si="117"/>
        <v>29.825762290393136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 s="166">
        <f t="shared" si="116"/>
        <v>13.518819315532674</v>
      </c>
      <c r="AO499" s="168">
        <f t="shared" si="117"/>
        <v>29.896732629389948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 s="166">
        <f t="shared" si="116"/>
        <v>13.611250641260815</v>
      </c>
      <c r="AO500" s="168">
        <f t="shared" si="117"/>
        <v>29.96770296838676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 s="166">
        <f t="shared" si="116"/>
        <v>13.703681966988956</v>
      </c>
      <c r="AO501" s="168">
        <f t="shared" si="117"/>
        <v>30.038673307383572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 s="166">
        <f t="shared" si="116"/>
        <v>13.796113292717097</v>
      </c>
      <c r="AO502" s="168">
        <f t="shared" si="117"/>
        <v>30.109643646380384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 s="166">
        <f t="shared" si="116"/>
        <v>13.888544618445238</v>
      </c>
      <c r="AO503" s="168">
        <f t="shared" si="117"/>
        <v>30.180613985377196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 s="166">
        <f t="shared" si="116"/>
        <v>13.980975944173379</v>
      </c>
      <c r="AO504" s="168">
        <f t="shared" si="117"/>
        <v>30.251584324374008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 s="166">
        <f t="shared" si="116"/>
        <v>14.073407269901519</v>
      </c>
      <c r="AO505" s="168">
        <f t="shared" si="117"/>
        <v>30.32255466337082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 s="166">
        <f t="shared" si="116"/>
        <v>14.16583859562966</v>
      </c>
      <c r="AO506" s="168">
        <f t="shared" si="117"/>
        <v>30.393525002367632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 s="166">
        <f t="shared" si="116"/>
        <v>14.258269921357801</v>
      </c>
      <c r="AO507" s="168">
        <f t="shared" si="117"/>
        <v>30.464495341364444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 s="166">
        <f t="shared" si="116"/>
        <v>14.350701247085942</v>
      </c>
      <c r="AO508" s="168">
        <f t="shared" si="117"/>
        <v>30.535465680361256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41">
        <f>AB7</f>
        <v>14.443132572814051</v>
      </c>
      <c r="AO509" s="241">
        <f>AC7</f>
        <v>30.606436019358178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68">
        <f>AB7</f>
        <v>14.443132572814051</v>
      </c>
      <c r="AP510" s="168">
        <f>AC7</f>
        <v>30.606436019358178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68">
        <f t="shared" ref="AJ511:AJ609" si="118">AJ510+(AJ$610-AJ$510)/100</f>
        <v>14.680673466601002</v>
      </c>
      <c r="AK511" s="167"/>
      <c r="AP511" s="168">
        <f t="shared" ref="AP511:AP609" si="119">AP510+(AP$610-AP$510)/100</f>
        <v>30.637783381483722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68">
        <f t="shared" si="118"/>
        <v>14.918214360387953</v>
      </c>
      <c r="AP512" s="168">
        <f t="shared" si="119"/>
        <v>30.669130743609266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68">
        <f t="shared" si="118"/>
        <v>15.155755254174904</v>
      </c>
      <c r="AP513" s="168">
        <f t="shared" si="119"/>
        <v>30.70047810573481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68">
        <f t="shared" si="118"/>
        <v>15.393296147961856</v>
      </c>
      <c r="AP514" s="168">
        <f t="shared" si="119"/>
        <v>30.731825467860354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68">
        <f t="shared" si="118"/>
        <v>15.630837041748807</v>
      </c>
      <c r="AP515" s="168">
        <f t="shared" si="119"/>
        <v>30.763172829985898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68">
        <f t="shared" si="118"/>
        <v>15.868377935535758</v>
      </c>
      <c r="AP516" s="168">
        <f t="shared" si="119"/>
        <v>30.794520192111442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68">
        <f t="shared" si="118"/>
        <v>16.105918829322707</v>
      </c>
      <c r="AP517" s="168">
        <f t="shared" si="119"/>
        <v>30.825867554236986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68">
        <f t="shared" si="118"/>
        <v>16.343459723109657</v>
      </c>
      <c r="AP518" s="168">
        <f t="shared" si="119"/>
        <v>30.85721491636253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68">
        <f t="shared" si="118"/>
        <v>16.581000616896606</v>
      </c>
      <c r="AP519" s="168">
        <f t="shared" si="119"/>
        <v>30.888562278488074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68">
        <f t="shared" si="118"/>
        <v>16.818541510683556</v>
      </c>
      <c r="AP520" s="168">
        <f t="shared" si="119"/>
        <v>30.919909640613618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68">
        <f t="shared" si="118"/>
        <v>17.056082404470505</v>
      </c>
      <c r="AP521" s="168">
        <f t="shared" si="119"/>
        <v>30.951257002739162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68">
        <f t="shared" si="118"/>
        <v>17.293623298257454</v>
      </c>
      <c r="AP522" s="168">
        <f t="shared" si="119"/>
        <v>30.982604364864706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68">
        <f t="shared" si="118"/>
        <v>17.531164192044404</v>
      </c>
      <c r="AP523" s="168">
        <f t="shared" si="119"/>
        <v>31.01395172699025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68">
        <f t="shared" si="118"/>
        <v>17.768705085831353</v>
      </c>
      <c r="AP524" s="168">
        <f t="shared" si="119"/>
        <v>31.045299089115794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68">
        <f t="shared" si="118"/>
        <v>18.006245979618303</v>
      </c>
      <c r="AP525" s="168">
        <f t="shared" si="119"/>
        <v>31.076646451241338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68">
        <f t="shared" si="118"/>
        <v>18.243786873405252</v>
      </c>
      <c r="AP526" s="168">
        <f t="shared" si="119"/>
        <v>31.107993813366882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68">
        <f t="shared" si="118"/>
        <v>18.481327767192202</v>
      </c>
      <c r="AP527" s="168">
        <f t="shared" si="119"/>
        <v>31.139341175492426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68">
        <f t="shared" si="118"/>
        <v>18.718868660979151</v>
      </c>
      <c r="AP528" s="168">
        <f t="shared" si="119"/>
        <v>31.17068853761797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68">
        <f t="shared" si="118"/>
        <v>18.9564095547661</v>
      </c>
      <c r="AP529" s="168">
        <f t="shared" si="119"/>
        <v>31.202035899743514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68">
        <f t="shared" si="118"/>
        <v>19.19395044855305</v>
      </c>
      <c r="AP530" s="168">
        <f t="shared" si="119"/>
        <v>31.233383261869058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68">
        <f t="shared" si="118"/>
        <v>19.431491342339999</v>
      </c>
      <c r="AP531" s="168">
        <f t="shared" si="119"/>
        <v>31.264730623994602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68">
        <f t="shared" si="118"/>
        <v>19.669032236126949</v>
      </c>
      <c r="AP532" s="168">
        <f t="shared" si="119"/>
        <v>31.296077986120146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68">
        <f t="shared" si="118"/>
        <v>19.906573129913898</v>
      </c>
      <c r="AP533" s="168">
        <f t="shared" si="119"/>
        <v>31.32742534824569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68">
        <f t="shared" si="118"/>
        <v>20.144114023700848</v>
      </c>
      <c r="AP534" s="168">
        <f t="shared" si="119"/>
        <v>31.358772710371234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68">
        <f t="shared" si="118"/>
        <v>20.381654917487797</v>
      </c>
      <c r="AP535" s="168">
        <f t="shared" si="119"/>
        <v>31.390120072496778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68">
        <f t="shared" si="118"/>
        <v>20.619195811274746</v>
      </c>
      <c r="AP536" s="168">
        <f t="shared" si="119"/>
        <v>31.421467434622322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68">
        <f t="shared" si="118"/>
        <v>20.856736705061696</v>
      </c>
      <c r="AP537" s="168">
        <f t="shared" si="119"/>
        <v>31.452814796747866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68">
        <f t="shared" si="118"/>
        <v>21.094277598848645</v>
      </c>
      <c r="AP538" s="168">
        <f t="shared" si="119"/>
        <v>31.48416215887341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68">
        <f t="shared" si="118"/>
        <v>21.331818492635595</v>
      </c>
      <c r="AP539" s="168">
        <f t="shared" si="119"/>
        <v>31.515509520998954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68">
        <f t="shared" si="118"/>
        <v>21.569359386422544</v>
      </c>
      <c r="AP540" s="168">
        <f t="shared" si="119"/>
        <v>31.546856883124498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68">
        <f t="shared" si="118"/>
        <v>21.806900280209494</v>
      </c>
      <c r="AP541" s="168">
        <f t="shared" si="119"/>
        <v>31.578204245250042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68">
        <f t="shared" si="118"/>
        <v>22.044441173996443</v>
      </c>
      <c r="AP542" s="168">
        <f t="shared" si="119"/>
        <v>31.609551607375586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68">
        <f t="shared" si="118"/>
        <v>22.281982067783392</v>
      </c>
      <c r="AP543" s="168">
        <f t="shared" si="119"/>
        <v>31.64089896950113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68">
        <f t="shared" si="118"/>
        <v>22.519522961570342</v>
      </c>
      <c r="AP544" s="168">
        <f t="shared" si="119"/>
        <v>31.672246331626674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68">
        <f t="shared" si="118"/>
        <v>22.757063855357291</v>
      </c>
      <c r="AP545" s="168">
        <f t="shared" si="119"/>
        <v>31.703593693752218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68">
        <f t="shared" si="118"/>
        <v>22.994604749144241</v>
      </c>
      <c r="AP546" s="168">
        <f t="shared" si="119"/>
        <v>31.734941055877762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68">
        <f t="shared" si="118"/>
        <v>23.23214564293119</v>
      </c>
      <c r="AP547" s="168">
        <f t="shared" si="119"/>
        <v>31.766288418003306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68">
        <f t="shared" si="118"/>
        <v>23.46968653671814</v>
      </c>
      <c r="AP548" s="168">
        <f t="shared" si="119"/>
        <v>31.79763578012885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68">
        <f t="shared" si="118"/>
        <v>23.707227430505089</v>
      </c>
      <c r="AP549" s="168">
        <f t="shared" si="119"/>
        <v>31.828983142254394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68">
        <f t="shared" si="118"/>
        <v>23.944768324292038</v>
      </c>
      <c r="AP550" s="168">
        <f t="shared" si="119"/>
        <v>31.860330504379938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68">
        <f t="shared" si="118"/>
        <v>24.182309218078988</v>
      </c>
      <c r="AP551" s="168">
        <f t="shared" si="119"/>
        <v>31.891677866505482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68">
        <f t="shared" si="118"/>
        <v>24.419850111865937</v>
      </c>
      <c r="AP552" s="168">
        <f t="shared" si="119"/>
        <v>31.923025228631026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68">
        <f t="shared" si="118"/>
        <v>24.657391005652887</v>
      </c>
      <c r="AP553" s="168">
        <f t="shared" si="119"/>
        <v>31.95437259075657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68">
        <f t="shared" si="118"/>
        <v>24.894931899439836</v>
      </c>
      <c r="AP554" s="168">
        <f t="shared" si="119"/>
        <v>31.985719952882114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68">
        <f t="shared" si="118"/>
        <v>25.132472793226786</v>
      </c>
      <c r="AP555" s="168">
        <f t="shared" si="119"/>
        <v>32.017067315007658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68">
        <f t="shared" si="118"/>
        <v>25.370013687013735</v>
      </c>
      <c r="AP556" s="168">
        <f t="shared" si="119"/>
        <v>32.048414677133202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68">
        <f t="shared" si="118"/>
        <v>25.607554580800684</v>
      </c>
      <c r="AP557" s="168">
        <f t="shared" si="119"/>
        <v>32.079762039258746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68">
        <f t="shared" si="118"/>
        <v>25.845095474587634</v>
      </c>
      <c r="AP558" s="168">
        <f t="shared" si="119"/>
        <v>32.11110940138429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68">
        <f t="shared" si="118"/>
        <v>26.082636368374583</v>
      </c>
      <c r="AP559" s="168">
        <f t="shared" si="119"/>
        <v>32.142456763509834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68">
        <f t="shared" si="118"/>
        <v>26.320177262161533</v>
      </c>
      <c r="AP560" s="168">
        <f t="shared" si="119"/>
        <v>32.173804125635378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68">
        <f t="shared" si="118"/>
        <v>26.557718155948482</v>
      </c>
      <c r="AP561" s="168">
        <f t="shared" si="119"/>
        <v>32.205151487760922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68">
        <f t="shared" si="118"/>
        <v>26.795259049735431</v>
      </c>
      <c r="AP562" s="168">
        <f t="shared" si="119"/>
        <v>32.236498849886466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68">
        <f t="shared" si="118"/>
        <v>27.032799943522381</v>
      </c>
      <c r="AP563" s="168">
        <f t="shared" si="119"/>
        <v>32.26784621201201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68">
        <f t="shared" si="118"/>
        <v>27.27034083730933</v>
      </c>
      <c r="AP564" s="168">
        <f t="shared" si="119"/>
        <v>32.299193574137554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68">
        <f t="shared" si="118"/>
        <v>27.50788173109628</v>
      </c>
      <c r="AP565" s="168">
        <f t="shared" si="119"/>
        <v>32.330540936263098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68">
        <f t="shared" si="118"/>
        <v>27.745422624883229</v>
      </c>
      <c r="AP566" s="168">
        <f t="shared" si="119"/>
        <v>32.361888298388642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68">
        <f t="shared" si="118"/>
        <v>27.982963518670179</v>
      </c>
      <c r="AP567" s="168">
        <f t="shared" si="119"/>
        <v>32.393235660514186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68">
        <f t="shared" si="118"/>
        <v>28.220504412457128</v>
      </c>
      <c r="AP568" s="168">
        <f t="shared" si="119"/>
        <v>32.42458302263973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68">
        <f t="shared" si="118"/>
        <v>28.458045306244077</v>
      </c>
      <c r="AP569" s="168">
        <f t="shared" si="119"/>
        <v>32.455930384765274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68">
        <f t="shared" si="118"/>
        <v>28.695586200031027</v>
      </c>
      <c r="AP570" s="168">
        <f t="shared" si="119"/>
        <v>32.487277746890818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68">
        <f t="shared" si="118"/>
        <v>28.933127093817976</v>
      </c>
      <c r="AP571" s="168">
        <f t="shared" si="119"/>
        <v>32.518625109016362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68">
        <f t="shared" si="118"/>
        <v>29.170667987604926</v>
      </c>
      <c r="AP572" s="168">
        <f t="shared" si="119"/>
        <v>32.549972471141906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68">
        <f t="shared" si="118"/>
        <v>29.408208881391875</v>
      </c>
      <c r="AP573" s="168">
        <f t="shared" si="119"/>
        <v>32.58131983326745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68">
        <f t="shared" si="118"/>
        <v>29.645749775178825</v>
      </c>
      <c r="AP574" s="168">
        <f t="shared" si="119"/>
        <v>32.612667195392994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68">
        <f t="shared" si="118"/>
        <v>29.883290668965774</v>
      </c>
      <c r="AP575" s="168">
        <f t="shared" si="119"/>
        <v>32.644014557518538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68">
        <f t="shared" si="118"/>
        <v>30.120831562752723</v>
      </c>
      <c r="AP576" s="168">
        <f t="shared" si="119"/>
        <v>32.675361919644082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68">
        <f t="shared" si="118"/>
        <v>30.358372456539673</v>
      </c>
      <c r="AP577" s="168">
        <f t="shared" si="119"/>
        <v>32.706709281769626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68">
        <f t="shared" si="118"/>
        <v>30.595913350326622</v>
      </c>
      <c r="AP578" s="168">
        <f t="shared" si="119"/>
        <v>32.73805664389517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68">
        <f t="shared" si="118"/>
        <v>30.833454244113572</v>
      </c>
      <c r="AP579" s="168">
        <f t="shared" si="119"/>
        <v>32.769404006020714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68">
        <f t="shared" si="118"/>
        <v>31.070995137900521</v>
      </c>
      <c r="AP580" s="168">
        <f t="shared" si="119"/>
        <v>32.800751368146258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68">
        <f t="shared" si="118"/>
        <v>31.308536031687471</v>
      </c>
      <c r="AP581" s="168">
        <f t="shared" si="119"/>
        <v>32.832098730271802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68">
        <f t="shared" si="118"/>
        <v>31.54607692547442</v>
      </c>
      <c r="AP582" s="168">
        <f t="shared" si="119"/>
        <v>32.863446092397346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68">
        <f t="shared" si="118"/>
        <v>31.783617819261369</v>
      </c>
      <c r="AP583" s="168">
        <f t="shared" si="119"/>
        <v>32.89479345452289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68">
        <f t="shared" si="118"/>
        <v>32.021158713048322</v>
      </c>
      <c r="AP584" s="168">
        <f t="shared" si="119"/>
        <v>32.926140816648434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68">
        <f t="shared" si="118"/>
        <v>32.258699606835272</v>
      </c>
      <c r="AP585" s="168">
        <f t="shared" si="119"/>
        <v>32.957488178773978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68">
        <f t="shared" si="118"/>
        <v>32.496240500622221</v>
      </c>
      <c r="AP586" s="168">
        <f t="shared" si="119"/>
        <v>32.988835540899522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68">
        <f t="shared" si="118"/>
        <v>32.733781394409171</v>
      </c>
      <c r="AP587" s="168">
        <f t="shared" si="119"/>
        <v>33.020182903025066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68">
        <f t="shared" si="118"/>
        <v>32.97132228819612</v>
      </c>
      <c r="AP588" s="168">
        <f t="shared" si="119"/>
        <v>33.05153026515061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68">
        <f t="shared" si="118"/>
        <v>33.20886318198307</v>
      </c>
      <c r="AP589" s="168">
        <f t="shared" si="119"/>
        <v>33.082877627276154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68">
        <f t="shared" si="118"/>
        <v>33.446404075770019</v>
      </c>
      <c r="AP590" s="168">
        <f t="shared" si="119"/>
        <v>33.114224989401698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68">
        <f t="shared" si="118"/>
        <v>33.683944969556968</v>
      </c>
      <c r="AP591" s="168">
        <f t="shared" si="119"/>
        <v>33.145572351527242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68">
        <f t="shared" si="118"/>
        <v>33.921485863343918</v>
      </c>
      <c r="AP592" s="168">
        <f t="shared" si="119"/>
        <v>33.176919713652786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68">
        <f t="shared" si="118"/>
        <v>34.159026757130867</v>
      </c>
      <c r="AP593" s="168">
        <f t="shared" si="119"/>
        <v>33.20826707577833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68">
        <f t="shared" si="118"/>
        <v>34.396567650917817</v>
      </c>
      <c r="AP594" s="168">
        <f t="shared" si="119"/>
        <v>33.239614437903874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68">
        <f t="shared" si="118"/>
        <v>34.634108544704766</v>
      </c>
      <c r="AP595" s="168">
        <f t="shared" si="119"/>
        <v>33.270961800029418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68">
        <f t="shared" si="118"/>
        <v>34.871649438491716</v>
      </c>
      <c r="AP596" s="168">
        <f t="shared" si="119"/>
        <v>33.302309162154963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68">
        <f t="shared" si="118"/>
        <v>35.109190332278665</v>
      </c>
      <c r="AP597" s="168">
        <f t="shared" si="119"/>
        <v>33.333656524280507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68">
        <f t="shared" si="118"/>
        <v>35.346731226065614</v>
      </c>
      <c r="AP598" s="168">
        <f t="shared" si="119"/>
        <v>33.365003886406051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68">
        <f t="shared" si="118"/>
        <v>35.584272119852564</v>
      </c>
      <c r="AP599" s="168">
        <f t="shared" si="119"/>
        <v>33.396351248531595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68">
        <f t="shared" si="118"/>
        <v>35.821813013639513</v>
      </c>
      <c r="AP600" s="168">
        <f t="shared" si="119"/>
        <v>33.427698610657139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68">
        <f t="shared" si="118"/>
        <v>36.059353907426463</v>
      </c>
      <c r="AP601" s="168">
        <f t="shared" si="119"/>
        <v>33.459045972782683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68">
        <f t="shared" si="118"/>
        <v>36.296894801213412</v>
      </c>
      <c r="AP602" s="168">
        <f t="shared" si="119"/>
        <v>33.490393334908227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68">
        <f t="shared" si="118"/>
        <v>36.534435695000361</v>
      </c>
      <c r="AP603" s="168">
        <f t="shared" si="119"/>
        <v>33.521740697033771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68">
        <f t="shared" si="118"/>
        <v>36.771976588787311</v>
      </c>
      <c r="AP604" s="168">
        <f t="shared" si="119"/>
        <v>33.553088059159315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68">
        <f t="shared" si="118"/>
        <v>37.00951748257426</v>
      </c>
      <c r="AP605" s="168">
        <f t="shared" si="119"/>
        <v>33.584435421284859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68">
        <f t="shared" si="118"/>
        <v>37.24705837636121</v>
      </c>
      <c r="AP606" s="168">
        <f t="shared" si="119"/>
        <v>33.615782783410403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68">
        <f t="shared" si="118"/>
        <v>37.484599270148159</v>
      </c>
      <c r="AP607" s="168">
        <f t="shared" si="119"/>
        <v>33.647130145535947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68">
        <f t="shared" si="118"/>
        <v>37.722140163935109</v>
      </c>
      <c r="AP608" s="168">
        <f t="shared" si="119"/>
        <v>33.678477507661491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68">
        <f t="shared" si="118"/>
        <v>37.959681057722058</v>
      </c>
      <c r="AP609" s="168">
        <f t="shared" si="119"/>
        <v>33.709824869787035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240">
        <f>AB14</f>
        <v>38.197221951509114</v>
      </c>
      <c r="AP610" s="240">
        <f>AC14</f>
        <v>33.741172231912557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 s="166">
        <f>AB14</f>
        <v>38.197221951509114</v>
      </c>
      <c r="AQ611" s="166">
        <f>AC14</f>
        <v>33.741172231912557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 s="166">
        <f t="shared" ref="AJ612:AJ710" si="120">AJ611+(AJ$711-AJ$611)/100</f>
        <v>38.239852371786661</v>
      </c>
      <c r="AQ612" s="166">
        <f t="shared" ref="AQ612:AQ710" si="121">AQ611+(AQ$711-AQ$611)/100</f>
        <v>33.685650639113362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 s="166">
        <f t="shared" si="120"/>
        <v>38.282482792064208</v>
      </c>
      <c r="AQ613" s="166">
        <f t="shared" si="121"/>
        <v>33.630129046314167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 s="166">
        <f t="shared" si="120"/>
        <v>38.325113212341755</v>
      </c>
      <c r="AQ614" s="166">
        <f t="shared" si="121"/>
        <v>33.574607453514972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 s="166">
        <f t="shared" si="120"/>
        <v>38.367743632619302</v>
      </c>
      <c r="AQ615" s="166">
        <f t="shared" si="121"/>
        <v>33.519085860715776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 s="166">
        <f t="shared" si="120"/>
        <v>38.410374052896849</v>
      </c>
      <c r="AQ616" s="166">
        <f t="shared" si="121"/>
        <v>33.463564267916581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 s="166">
        <f t="shared" si="120"/>
        <v>38.453004473174396</v>
      </c>
      <c r="AQ617" s="166">
        <f t="shared" si="121"/>
        <v>33.408042675117386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 s="166">
        <f t="shared" si="120"/>
        <v>38.495634893451943</v>
      </c>
      <c r="AQ618" s="166">
        <f t="shared" si="121"/>
        <v>33.352521082318191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 s="166">
        <f t="shared" si="120"/>
        <v>38.538265313729489</v>
      </c>
      <c r="AQ619" s="166">
        <f t="shared" si="121"/>
        <v>33.296999489518996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 s="166">
        <f t="shared" si="120"/>
        <v>38.580895734007036</v>
      </c>
      <c r="AQ620" s="166">
        <f t="shared" si="121"/>
        <v>33.2414778967198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 s="166">
        <f t="shared" si="120"/>
        <v>38.623526154284583</v>
      </c>
      <c r="AQ621" s="166">
        <f t="shared" si="121"/>
        <v>33.185956303920605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 s="166">
        <f t="shared" si="120"/>
        <v>38.66615657456213</v>
      </c>
      <c r="AQ622" s="166">
        <f t="shared" si="121"/>
        <v>33.13043471112141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 s="166">
        <f t="shared" si="120"/>
        <v>38.708786994839677</v>
      </c>
      <c r="AQ623" s="166">
        <f t="shared" si="121"/>
        <v>33.074913118322215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 s="166">
        <f t="shared" si="120"/>
        <v>38.751417415117224</v>
      </c>
      <c r="AQ624" s="166">
        <f t="shared" si="121"/>
        <v>33.019391525523019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 s="166">
        <f t="shared" si="120"/>
        <v>38.794047835394771</v>
      </c>
      <c r="AQ625" s="166">
        <f t="shared" si="121"/>
        <v>32.963869932723824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 s="166">
        <f t="shared" si="120"/>
        <v>38.836678255672318</v>
      </c>
      <c r="AQ626" s="166">
        <f t="shared" si="121"/>
        <v>32.908348339924629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 s="166">
        <f t="shared" si="120"/>
        <v>38.879308675949865</v>
      </c>
      <c r="AQ627" s="166">
        <f t="shared" si="121"/>
        <v>32.852826747125434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 s="166">
        <f t="shared" si="120"/>
        <v>38.921939096227412</v>
      </c>
      <c r="AQ628" s="166">
        <f t="shared" si="121"/>
        <v>32.797305154326239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 s="166">
        <f t="shared" si="120"/>
        <v>38.964569516504959</v>
      </c>
      <c r="AQ629" s="166">
        <f t="shared" si="121"/>
        <v>32.741783561527043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 s="166">
        <f t="shared" si="120"/>
        <v>39.007199936782506</v>
      </c>
      <c r="AQ630" s="166">
        <f t="shared" si="121"/>
        <v>32.686261968727848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 s="166">
        <f t="shared" si="120"/>
        <v>39.049830357060053</v>
      </c>
      <c r="AQ631" s="166">
        <f t="shared" si="121"/>
        <v>32.630740375928653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 s="166">
        <f t="shared" si="120"/>
        <v>39.0924607773376</v>
      </c>
      <c r="AQ632" s="166">
        <f t="shared" si="121"/>
        <v>32.575218783129458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 s="166">
        <f t="shared" si="120"/>
        <v>39.135091197615147</v>
      </c>
      <c r="AQ633" s="166">
        <f t="shared" si="121"/>
        <v>32.519697190330263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 s="166">
        <f t="shared" si="120"/>
        <v>39.177721617892693</v>
      </c>
      <c r="AQ634" s="166">
        <f t="shared" si="121"/>
        <v>32.464175597531067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 s="166">
        <f t="shared" si="120"/>
        <v>39.22035203817024</v>
      </c>
      <c r="AQ635" s="166">
        <f t="shared" si="121"/>
        <v>32.408654004731872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 s="166">
        <f t="shared" si="120"/>
        <v>39.262982458447787</v>
      </c>
      <c r="AQ636" s="166">
        <f t="shared" si="121"/>
        <v>32.353132411932677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 s="166">
        <f t="shared" si="120"/>
        <v>39.305612878725334</v>
      </c>
      <c r="AQ637" s="166">
        <f t="shared" si="121"/>
        <v>32.297610819133482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 s="166">
        <f t="shared" si="120"/>
        <v>39.348243299002881</v>
      </c>
      <c r="AQ638" s="166">
        <f t="shared" si="121"/>
        <v>32.242089226334286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 s="166">
        <f t="shared" si="120"/>
        <v>39.390873719280428</v>
      </c>
      <c r="AQ639" s="166">
        <f t="shared" si="121"/>
        <v>32.186567633535091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 s="166">
        <f t="shared" si="120"/>
        <v>39.433504139557975</v>
      </c>
      <c r="AQ640" s="166">
        <f t="shared" si="121"/>
        <v>32.131046040735896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 s="166">
        <f t="shared" si="120"/>
        <v>39.476134559835522</v>
      </c>
      <c r="AQ641" s="166">
        <f t="shared" si="121"/>
        <v>32.075524447936701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 s="166">
        <f t="shared" si="120"/>
        <v>39.518764980113069</v>
      </c>
      <c r="AQ642" s="166">
        <f t="shared" si="121"/>
        <v>32.020002855137506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 s="166">
        <f t="shared" si="120"/>
        <v>39.561395400390616</v>
      </c>
      <c r="AQ643" s="166">
        <f t="shared" si="121"/>
        <v>31.964481262338314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 s="166">
        <f t="shared" si="120"/>
        <v>39.604025820668163</v>
      </c>
      <c r="AQ644" s="166">
        <f t="shared" si="121"/>
        <v>31.908959669539122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 s="166">
        <f t="shared" si="120"/>
        <v>39.64665624094571</v>
      </c>
      <c r="AQ645" s="166">
        <f t="shared" si="121"/>
        <v>31.853438076739931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 s="166">
        <f t="shared" si="120"/>
        <v>39.689286661223257</v>
      </c>
      <c r="AQ646" s="166">
        <f t="shared" si="121"/>
        <v>31.797916483940739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 s="166">
        <f t="shared" si="120"/>
        <v>39.731917081500804</v>
      </c>
      <c r="AQ647" s="166">
        <f t="shared" si="121"/>
        <v>31.742394891141547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 s="166">
        <f t="shared" si="120"/>
        <v>39.774547501778351</v>
      </c>
      <c r="AQ648" s="166">
        <f t="shared" si="121"/>
        <v>31.686873298342356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 s="166">
        <f t="shared" si="120"/>
        <v>39.817177922055897</v>
      </c>
      <c r="AQ649" s="166">
        <f t="shared" si="121"/>
        <v>31.631351705543164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 s="166">
        <f t="shared" si="120"/>
        <v>39.859808342333444</v>
      </c>
      <c r="AQ650" s="166">
        <f t="shared" si="121"/>
        <v>31.575830112743972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 s="166">
        <f t="shared" si="120"/>
        <v>39.902438762610991</v>
      </c>
      <c r="AQ651" s="166">
        <f t="shared" si="121"/>
        <v>31.520308519944781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 s="166">
        <f t="shared" si="120"/>
        <v>39.945069182888538</v>
      </c>
      <c r="AQ652" s="166">
        <f t="shared" si="121"/>
        <v>31.464786927145589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 s="166">
        <f t="shared" si="120"/>
        <v>39.987699603166085</v>
      </c>
      <c r="AQ653" s="166">
        <f t="shared" si="121"/>
        <v>31.409265334346397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 s="166">
        <f t="shared" si="120"/>
        <v>40.030330023443632</v>
      </c>
      <c r="AQ654" s="166">
        <f t="shared" si="121"/>
        <v>31.353743741547206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 s="166">
        <f t="shared" si="120"/>
        <v>40.072960443721179</v>
      </c>
      <c r="AQ655" s="166">
        <f t="shared" si="121"/>
        <v>31.298222148748014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 s="166">
        <f t="shared" si="120"/>
        <v>40.115590863998726</v>
      </c>
      <c r="AQ656" s="166">
        <f t="shared" si="121"/>
        <v>31.242700555948822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 s="166">
        <f t="shared" si="120"/>
        <v>40.158221284276273</v>
      </c>
      <c r="AQ657" s="166">
        <f t="shared" si="121"/>
        <v>31.187178963149631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 s="166">
        <f t="shared" si="120"/>
        <v>40.20085170455382</v>
      </c>
      <c r="AQ658" s="166">
        <f t="shared" si="121"/>
        <v>31.131657370350439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 s="166">
        <f t="shared" si="120"/>
        <v>40.243482124831367</v>
      </c>
      <c r="AQ659" s="166">
        <f t="shared" si="121"/>
        <v>31.076135777551247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 s="166">
        <f t="shared" si="120"/>
        <v>40.286112545108914</v>
      </c>
      <c r="AQ660" s="166">
        <f t="shared" si="121"/>
        <v>31.020614184752056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 s="166">
        <f t="shared" si="120"/>
        <v>40.328742965386461</v>
      </c>
      <c r="AQ661" s="166">
        <f t="shared" si="121"/>
        <v>30.965092591952864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 s="166">
        <f t="shared" si="120"/>
        <v>40.371373385664008</v>
      </c>
      <c r="AQ662" s="166">
        <f t="shared" si="121"/>
        <v>30.909570999153672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 s="166">
        <f t="shared" si="120"/>
        <v>40.414003805941555</v>
      </c>
      <c r="AQ663" s="166">
        <f t="shared" si="121"/>
        <v>30.854049406354481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 s="166">
        <f t="shared" si="120"/>
        <v>40.456634226219101</v>
      </c>
      <c r="AQ664" s="166">
        <f t="shared" si="121"/>
        <v>30.798527813555289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 s="166">
        <f t="shared" si="120"/>
        <v>40.499264646496648</v>
      </c>
      <c r="AQ665" s="166">
        <f t="shared" si="121"/>
        <v>30.743006220756097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 s="166">
        <f t="shared" si="120"/>
        <v>40.541895066774195</v>
      </c>
      <c r="AQ666" s="166">
        <f t="shared" si="121"/>
        <v>30.687484627956906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 s="166">
        <f t="shared" si="120"/>
        <v>40.584525487051742</v>
      </c>
      <c r="AQ667" s="166">
        <f t="shared" si="121"/>
        <v>30.631963035157714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 s="166">
        <f t="shared" si="120"/>
        <v>40.627155907329289</v>
      </c>
      <c r="AQ668" s="166">
        <f t="shared" si="121"/>
        <v>30.576441442358522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 s="166">
        <f t="shared" si="120"/>
        <v>40.669786327606836</v>
      </c>
      <c r="AQ669" s="166">
        <f t="shared" si="121"/>
        <v>30.520919849559331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 s="166">
        <f t="shared" si="120"/>
        <v>40.712416747884383</v>
      </c>
      <c r="AQ670" s="166">
        <f t="shared" si="121"/>
        <v>30.465398256760139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 s="166">
        <f t="shared" si="120"/>
        <v>40.75504716816193</v>
      </c>
      <c r="AQ671" s="166">
        <f t="shared" si="121"/>
        <v>30.409876663960947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 s="166">
        <f t="shared" si="120"/>
        <v>40.797677588439477</v>
      </c>
      <c r="AQ672" s="166">
        <f t="shared" si="121"/>
        <v>30.354355071161756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 s="166">
        <f t="shared" si="120"/>
        <v>40.840308008717024</v>
      </c>
      <c r="AQ673" s="166">
        <f t="shared" si="121"/>
        <v>30.298833478362564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 s="166">
        <f t="shared" si="120"/>
        <v>40.882938428994571</v>
      </c>
      <c r="AQ674" s="166">
        <f t="shared" si="121"/>
        <v>30.243311885563372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 s="166">
        <f t="shared" si="120"/>
        <v>40.925568849272118</v>
      </c>
      <c r="AQ675" s="166">
        <f t="shared" si="121"/>
        <v>30.187790292764181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 s="166">
        <f t="shared" si="120"/>
        <v>40.968199269549665</v>
      </c>
      <c r="AQ676" s="166">
        <f t="shared" si="121"/>
        <v>30.132268699964989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 s="166">
        <f t="shared" si="120"/>
        <v>41.010829689827212</v>
      </c>
      <c r="AQ677" s="166">
        <f t="shared" si="121"/>
        <v>30.076747107165797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 s="166">
        <f t="shared" si="120"/>
        <v>41.053460110104758</v>
      </c>
      <c r="AQ678" s="166">
        <f t="shared" si="121"/>
        <v>30.021225514366606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 s="166">
        <f t="shared" si="120"/>
        <v>41.096090530382305</v>
      </c>
      <c r="AQ679" s="166">
        <f t="shared" si="121"/>
        <v>29.965703921567414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 s="166">
        <f t="shared" si="120"/>
        <v>41.138720950659852</v>
      </c>
      <c r="AQ680" s="166">
        <f t="shared" si="121"/>
        <v>29.910182328768222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 s="166">
        <f t="shared" si="120"/>
        <v>41.181351370937399</v>
      </c>
      <c r="AQ681" s="166">
        <f t="shared" si="121"/>
        <v>29.854660735969031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 s="166">
        <f t="shared" si="120"/>
        <v>41.223981791214946</v>
      </c>
      <c r="AQ682" s="166">
        <f t="shared" si="121"/>
        <v>29.799139143169839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 s="166">
        <f t="shared" si="120"/>
        <v>41.266612211492493</v>
      </c>
      <c r="AQ683" s="166">
        <f t="shared" si="121"/>
        <v>29.743617550370647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 s="166">
        <f t="shared" si="120"/>
        <v>41.30924263177004</v>
      </c>
      <c r="AQ684" s="166">
        <f t="shared" si="121"/>
        <v>29.688095957571456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 s="166">
        <f t="shared" si="120"/>
        <v>41.351873052047587</v>
      </c>
      <c r="AQ685" s="166">
        <f t="shared" si="121"/>
        <v>29.632574364772264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 s="166">
        <f t="shared" si="120"/>
        <v>41.394503472325134</v>
      </c>
      <c r="AQ686" s="166">
        <f t="shared" si="121"/>
        <v>29.577052771973072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 s="166">
        <f t="shared" si="120"/>
        <v>41.437133892602681</v>
      </c>
      <c r="AQ687" s="166">
        <f t="shared" si="121"/>
        <v>29.521531179173881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 s="166">
        <f t="shared" si="120"/>
        <v>41.479764312880228</v>
      </c>
      <c r="AQ688" s="166">
        <f t="shared" si="121"/>
        <v>29.466009586374689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 s="166">
        <f t="shared" si="120"/>
        <v>41.522394733157775</v>
      </c>
      <c r="AQ689" s="166">
        <f t="shared" si="121"/>
        <v>29.410487993575497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 s="166">
        <f t="shared" si="120"/>
        <v>41.565025153435322</v>
      </c>
      <c r="AQ690" s="166">
        <f t="shared" si="121"/>
        <v>29.354966400776306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 s="166">
        <f t="shared" si="120"/>
        <v>41.607655573712869</v>
      </c>
      <c r="AQ691" s="166">
        <f t="shared" si="121"/>
        <v>29.299444807977114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 s="166">
        <f t="shared" si="120"/>
        <v>41.650285993990416</v>
      </c>
      <c r="AQ692" s="166">
        <f t="shared" si="121"/>
        <v>29.243923215177922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 s="166">
        <f t="shared" si="120"/>
        <v>41.692916414267962</v>
      </c>
      <c r="AQ693" s="166">
        <f t="shared" si="121"/>
        <v>29.188401622378731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 s="166">
        <f t="shared" si="120"/>
        <v>41.735546834545509</v>
      </c>
      <c r="AQ694" s="166">
        <f t="shared" si="121"/>
        <v>29.132880029579539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 s="166">
        <f t="shared" si="120"/>
        <v>41.778177254823056</v>
      </c>
      <c r="AQ695" s="166">
        <f t="shared" si="121"/>
        <v>29.077358436780347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 s="166">
        <f t="shared" si="120"/>
        <v>41.820807675100603</v>
      </c>
      <c r="AQ696" s="166">
        <f t="shared" si="121"/>
        <v>29.021836843981156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 s="166">
        <f t="shared" si="120"/>
        <v>41.86343809537815</v>
      </c>
      <c r="AQ697" s="166">
        <f t="shared" si="121"/>
        <v>28.966315251181964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 s="166">
        <f t="shared" si="120"/>
        <v>41.906068515655697</v>
      </c>
      <c r="AQ698" s="166">
        <f t="shared" si="121"/>
        <v>28.910793658382772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 s="166">
        <f t="shared" si="120"/>
        <v>41.948698935933244</v>
      </c>
      <c r="AQ699" s="166">
        <f t="shared" si="121"/>
        <v>28.855272065583581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 s="166">
        <f t="shared" si="120"/>
        <v>41.991329356210791</v>
      </c>
      <c r="AQ700" s="166">
        <f t="shared" si="121"/>
        <v>28.799750472784389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 s="166">
        <f t="shared" si="120"/>
        <v>42.033959776488338</v>
      </c>
      <c r="AQ701" s="166">
        <f t="shared" si="121"/>
        <v>28.744228879985197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 s="166">
        <f t="shared" si="120"/>
        <v>42.076590196765885</v>
      </c>
      <c r="AQ702" s="166">
        <f t="shared" si="121"/>
        <v>28.688707287186006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 s="166">
        <f t="shared" si="120"/>
        <v>42.119220617043432</v>
      </c>
      <c r="AQ703" s="166">
        <f t="shared" si="121"/>
        <v>28.633185694386814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 s="166">
        <f t="shared" si="120"/>
        <v>42.161851037320979</v>
      </c>
      <c r="AQ704" s="166">
        <f t="shared" si="121"/>
        <v>28.577664101587622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 s="166">
        <f t="shared" si="120"/>
        <v>42.204481457598526</v>
      </c>
      <c r="AQ705" s="166">
        <f t="shared" si="121"/>
        <v>28.522142508788431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 s="166">
        <f t="shared" si="120"/>
        <v>42.247111877876073</v>
      </c>
      <c r="AQ706" s="166">
        <f t="shared" si="121"/>
        <v>28.466620915989239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 s="166">
        <f t="shared" si="120"/>
        <v>42.28974229815362</v>
      </c>
      <c r="AQ707" s="166">
        <f t="shared" si="121"/>
        <v>28.411099323190047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 s="166">
        <f t="shared" si="120"/>
        <v>42.332372718431166</v>
      </c>
      <c r="AQ708" s="166">
        <f t="shared" si="121"/>
        <v>28.355577730390856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 s="166">
        <f t="shared" si="120"/>
        <v>42.375003138708713</v>
      </c>
      <c r="AQ709" s="166">
        <f t="shared" si="121"/>
        <v>28.300056137591664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 s="166">
        <f t="shared" si="120"/>
        <v>42.41763355898626</v>
      </c>
      <c r="AQ710" s="166">
        <f t="shared" si="121"/>
        <v>28.244534544792472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240">
        <f>AB15</f>
        <v>42.460263979264127</v>
      </c>
      <c r="AQ711" s="240">
        <f>AC15</f>
        <v>28.189012951993224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 s="166">
        <f>AB15</f>
        <v>42.460263979264127</v>
      </c>
      <c r="AR712" s="166">
        <f>AC15</f>
        <v>28.189012951993224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 s="166">
        <f t="shared" ref="AJ713:AJ811" si="122">AJ712+(AJ$812-AJ$712)/100</f>
        <v>42.368641144313003</v>
      </c>
      <c r="AR713" s="166">
        <f t="shared" ref="AR713:AR811" si="123">AR712+(AR$812-AR$712)/100</f>
        <v>27.967622822473292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 s="166">
        <f t="shared" si="122"/>
        <v>42.277018309361878</v>
      </c>
      <c r="AR714" s="166">
        <f t="shared" si="123"/>
        <v>27.74623269295336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 s="166">
        <f t="shared" si="122"/>
        <v>42.185395474410754</v>
      </c>
      <c r="AR715" s="166">
        <f t="shared" si="123"/>
        <v>27.524842563433428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 s="166">
        <f t="shared" si="122"/>
        <v>42.09377263945963</v>
      </c>
      <c r="AR716" s="166">
        <f t="shared" si="123"/>
        <v>27.303452433913495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 s="166">
        <f t="shared" si="122"/>
        <v>42.002149804508505</v>
      </c>
      <c r="AR717" s="166">
        <f t="shared" si="123"/>
        <v>27.082062304393563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 s="166">
        <f t="shared" si="122"/>
        <v>41.910526969557381</v>
      </c>
      <c r="AR718" s="166">
        <f t="shared" si="123"/>
        <v>26.860672174873631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 s="166">
        <f t="shared" si="122"/>
        <v>41.818904134606257</v>
      </c>
      <c r="AR719" s="166">
        <f t="shared" si="123"/>
        <v>26.639282045353699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 s="166">
        <f t="shared" si="122"/>
        <v>41.727281299655132</v>
      </c>
      <c r="AR720" s="166">
        <f t="shared" si="123"/>
        <v>26.417891915833767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 s="166">
        <f t="shared" si="122"/>
        <v>41.635658464704008</v>
      </c>
      <c r="AR721" s="166">
        <f t="shared" si="123"/>
        <v>26.196501786313835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 s="166">
        <f t="shared" si="122"/>
        <v>41.544035629752884</v>
      </c>
      <c r="AR722" s="166">
        <f t="shared" si="123"/>
        <v>25.975111656793903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 s="166">
        <f t="shared" si="122"/>
        <v>41.452412794801759</v>
      </c>
      <c r="AR723" s="166">
        <f t="shared" si="123"/>
        <v>25.753721527273971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 s="166">
        <f t="shared" si="122"/>
        <v>41.360789959850635</v>
      </c>
      <c r="AR724" s="166">
        <f t="shared" si="123"/>
        <v>25.532331397754039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 s="166">
        <f t="shared" si="122"/>
        <v>41.269167124899511</v>
      </c>
      <c r="AR725" s="166">
        <f t="shared" si="123"/>
        <v>25.310941268234107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 s="166">
        <f t="shared" si="122"/>
        <v>41.177544289948386</v>
      </c>
      <c r="AR726" s="166">
        <f t="shared" si="123"/>
        <v>25.089551138714175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 s="166">
        <f t="shared" si="122"/>
        <v>41.085921454997262</v>
      </c>
      <c r="AR727" s="166">
        <f t="shared" si="123"/>
        <v>24.868161009194242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 s="166">
        <f t="shared" si="122"/>
        <v>40.994298620046138</v>
      </c>
      <c r="AR728" s="166">
        <f t="shared" si="123"/>
        <v>24.64677087967431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 s="166">
        <f t="shared" si="122"/>
        <v>40.902675785095013</v>
      </c>
      <c r="AR729" s="166">
        <f t="shared" si="123"/>
        <v>24.425380750154378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 s="166">
        <f t="shared" si="122"/>
        <v>40.811052950143889</v>
      </c>
      <c r="AR730" s="166">
        <f t="shared" si="123"/>
        <v>24.203990620634446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 s="166">
        <f t="shared" si="122"/>
        <v>40.719430115192765</v>
      </c>
      <c r="AR731" s="166">
        <f t="shared" si="123"/>
        <v>23.982600491114514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 s="166">
        <f t="shared" si="122"/>
        <v>40.62780728024164</v>
      </c>
      <c r="AR732" s="166">
        <f t="shared" si="123"/>
        <v>23.761210361594582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 s="166">
        <f t="shared" si="122"/>
        <v>40.536184445290516</v>
      </c>
      <c r="AR733" s="166">
        <f t="shared" si="123"/>
        <v>23.53982023207465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 s="166">
        <f t="shared" si="122"/>
        <v>40.444561610339392</v>
      </c>
      <c r="AR734" s="166">
        <f t="shared" si="123"/>
        <v>23.318430102554718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 s="166">
        <f t="shared" si="122"/>
        <v>40.352938775388267</v>
      </c>
      <c r="AR735" s="166">
        <f t="shared" si="123"/>
        <v>23.097039973034786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 s="166">
        <f t="shared" si="122"/>
        <v>40.261315940437143</v>
      </c>
      <c r="AR736" s="166">
        <f t="shared" si="123"/>
        <v>22.875649843514854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 s="166">
        <f t="shared" si="122"/>
        <v>40.169693105486019</v>
      </c>
      <c r="AR737" s="166">
        <f t="shared" si="123"/>
        <v>22.654259713994922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 s="166">
        <f t="shared" si="122"/>
        <v>40.078070270534894</v>
      </c>
      <c r="AR738" s="166">
        <f t="shared" si="123"/>
        <v>22.432869584474989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 s="166">
        <f t="shared" si="122"/>
        <v>39.98644743558377</v>
      </c>
      <c r="AR739" s="166">
        <f t="shared" si="123"/>
        <v>22.211479454955057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 s="166">
        <f t="shared" si="122"/>
        <v>39.894824600632646</v>
      </c>
      <c r="AR740" s="166">
        <f t="shared" si="123"/>
        <v>21.990089325435125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 s="166">
        <f t="shared" si="122"/>
        <v>39.803201765681521</v>
      </c>
      <c r="AR741" s="166">
        <f t="shared" si="123"/>
        <v>21.768699195915193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 s="166">
        <f t="shared" si="122"/>
        <v>39.711578930730397</v>
      </c>
      <c r="AR742" s="166">
        <f t="shared" si="123"/>
        <v>21.547309066395261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 s="166">
        <f t="shared" si="122"/>
        <v>39.619956095779273</v>
      </c>
      <c r="AR743" s="166">
        <f t="shared" si="123"/>
        <v>21.325918936875329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 s="166">
        <f t="shared" si="122"/>
        <v>39.528333260828148</v>
      </c>
      <c r="AR744" s="166">
        <f t="shared" si="123"/>
        <v>21.104528807355397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 s="166">
        <f t="shared" si="122"/>
        <v>39.436710425877024</v>
      </c>
      <c r="AR745" s="166">
        <f t="shared" si="123"/>
        <v>20.883138677835465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 s="166">
        <f t="shared" si="122"/>
        <v>39.3450875909259</v>
      </c>
      <c r="AR746" s="166">
        <f t="shared" si="123"/>
        <v>20.661748548315533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 s="166">
        <f t="shared" si="122"/>
        <v>39.253464755974775</v>
      </c>
      <c r="AR747" s="166">
        <f t="shared" si="123"/>
        <v>20.440358418795601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 s="166">
        <f t="shared" si="122"/>
        <v>39.161841921023651</v>
      </c>
      <c r="AR748" s="166">
        <f t="shared" si="123"/>
        <v>20.218968289275669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 s="166">
        <f t="shared" si="122"/>
        <v>39.070219086072527</v>
      </c>
      <c r="AR749" s="166">
        <f t="shared" si="123"/>
        <v>19.997578159755736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 s="166">
        <f t="shared" si="122"/>
        <v>38.978596251121402</v>
      </c>
      <c r="AR750" s="166">
        <f t="shared" si="123"/>
        <v>19.776188030235804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 s="166">
        <f t="shared" si="122"/>
        <v>38.886973416170278</v>
      </c>
      <c r="AR751" s="166">
        <f t="shared" si="123"/>
        <v>19.554797900715872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 s="166">
        <f t="shared" si="122"/>
        <v>38.795350581219154</v>
      </c>
      <c r="AR752" s="166">
        <f t="shared" si="123"/>
        <v>19.33340777119594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 s="166">
        <f t="shared" si="122"/>
        <v>38.703727746268029</v>
      </c>
      <c r="AR753" s="166">
        <f t="shared" si="123"/>
        <v>19.112017641676008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 s="166">
        <f t="shared" si="122"/>
        <v>38.612104911316905</v>
      </c>
      <c r="AR754" s="166">
        <f t="shared" si="123"/>
        <v>18.890627512156076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 s="166">
        <f t="shared" si="122"/>
        <v>38.520482076365781</v>
      </c>
      <c r="AR755" s="166">
        <f t="shared" si="123"/>
        <v>18.669237382636144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 s="166">
        <f t="shared" si="122"/>
        <v>38.428859241414656</v>
      </c>
      <c r="AR756" s="166">
        <f t="shared" si="123"/>
        <v>18.447847253116212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 s="166">
        <f t="shared" si="122"/>
        <v>38.337236406463532</v>
      </c>
      <c r="AR757" s="166">
        <f t="shared" si="123"/>
        <v>18.22645712359628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 s="166">
        <f t="shared" si="122"/>
        <v>38.245613571512408</v>
      </c>
      <c r="AR758" s="166">
        <f t="shared" si="123"/>
        <v>18.005066994076348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 s="166">
        <f t="shared" si="122"/>
        <v>38.153990736561283</v>
      </c>
      <c r="AR759" s="166">
        <f t="shared" si="123"/>
        <v>17.783676864556416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 s="166">
        <f t="shared" si="122"/>
        <v>38.062367901610159</v>
      </c>
      <c r="AR760" s="166">
        <f t="shared" si="123"/>
        <v>17.562286735036484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 s="166">
        <f t="shared" si="122"/>
        <v>37.970745066659035</v>
      </c>
      <c r="AR761" s="166">
        <f t="shared" si="123"/>
        <v>17.340896605516551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 s="166">
        <f t="shared" si="122"/>
        <v>37.87912223170791</v>
      </c>
      <c r="AR762" s="166">
        <f t="shared" si="123"/>
        <v>17.119506475996619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 s="166">
        <f t="shared" si="122"/>
        <v>37.787499396756786</v>
      </c>
      <c r="AR763" s="166">
        <f t="shared" si="123"/>
        <v>16.898116346476687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 s="166">
        <f t="shared" si="122"/>
        <v>37.695876561805662</v>
      </c>
      <c r="AR764" s="166">
        <f t="shared" si="123"/>
        <v>16.676726216956755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 s="166">
        <f t="shared" si="122"/>
        <v>37.604253726854537</v>
      </c>
      <c r="AR765" s="166">
        <f t="shared" si="123"/>
        <v>16.455336087436823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 s="166">
        <f t="shared" si="122"/>
        <v>37.512630891903413</v>
      </c>
      <c r="AR766" s="166">
        <f t="shared" si="123"/>
        <v>16.233945957916891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 s="166">
        <f t="shared" si="122"/>
        <v>37.421008056952289</v>
      </c>
      <c r="AR767" s="166">
        <f t="shared" si="123"/>
        <v>16.012555828396959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 s="166">
        <f t="shared" si="122"/>
        <v>37.329385222001164</v>
      </c>
      <c r="AR768" s="166">
        <f t="shared" si="123"/>
        <v>15.791165698877027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 s="166">
        <f t="shared" si="122"/>
        <v>37.23776238705004</v>
      </c>
      <c r="AR769" s="166">
        <f t="shared" si="123"/>
        <v>15.569775569357095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 s="166">
        <f t="shared" si="122"/>
        <v>37.146139552098916</v>
      </c>
      <c r="AR770" s="166">
        <f t="shared" si="123"/>
        <v>15.348385439837163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 s="166">
        <f t="shared" si="122"/>
        <v>37.054516717147791</v>
      </c>
      <c r="AR771" s="166">
        <f t="shared" si="123"/>
        <v>15.126995310317231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 s="166">
        <f t="shared" si="122"/>
        <v>36.962893882196667</v>
      </c>
      <c r="AR772" s="166">
        <f t="shared" si="123"/>
        <v>14.905605180797298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 s="166">
        <f t="shared" si="122"/>
        <v>36.871271047245543</v>
      </c>
      <c r="AR773" s="166">
        <f t="shared" si="123"/>
        <v>14.684215051277366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 s="166">
        <f t="shared" si="122"/>
        <v>36.779648212294418</v>
      </c>
      <c r="AR774" s="166">
        <f t="shared" si="123"/>
        <v>14.462824921757434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 s="166">
        <f t="shared" si="122"/>
        <v>36.688025377343294</v>
      </c>
      <c r="AR775" s="166">
        <f t="shared" si="123"/>
        <v>14.241434792237502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 s="166">
        <f t="shared" si="122"/>
        <v>36.59640254239217</v>
      </c>
      <c r="AR776" s="166">
        <f t="shared" si="123"/>
        <v>14.02004466271757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 s="166">
        <f t="shared" si="122"/>
        <v>36.504779707441045</v>
      </c>
      <c r="AR777" s="166">
        <f t="shared" si="123"/>
        <v>13.798654533197638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 s="166">
        <f t="shared" si="122"/>
        <v>36.413156872489921</v>
      </c>
      <c r="AR778" s="166">
        <f t="shared" si="123"/>
        <v>13.577264403677706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 s="166">
        <f t="shared" si="122"/>
        <v>36.321534037538797</v>
      </c>
      <c r="AR779" s="166">
        <f t="shared" si="123"/>
        <v>13.355874274157774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 s="166">
        <f t="shared" si="122"/>
        <v>36.229911202587672</v>
      </c>
      <c r="AR780" s="166">
        <f t="shared" si="123"/>
        <v>13.134484144637842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 s="166">
        <f t="shared" si="122"/>
        <v>36.138288367636548</v>
      </c>
      <c r="AR781" s="166">
        <f t="shared" si="123"/>
        <v>12.91309401511791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 s="166">
        <f t="shared" si="122"/>
        <v>36.046665532685424</v>
      </c>
      <c r="AR782" s="166">
        <f t="shared" si="123"/>
        <v>12.691703885597978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 s="166">
        <f t="shared" si="122"/>
        <v>35.955042697734299</v>
      </c>
      <c r="AR783" s="166">
        <f t="shared" si="123"/>
        <v>12.470313756078045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 s="166">
        <f t="shared" si="122"/>
        <v>35.863419862783175</v>
      </c>
      <c r="AR784" s="166">
        <f t="shared" si="123"/>
        <v>12.248923626558113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 s="166">
        <f t="shared" si="122"/>
        <v>35.771797027832051</v>
      </c>
      <c r="AR785" s="166">
        <f t="shared" si="123"/>
        <v>12.027533497038181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 s="166">
        <f t="shared" si="122"/>
        <v>35.680174192880926</v>
      </c>
      <c r="AR786" s="166">
        <f t="shared" si="123"/>
        <v>11.806143367518249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 s="166">
        <f t="shared" si="122"/>
        <v>35.588551357929802</v>
      </c>
      <c r="AR787" s="166">
        <f t="shared" si="123"/>
        <v>11.584753237998317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 s="166">
        <f t="shared" si="122"/>
        <v>35.496928522978678</v>
      </c>
      <c r="AR788" s="166">
        <f t="shared" si="123"/>
        <v>11.363363108478385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 s="166">
        <f t="shared" si="122"/>
        <v>35.405305688027553</v>
      </c>
      <c r="AR789" s="166">
        <f t="shared" si="123"/>
        <v>11.141972978958453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 s="166">
        <f t="shared" si="122"/>
        <v>35.313682853076429</v>
      </c>
      <c r="AR790" s="166">
        <f t="shared" si="123"/>
        <v>10.920582849438521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 s="166">
        <f t="shared" si="122"/>
        <v>35.222060018125305</v>
      </c>
      <c r="AR791" s="166">
        <f t="shared" si="123"/>
        <v>10.699192719918589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 s="166">
        <f t="shared" si="122"/>
        <v>35.13043718317418</v>
      </c>
      <c r="AR792" s="166">
        <f t="shared" si="123"/>
        <v>10.477802590398657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 s="166">
        <f t="shared" si="122"/>
        <v>35.038814348223056</v>
      </c>
      <c r="AR793" s="166">
        <f t="shared" si="123"/>
        <v>10.256412460878725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 s="166">
        <f t="shared" si="122"/>
        <v>34.947191513271932</v>
      </c>
      <c r="AR794" s="166">
        <f t="shared" si="123"/>
        <v>10.035022331358793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 s="166">
        <f t="shared" si="122"/>
        <v>34.855568678320807</v>
      </c>
      <c r="AR795" s="166">
        <f t="shared" si="123"/>
        <v>9.8136322018388604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 s="166">
        <f t="shared" si="122"/>
        <v>34.763945843369683</v>
      </c>
      <c r="AR796" s="166">
        <f t="shared" si="123"/>
        <v>9.5922420723189283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 s="166">
        <f t="shared" si="122"/>
        <v>34.672323008418559</v>
      </c>
      <c r="AR797" s="166">
        <f t="shared" si="123"/>
        <v>9.3708519427989962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 s="166">
        <f t="shared" si="122"/>
        <v>34.580700173467434</v>
      </c>
      <c r="AR798" s="166">
        <f t="shared" si="123"/>
        <v>9.1494618132790642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 s="166">
        <f t="shared" si="122"/>
        <v>34.48907733851631</v>
      </c>
      <c r="AR799" s="166">
        <f t="shared" si="123"/>
        <v>8.9280716837591321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 s="166">
        <f t="shared" si="122"/>
        <v>34.397454503565186</v>
      </c>
      <c r="AR800" s="166">
        <f t="shared" si="123"/>
        <v>8.7066815542392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 s="166">
        <f t="shared" si="122"/>
        <v>34.305831668614061</v>
      </c>
      <c r="AR801" s="166">
        <f t="shared" si="123"/>
        <v>8.4852914247192679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 s="166">
        <f t="shared" si="122"/>
        <v>34.214208833662937</v>
      </c>
      <c r="AR802" s="166">
        <f t="shared" si="123"/>
        <v>8.2639012951993358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 s="166">
        <f t="shared" si="122"/>
        <v>34.122585998711813</v>
      </c>
      <c r="AR803" s="166">
        <f t="shared" si="123"/>
        <v>8.0425111656794037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 s="166">
        <f t="shared" si="122"/>
        <v>34.030963163760688</v>
      </c>
      <c r="AR804" s="166">
        <f t="shared" si="123"/>
        <v>7.8211210361594716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 s="166">
        <f t="shared" si="122"/>
        <v>33.939340328809564</v>
      </c>
      <c r="AR805" s="166">
        <f t="shared" si="123"/>
        <v>7.5997309066395395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 s="166">
        <f t="shared" si="122"/>
        <v>33.84771749385844</v>
      </c>
      <c r="AR806" s="166">
        <f t="shared" si="123"/>
        <v>7.3783407771196075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 s="166">
        <f t="shared" si="122"/>
        <v>33.756094658907315</v>
      </c>
      <c r="AR807" s="166">
        <f t="shared" si="123"/>
        <v>7.1569506475996754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 s="166">
        <f t="shared" si="122"/>
        <v>33.664471823956191</v>
      </c>
      <c r="AR808" s="166">
        <f t="shared" si="123"/>
        <v>6.9355605180797433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 s="166">
        <f t="shared" si="122"/>
        <v>33.572848989005067</v>
      </c>
      <c r="AR809" s="166">
        <f t="shared" si="123"/>
        <v>6.7141703885598112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 s="166">
        <f t="shared" si="122"/>
        <v>33.481226154053942</v>
      </c>
      <c r="AR810" s="166">
        <f t="shared" si="123"/>
        <v>6.4927802590398791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 s="166">
        <f t="shared" si="122"/>
        <v>33.389603319102818</v>
      </c>
      <c r="AR811" s="166">
        <f t="shared" si="123"/>
        <v>6.271390129519947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41">
        <f>AB8</f>
        <v>33.297980484151708</v>
      </c>
      <c r="AR812" s="240">
        <f>AC8</f>
        <v>6.05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68">
        <f>AB8</f>
        <v>33.297980484151708</v>
      </c>
      <c r="AS813" s="166">
        <f>AC8</f>
        <v>6.05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68">
        <f t="shared" ref="AJ814:AJ912" si="124">AJ813+(AJ$913-AJ$813)/100</f>
        <v>33.297980484151708</v>
      </c>
      <c r="AS814" s="166">
        <f t="shared" ref="AS814:AS912" si="125">AS813+(AS$913-AS$813)/100</f>
        <v>6.05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68">
        <f t="shared" si="124"/>
        <v>33.297980484151708</v>
      </c>
      <c r="AS815" s="166">
        <f t="shared" si="125"/>
        <v>6.05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68">
        <f t="shared" si="124"/>
        <v>33.297980484151708</v>
      </c>
      <c r="AS816" s="166">
        <f t="shared" si="125"/>
        <v>6.05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68">
        <f t="shared" si="124"/>
        <v>33.297980484151708</v>
      </c>
      <c r="AS817" s="166">
        <f t="shared" si="125"/>
        <v>6.05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68">
        <f t="shared" si="124"/>
        <v>33.297980484151708</v>
      </c>
      <c r="AS818" s="166">
        <f t="shared" si="125"/>
        <v>6.05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68">
        <f t="shared" si="124"/>
        <v>33.297980484151708</v>
      </c>
      <c r="AS819" s="166">
        <f t="shared" si="125"/>
        <v>6.05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68">
        <f t="shared" si="124"/>
        <v>33.297980484151708</v>
      </c>
      <c r="AS820" s="166">
        <f t="shared" si="125"/>
        <v>6.05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68">
        <f t="shared" si="124"/>
        <v>33.297980484151708</v>
      </c>
      <c r="AS821" s="166">
        <f t="shared" si="125"/>
        <v>6.05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68">
        <f t="shared" si="124"/>
        <v>33.297980484151708</v>
      </c>
      <c r="AS822" s="166">
        <f t="shared" si="125"/>
        <v>6.05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68">
        <f t="shared" si="124"/>
        <v>33.297980484151708</v>
      </c>
      <c r="AS823" s="166">
        <f t="shared" si="125"/>
        <v>6.05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68">
        <f t="shared" si="124"/>
        <v>33.297980484151708</v>
      </c>
      <c r="AS824" s="166">
        <f t="shared" si="125"/>
        <v>6.05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68">
        <f t="shared" si="124"/>
        <v>33.297980484151708</v>
      </c>
      <c r="AS825" s="166">
        <f t="shared" si="125"/>
        <v>6.05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68">
        <f t="shared" si="124"/>
        <v>33.297980484151708</v>
      </c>
      <c r="AS826" s="166">
        <f t="shared" si="125"/>
        <v>6.05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68">
        <f t="shared" si="124"/>
        <v>33.297980484151708</v>
      </c>
      <c r="AS827" s="166">
        <f t="shared" si="125"/>
        <v>6.05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68">
        <f t="shared" si="124"/>
        <v>33.297980484151708</v>
      </c>
      <c r="AS828" s="166">
        <f t="shared" si="125"/>
        <v>6.05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68">
        <f t="shared" si="124"/>
        <v>33.297980484151708</v>
      </c>
      <c r="AS829" s="166">
        <f t="shared" si="125"/>
        <v>6.05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68">
        <f t="shared" si="124"/>
        <v>33.297980484151708</v>
      </c>
      <c r="AS830" s="166">
        <f t="shared" si="125"/>
        <v>6.05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68">
        <f t="shared" si="124"/>
        <v>33.297980484151708</v>
      </c>
      <c r="AS831" s="166">
        <f t="shared" si="125"/>
        <v>6.05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68">
        <f t="shared" si="124"/>
        <v>33.297980484151708</v>
      </c>
      <c r="AS832" s="166">
        <f t="shared" si="125"/>
        <v>6.05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68">
        <f t="shared" si="124"/>
        <v>33.297980484151708</v>
      </c>
      <c r="AS833" s="166">
        <f t="shared" si="125"/>
        <v>6.05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68">
        <f t="shared" si="124"/>
        <v>33.297980484151708</v>
      </c>
      <c r="AS834" s="166">
        <f t="shared" si="125"/>
        <v>6.05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68">
        <f t="shared" si="124"/>
        <v>33.297980484151708</v>
      </c>
      <c r="AS835" s="166">
        <f t="shared" si="125"/>
        <v>6.05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68">
        <f t="shared" si="124"/>
        <v>33.297980484151708</v>
      </c>
      <c r="AS836" s="166">
        <f t="shared" si="125"/>
        <v>6.05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68">
        <f t="shared" si="124"/>
        <v>33.297980484151708</v>
      </c>
      <c r="AS837" s="166">
        <f t="shared" si="125"/>
        <v>6.05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68">
        <f t="shared" si="124"/>
        <v>33.297980484151708</v>
      </c>
      <c r="AS838" s="166">
        <f t="shared" si="125"/>
        <v>6.05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68">
        <f t="shared" si="124"/>
        <v>33.297980484151708</v>
      </c>
      <c r="AS839" s="166">
        <f t="shared" si="125"/>
        <v>6.05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68">
        <f t="shared" si="124"/>
        <v>33.297980484151708</v>
      </c>
      <c r="AS840" s="166">
        <f t="shared" si="125"/>
        <v>6.05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68">
        <f t="shared" si="124"/>
        <v>33.297980484151708</v>
      </c>
      <c r="AS841" s="166">
        <f t="shared" si="125"/>
        <v>6.05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68">
        <f t="shared" si="124"/>
        <v>33.297980484151708</v>
      </c>
      <c r="AS842" s="166">
        <f t="shared" si="125"/>
        <v>6.05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68">
        <f t="shared" si="124"/>
        <v>33.297980484151708</v>
      </c>
      <c r="AS843" s="166">
        <f t="shared" si="125"/>
        <v>6.05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68">
        <f t="shared" si="124"/>
        <v>33.297980484151708</v>
      </c>
      <c r="AS844" s="166">
        <f t="shared" si="125"/>
        <v>6.05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68">
        <f t="shared" si="124"/>
        <v>33.297980484151708</v>
      </c>
      <c r="AS845" s="166">
        <f t="shared" si="125"/>
        <v>6.05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68">
        <f t="shared" si="124"/>
        <v>33.297980484151708</v>
      </c>
      <c r="AS846" s="166">
        <f t="shared" si="125"/>
        <v>6.05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68">
        <f t="shared" si="124"/>
        <v>33.297980484151708</v>
      </c>
      <c r="AS847" s="166">
        <f t="shared" si="125"/>
        <v>6.05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68">
        <f t="shared" si="124"/>
        <v>33.297980484151708</v>
      </c>
      <c r="AS848" s="166">
        <f t="shared" si="125"/>
        <v>6.05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68">
        <f t="shared" si="124"/>
        <v>33.297980484151708</v>
      </c>
      <c r="AS849" s="166">
        <f t="shared" si="125"/>
        <v>6.05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68">
        <f t="shared" si="124"/>
        <v>33.297980484151708</v>
      </c>
      <c r="AS850" s="166">
        <f t="shared" si="125"/>
        <v>6.05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68">
        <f t="shared" si="124"/>
        <v>33.297980484151708</v>
      </c>
      <c r="AS851" s="166">
        <f t="shared" si="125"/>
        <v>6.05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68">
        <f t="shared" si="124"/>
        <v>33.297980484151708</v>
      </c>
      <c r="AS852" s="166">
        <f t="shared" si="125"/>
        <v>6.05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68">
        <f t="shared" si="124"/>
        <v>33.297980484151708</v>
      </c>
      <c r="AS853" s="166">
        <f t="shared" si="125"/>
        <v>6.05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68">
        <f t="shared" si="124"/>
        <v>33.297980484151708</v>
      </c>
      <c r="AS854" s="166">
        <f t="shared" si="125"/>
        <v>6.05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68">
        <f t="shared" si="124"/>
        <v>33.297980484151708</v>
      </c>
      <c r="AS855" s="166">
        <f t="shared" si="125"/>
        <v>6.05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68">
        <f t="shared" si="124"/>
        <v>33.297980484151708</v>
      </c>
      <c r="AS856" s="166">
        <f t="shared" si="125"/>
        <v>6.05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68">
        <f t="shared" si="124"/>
        <v>33.297980484151708</v>
      </c>
      <c r="AS857" s="166">
        <f t="shared" si="125"/>
        <v>6.05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68">
        <f t="shared" si="124"/>
        <v>33.297980484151708</v>
      </c>
      <c r="AS858" s="166">
        <f t="shared" si="125"/>
        <v>6.05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68">
        <f t="shared" si="124"/>
        <v>33.297980484151708</v>
      </c>
      <c r="AS859" s="166">
        <f t="shared" si="125"/>
        <v>6.05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68">
        <f t="shared" si="124"/>
        <v>33.297980484151708</v>
      </c>
      <c r="AS860" s="166">
        <f t="shared" si="125"/>
        <v>6.05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68">
        <f t="shared" si="124"/>
        <v>33.297980484151708</v>
      </c>
      <c r="AS861" s="166">
        <f t="shared" si="125"/>
        <v>6.05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68">
        <f t="shared" si="124"/>
        <v>33.297980484151708</v>
      </c>
      <c r="AS862" s="166">
        <f t="shared" si="125"/>
        <v>6.05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68">
        <f t="shared" si="124"/>
        <v>33.297980484151708</v>
      </c>
      <c r="AS863" s="166">
        <f t="shared" si="125"/>
        <v>6.05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68">
        <f t="shared" si="124"/>
        <v>33.297980484151708</v>
      </c>
      <c r="AS864" s="166">
        <f t="shared" si="125"/>
        <v>6.05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68">
        <f t="shared" si="124"/>
        <v>33.297980484151708</v>
      </c>
      <c r="AS865" s="166">
        <f t="shared" si="125"/>
        <v>6.05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68">
        <f t="shared" si="124"/>
        <v>33.297980484151708</v>
      </c>
      <c r="AS866" s="166">
        <f t="shared" si="125"/>
        <v>6.05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68">
        <f t="shared" si="124"/>
        <v>33.297980484151708</v>
      </c>
      <c r="AS867" s="166">
        <f t="shared" si="125"/>
        <v>6.05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68">
        <f t="shared" si="124"/>
        <v>33.297980484151708</v>
      </c>
      <c r="AS868" s="166">
        <f t="shared" si="125"/>
        <v>6.05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68">
        <f t="shared" si="124"/>
        <v>33.297980484151708</v>
      </c>
      <c r="AS869" s="166">
        <f t="shared" si="125"/>
        <v>6.05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68">
        <f t="shared" si="124"/>
        <v>33.297980484151708</v>
      </c>
      <c r="AS870" s="166">
        <f t="shared" si="125"/>
        <v>6.05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68">
        <f t="shared" si="124"/>
        <v>33.297980484151708</v>
      </c>
      <c r="AS871" s="166">
        <f t="shared" si="125"/>
        <v>6.05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68">
        <f t="shared" si="124"/>
        <v>33.297980484151708</v>
      </c>
      <c r="AS872" s="166">
        <f t="shared" si="125"/>
        <v>6.05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68">
        <f t="shared" si="124"/>
        <v>33.297980484151708</v>
      </c>
      <c r="AS873" s="166">
        <f t="shared" si="125"/>
        <v>6.05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68">
        <f t="shared" si="124"/>
        <v>33.297980484151708</v>
      </c>
      <c r="AS874" s="166">
        <f t="shared" si="125"/>
        <v>6.05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68">
        <f t="shared" si="124"/>
        <v>33.297980484151708</v>
      </c>
      <c r="AS875" s="166">
        <f t="shared" si="125"/>
        <v>6.05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68">
        <f t="shared" si="124"/>
        <v>33.297980484151708</v>
      </c>
      <c r="AS876" s="166">
        <f t="shared" si="125"/>
        <v>6.05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68">
        <f t="shared" si="124"/>
        <v>33.297980484151708</v>
      </c>
      <c r="AS877" s="166">
        <f t="shared" si="125"/>
        <v>6.05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68">
        <f t="shared" si="124"/>
        <v>33.297980484151708</v>
      </c>
      <c r="AS878" s="166">
        <f t="shared" si="125"/>
        <v>6.05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68">
        <f t="shared" si="124"/>
        <v>33.297980484151708</v>
      </c>
      <c r="AS879" s="166">
        <f t="shared" si="125"/>
        <v>6.05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68">
        <f t="shared" si="124"/>
        <v>33.297980484151708</v>
      </c>
      <c r="AS880" s="166">
        <f t="shared" si="125"/>
        <v>6.05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68">
        <f t="shared" si="124"/>
        <v>33.297980484151708</v>
      </c>
      <c r="AS881" s="166">
        <f t="shared" si="125"/>
        <v>6.05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68">
        <f t="shared" si="124"/>
        <v>33.297980484151708</v>
      </c>
      <c r="AS882" s="166">
        <f t="shared" si="125"/>
        <v>6.05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68">
        <f t="shared" si="124"/>
        <v>33.297980484151708</v>
      </c>
      <c r="AS883" s="166">
        <f t="shared" si="125"/>
        <v>6.05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68">
        <f t="shared" si="124"/>
        <v>33.297980484151708</v>
      </c>
      <c r="AS884" s="166">
        <f t="shared" si="125"/>
        <v>6.05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68">
        <f t="shared" si="124"/>
        <v>33.297980484151708</v>
      </c>
      <c r="AS885" s="166">
        <f t="shared" si="125"/>
        <v>6.05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68">
        <f t="shared" si="124"/>
        <v>33.297980484151708</v>
      </c>
      <c r="AS886" s="166">
        <f t="shared" si="125"/>
        <v>6.05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68">
        <f t="shared" si="124"/>
        <v>33.297980484151708</v>
      </c>
      <c r="AS887" s="166">
        <f t="shared" si="125"/>
        <v>6.05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68">
        <f t="shared" si="124"/>
        <v>33.297980484151708</v>
      </c>
      <c r="AS888" s="166">
        <f t="shared" si="125"/>
        <v>6.05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68">
        <f t="shared" si="124"/>
        <v>33.297980484151708</v>
      </c>
      <c r="AS889" s="166">
        <f t="shared" si="125"/>
        <v>6.05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68">
        <f t="shared" si="124"/>
        <v>33.297980484151708</v>
      </c>
      <c r="AS890" s="166">
        <f t="shared" si="125"/>
        <v>6.05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68">
        <f t="shared" si="124"/>
        <v>33.297980484151708</v>
      </c>
      <c r="AS891" s="166">
        <f t="shared" si="125"/>
        <v>6.05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68">
        <f t="shared" si="124"/>
        <v>33.297980484151708</v>
      </c>
      <c r="AS892" s="166">
        <f t="shared" si="125"/>
        <v>6.05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68">
        <f t="shared" si="124"/>
        <v>33.297980484151708</v>
      </c>
      <c r="AS893" s="166">
        <f t="shared" si="125"/>
        <v>6.05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68">
        <f t="shared" si="124"/>
        <v>33.297980484151708</v>
      </c>
      <c r="AS894" s="166">
        <f t="shared" si="125"/>
        <v>6.05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68">
        <f t="shared" si="124"/>
        <v>33.297980484151708</v>
      </c>
      <c r="AS895" s="166">
        <f t="shared" si="125"/>
        <v>6.05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68">
        <f t="shared" si="124"/>
        <v>33.297980484151708</v>
      </c>
      <c r="AS896" s="166">
        <f t="shared" si="125"/>
        <v>6.05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68">
        <f t="shared" si="124"/>
        <v>33.297980484151708</v>
      </c>
      <c r="AS897" s="166">
        <f t="shared" si="125"/>
        <v>6.05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68">
        <f t="shared" si="124"/>
        <v>33.297980484151708</v>
      </c>
      <c r="AS898" s="166">
        <f t="shared" si="125"/>
        <v>6.05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68">
        <f t="shared" si="124"/>
        <v>33.297980484151708</v>
      </c>
      <c r="AS899" s="166">
        <f t="shared" si="125"/>
        <v>6.05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68">
        <f t="shared" si="124"/>
        <v>33.297980484151708</v>
      </c>
      <c r="AS900" s="166">
        <f t="shared" si="125"/>
        <v>6.05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68">
        <f t="shared" si="124"/>
        <v>33.297980484151708</v>
      </c>
      <c r="AS901" s="166">
        <f t="shared" si="125"/>
        <v>6.05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68">
        <f t="shared" si="124"/>
        <v>33.297980484151708</v>
      </c>
      <c r="AS902" s="166">
        <f t="shared" si="125"/>
        <v>6.05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68">
        <f t="shared" si="124"/>
        <v>33.297980484151708</v>
      </c>
      <c r="AS903" s="166">
        <f t="shared" si="125"/>
        <v>6.05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68">
        <f t="shared" si="124"/>
        <v>33.297980484151708</v>
      </c>
      <c r="AS904" s="166">
        <f t="shared" si="125"/>
        <v>6.05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68">
        <f t="shared" si="124"/>
        <v>33.297980484151708</v>
      </c>
      <c r="AS905" s="166">
        <f t="shared" si="125"/>
        <v>6.05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68">
        <f t="shared" si="124"/>
        <v>33.297980484151708</v>
      </c>
      <c r="AS906" s="166">
        <f t="shared" si="125"/>
        <v>6.05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68">
        <f t="shared" si="124"/>
        <v>33.297980484151708</v>
      </c>
      <c r="AS907" s="166">
        <f t="shared" si="125"/>
        <v>6.05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68">
        <f t="shared" si="124"/>
        <v>33.297980484151708</v>
      </c>
      <c r="AS908" s="166">
        <f t="shared" si="125"/>
        <v>6.05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68">
        <f t="shared" si="124"/>
        <v>33.297980484151708</v>
      </c>
      <c r="AS909" s="166">
        <f t="shared" si="125"/>
        <v>6.05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68">
        <f t="shared" si="124"/>
        <v>33.297980484151708</v>
      </c>
      <c r="AS910" s="166">
        <f t="shared" si="125"/>
        <v>6.05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68">
        <f t="shared" si="124"/>
        <v>33.297980484151708</v>
      </c>
      <c r="AS911" s="166">
        <f t="shared" si="125"/>
        <v>6.05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68">
        <f t="shared" si="124"/>
        <v>33.297980484151708</v>
      </c>
      <c r="AS912" s="166">
        <f t="shared" si="125"/>
        <v>6.05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41">
        <f>AB9</f>
        <v>33.297980484151708</v>
      </c>
      <c r="AS913" s="240">
        <f>AC9</f>
        <v>6.05</v>
      </c>
    </row>
    <row r="914" spans="1:45" ht="15.75" customHeight="1">
      <c r="A914" s="166"/>
      <c r="B914" s="166"/>
      <c r="C914" s="166"/>
      <c r="D914" s="166"/>
      <c r="E914" s="166"/>
      <c r="F914" s="166"/>
      <c r="G914" s="166"/>
      <c r="H914" s="166"/>
      <c r="I914" s="166"/>
    </row>
    <row r="915" spans="1:45" ht="15.75" customHeight="1">
      <c r="A915" s="166"/>
      <c r="B915" s="166"/>
      <c r="C915" s="166"/>
      <c r="D915" s="166"/>
      <c r="E915" s="166"/>
      <c r="F915" s="166"/>
      <c r="G915" s="166"/>
      <c r="H915" s="166"/>
      <c r="I915" s="166"/>
    </row>
    <row r="916" spans="1:45" ht="15.75" customHeight="1">
      <c r="A916" s="166"/>
      <c r="B916" s="166"/>
      <c r="C916" s="166"/>
      <c r="D916" s="166"/>
      <c r="E916" s="166"/>
      <c r="F916" s="166"/>
      <c r="G916" s="166"/>
      <c r="H916" s="166"/>
      <c r="I916" s="166"/>
    </row>
    <row r="917" spans="1:45" ht="15.75" customHeight="1">
      <c r="A917" s="166"/>
      <c r="B917" s="166"/>
      <c r="C917" s="166"/>
      <c r="D917" s="166"/>
      <c r="E917" s="166"/>
      <c r="F917" s="166"/>
      <c r="G917" s="166"/>
      <c r="H917" s="166"/>
      <c r="I917" s="166"/>
    </row>
    <row r="918" spans="1:45" ht="15.75" customHeight="1">
      <c r="A918" s="166"/>
      <c r="B918" s="166"/>
      <c r="C918" s="166"/>
      <c r="D918" s="166"/>
      <c r="E918" s="166"/>
      <c r="F918" s="166"/>
      <c r="G918" s="166"/>
      <c r="H918" s="166"/>
      <c r="I918" s="166"/>
    </row>
    <row r="919" spans="1:45" ht="15.75" customHeight="1">
      <c r="A919" s="166"/>
      <c r="B919" s="166"/>
      <c r="C919" s="166"/>
      <c r="D919" s="166"/>
      <c r="E919" s="166"/>
      <c r="F919" s="166"/>
      <c r="G919" s="166"/>
      <c r="H919" s="166"/>
      <c r="I919" s="166"/>
    </row>
    <row r="920" spans="1:45" ht="15.75" customHeight="1">
      <c r="A920" s="166"/>
      <c r="B920" s="166"/>
      <c r="C920" s="166"/>
      <c r="D920" s="166"/>
      <c r="E920" s="166"/>
      <c r="F920" s="166"/>
      <c r="G920" s="166"/>
      <c r="H920" s="166"/>
      <c r="I920" s="166"/>
    </row>
    <row r="921" spans="1:45" ht="15.75" customHeight="1">
      <c r="A921" s="166"/>
      <c r="B921" s="166"/>
      <c r="C921" s="166"/>
      <c r="D921" s="166"/>
      <c r="E921" s="166"/>
      <c r="F921" s="166"/>
      <c r="G921" s="166"/>
      <c r="H921" s="166"/>
      <c r="I921" s="166"/>
    </row>
    <row r="922" spans="1:45" ht="15.75" customHeight="1">
      <c r="A922" s="166"/>
      <c r="B922" s="166"/>
      <c r="C922" s="166"/>
      <c r="D922" s="166"/>
      <c r="E922" s="166"/>
      <c r="F922" s="166"/>
      <c r="G922" s="166"/>
      <c r="H922" s="166"/>
      <c r="I922" s="166"/>
    </row>
    <row r="923" spans="1:45" ht="15.75" customHeight="1">
      <c r="A923" s="166"/>
      <c r="B923" s="166"/>
      <c r="C923" s="166"/>
      <c r="D923" s="166"/>
      <c r="E923" s="166"/>
      <c r="F923" s="166"/>
      <c r="G923" s="166"/>
      <c r="H923" s="166"/>
      <c r="I923" s="166"/>
    </row>
    <row r="924" spans="1:45" ht="15.75" customHeight="1">
      <c r="A924" s="166"/>
      <c r="B924" s="166"/>
      <c r="C924" s="166"/>
      <c r="D924" s="166"/>
      <c r="E924" s="166"/>
      <c r="F924" s="166"/>
      <c r="G924" s="166"/>
      <c r="H924" s="166"/>
      <c r="I924" s="166"/>
    </row>
    <row r="925" spans="1:45" ht="15.75" customHeight="1">
      <c r="A925" s="166"/>
      <c r="B925" s="166"/>
      <c r="C925" s="166"/>
      <c r="D925" s="166"/>
      <c r="E925" s="166"/>
      <c r="F925" s="166"/>
      <c r="G925" s="166"/>
      <c r="H925" s="166"/>
      <c r="I925" s="166"/>
    </row>
    <row r="926" spans="1:45" ht="15.75" customHeight="1">
      <c r="A926" s="166"/>
      <c r="B926" s="166"/>
      <c r="C926" s="166"/>
      <c r="D926" s="166"/>
      <c r="E926" s="166"/>
      <c r="F926" s="166"/>
      <c r="G926" s="166"/>
      <c r="H926" s="166"/>
      <c r="I926" s="166"/>
    </row>
    <row r="927" spans="1:45" ht="15.75" customHeight="1">
      <c r="A927" s="166"/>
      <c r="B927" s="166"/>
      <c r="C927" s="166"/>
      <c r="D927" s="166"/>
      <c r="E927" s="166"/>
      <c r="F927" s="166"/>
      <c r="G927" s="166"/>
      <c r="H927" s="166"/>
      <c r="I927" s="166"/>
    </row>
    <row r="928" spans="1:45" ht="15.75" customHeight="1">
      <c r="A928" s="166"/>
      <c r="B928" s="166"/>
      <c r="C928" s="166"/>
      <c r="D928" s="166"/>
      <c r="E928" s="166"/>
      <c r="F928" s="166"/>
      <c r="G928" s="166"/>
      <c r="H928" s="166"/>
      <c r="I928" s="166"/>
    </row>
    <row r="929" spans="1:9" ht="15.75" customHeight="1">
      <c r="A929" s="166"/>
      <c r="B929" s="166"/>
      <c r="C929" s="166"/>
      <c r="D929" s="166"/>
      <c r="E929" s="166"/>
      <c r="F929" s="166"/>
      <c r="G929" s="166"/>
      <c r="H929" s="166"/>
      <c r="I929" s="166"/>
    </row>
    <row r="930" spans="1:9" ht="15.75" customHeight="1">
      <c r="A930" s="166"/>
      <c r="B930" s="166"/>
      <c r="C930" s="166"/>
      <c r="D930" s="166"/>
      <c r="E930" s="166"/>
      <c r="F930" s="166"/>
      <c r="G930" s="166"/>
      <c r="H930" s="166"/>
      <c r="I930" s="166"/>
    </row>
    <row r="931" spans="1:9" ht="15.75" customHeight="1">
      <c r="A931" s="166"/>
      <c r="B931" s="166"/>
      <c r="C931" s="166"/>
      <c r="D931" s="166"/>
      <c r="E931" s="166"/>
      <c r="F931" s="166"/>
      <c r="G931" s="166"/>
      <c r="H931" s="166"/>
      <c r="I931" s="166"/>
    </row>
    <row r="932" spans="1:9" ht="15.75" customHeight="1">
      <c r="A932" s="166"/>
      <c r="B932" s="166"/>
      <c r="C932" s="166"/>
      <c r="D932" s="166"/>
      <c r="E932" s="166"/>
      <c r="F932" s="166"/>
      <c r="G932" s="166"/>
      <c r="H932" s="166"/>
      <c r="I932" s="166"/>
    </row>
    <row r="933" spans="1:9" ht="15.75" customHeight="1">
      <c r="A933" s="166"/>
      <c r="B933" s="166"/>
      <c r="C933" s="166"/>
      <c r="D933" s="166"/>
      <c r="E933" s="166"/>
      <c r="F933" s="166"/>
      <c r="G933" s="166"/>
      <c r="H933" s="166"/>
      <c r="I933" s="166"/>
    </row>
    <row r="934" spans="1:9" ht="15.75" customHeight="1">
      <c r="A934" s="166"/>
      <c r="B934" s="166"/>
      <c r="C934" s="166"/>
      <c r="D934" s="166"/>
      <c r="E934" s="166"/>
      <c r="F934" s="166"/>
      <c r="G934" s="166"/>
      <c r="H934" s="166"/>
      <c r="I934" s="166"/>
    </row>
    <row r="935" spans="1:9" ht="15.75" customHeight="1">
      <c r="A935" s="166"/>
      <c r="B935" s="166"/>
      <c r="C935" s="166"/>
      <c r="D935" s="166"/>
      <c r="E935" s="166"/>
      <c r="F935" s="166"/>
      <c r="G935" s="166"/>
      <c r="H935" s="166"/>
      <c r="I935" s="166"/>
    </row>
    <row r="936" spans="1:9" ht="15.75" customHeight="1">
      <c r="A936" s="166"/>
      <c r="B936" s="166"/>
      <c r="C936" s="166"/>
      <c r="D936" s="166"/>
      <c r="E936" s="166"/>
      <c r="F936" s="166"/>
      <c r="G936" s="166"/>
      <c r="H936" s="166"/>
      <c r="I936" s="166"/>
    </row>
    <row r="937" spans="1:9" ht="15.75" customHeight="1">
      <c r="A937" s="166"/>
      <c r="B937" s="166"/>
      <c r="C937" s="166"/>
      <c r="D937" s="166"/>
      <c r="E937" s="166"/>
      <c r="F937" s="166"/>
      <c r="G937" s="166"/>
      <c r="H937" s="166"/>
      <c r="I937" s="166"/>
    </row>
    <row r="938" spans="1:9" ht="15.75" customHeight="1">
      <c r="A938" s="166"/>
      <c r="B938" s="166"/>
      <c r="C938" s="166"/>
      <c r="D938" s="166"/>
      <c r="E938" s="166"/>
      <c r="F938" s="166"/>
      <c r="G938" s="166"/>
      <c r="H938" s="166"/>
      <c r="I938" s="166"/>
    </row>
    <row r="939" spans="1:9" ht="15.75" customHeight="1">
      <c r="A939" s="166"/>
      <c r="B939" s="166"/>
      <c r="C939" s="166"/>
      <c r="D939" s="166"/>
      <c r="E939" s="166"/>
      <c r="F939" s="166"/>
      <c r="G939" s="166"/>
      <c r="H939" s="166"/>
      <c r="I939" s="166"/>
    </row>
    <row r="940" spans="1:9" ht="15.75" customHeight="1">
      <c r="A940" s="166"/>
      <c r="B940" s="166"/>
      <c r="C940" s="166"/>
      <c r="D940" s="166"/>
      <c r="E940" s="166"/>
      <c r="F940" s="166"/>
      <c r="G940" s="166"/>
      <c r="H940" s="166"/>
      <c r="I940" s="166"/>
    </row>
    <row r="941" spans="1:9" ht="15.75" customHeight="1">
      <c r="A941" s="166"/>
      <c r="B941" s="166"/>
      <c r="C941" s="166"/>
      <c r="D941" s="166"/>
      <c r="E941" s="166"/>
      <c r="F941" s="166"/>
      <c r="G941" s="166"/>
      <c r="H941" s="166"/>
      <c r="I941" s="166"/>
    </row>
    <row r="942" spans="1:9" ht="15.75" customHeight="1">
      <c r="A942" s="166"/>
      <c r="B942" s="166"/>
      <c r="C942" s="166"/>
      <c r="D942" s="166"/>
      <c r="E942" s="166"/>
      <c r="F942" s="166"/>
      <c r="G942" s="166"/>
      <c r="H942" s="166"/>
      <c r="I942" s="166"/>
    </row>
    <row r="943" spans="1:9" ht="15.75" customHeight="1">
      <c r="A943" s="166"/>
      <c r="B943" s="166"/>
      <c r="C943" s="166"/>
      <c r="D943" s="166"/>
      <c r="E943" s="166"/>
      <c r="F943" s="166"/>
      <c r="G943" s="166"/>
      <c r="H943" s="166"/>
      <c r="I943" s="166"/>
    </row>
    <row r="944" spans="1:9" ht="15.75" customHeight="1">
      <c r="A944" s="166"/>
      <c r="B944" s="166"/>
      <c r="C944" s="166"/>
      <c r="D944" s="166"/>
      <c r="E944" s="166"/>
      <c r="F944" s="166"/>
      <c r="G944" s="166"/>
      <c r="H944" s="166"/>
      <c r="I944" s="166"/>
    </row>
    <row r="945" spans="1:9" ht="15.75" customHeight="1">
      <c r="A945" s="166"/>
      <c r="B945" s="166"/>
      <c r="C945" s="166"/>
      <c r="D945" s="166"/>
      <c r="E945" s="166"/>
      <c r="F945" s="166"/>
      <c r="G945" s="166"/>
      <c r="H945" s="166"/>
      <c r="I945" s="166"/>
    </row>
    <row r="946" spans="1:9" ht="15.75" customHeight="1">
      <c r="A946" s="166"/>
      <c r="B946" s="166"/>
      <c r="C946" s="166"/>
      <c r="D946" s="166"/>
      <c r="E946" s="166"/>
      <c r="F946" s="166"/>
      <c r="G946" s="166"/>
      <c r="H946" s="166"/>
      <c r="I946" s="166"/>
    </row>
    <row r="947" spans="1:9" ht="15.75" customHeight="1">
      <c r="A947" s="166"/>
      <c r="B947" s="166"/>
      <c r="C947" s="166"/>
      <c r="D947" s="166"/>
      <c r="E947" s="166"/>
      <c r="F947" s="166"/>
      <c r="G947" s="166"/>
      <c r="H947" s="166"/>
      <c r="I947" s="166"/>
    </row>
    <row r="948" spans="1:9" ht="15.75" customHeight="1">
      <c r="A948" s="166"/>
      <c r="B948" s="166"/>
      <c r="C948" s="166"/>
      <c r="D948" s="166"/>
      <c r="E948" s="166"/>
      <c r="F948" s="166"/>
      <c r="G948" s="166"/>
      <c r="H948" s="166"/>
      <c r="I948" s="166"/>
    </row>
    <row r="949" spans="1:9" ht="15.75" customHeight="1">
      <c r="A949" s="166"/>
      <c r="B949" s="166"/>
      <c r="C949" s="166"/>
      <c r="D949" s="166"/>
      <c r="E949" s="166"/>
      <c r="F949" s="166"/>
      <c r="G949" s="166"/>
      <c r="H949" s="166"/>
      <c r="I949" s="166"/>
    </row>
    <row r="950" spans="1:9" ht="15.75" customHeight="1">
      <c r="A950" s="166"/>
      <c r="B950" s="166"/>
      <c r="C950" s="166"/>
      <c r="D950" s="166"/>
      <c r="E950" s="166"/>
      <c r="F950" s="166"/>
      <c r="G950" s="166"/>
      <c r="H950" s="166"/>
      <c r="I950" s="166"/>
    </row>
    <row r="951" spans="1:9" ht="15.75" customHeight="1">
      <c r="A951" s="166"/>
      <c r="B951" s="166"/>
      <c r="C951" s="166"/>
      <c r="D951" s="166"/>
      <c r="E951" s="166"/>
      <c r="F951" s="166"/>
      <c r="G951" s="166"/>
      <c r="H951" s="166"/>
      <c r="I951" s="166"/>
    </row>
    <row r="952" spans="1:9" ht="15.75" customHeight="1">
      <c r="A952" s="166"/>
      <c r="B952" s="166"/>
      <c r="C952" s="166"/>
      <c r="D952" s="166"/>
      <c r="E952" s="166"/>
      <c r="F952" s="166"/>
      <c r="G952" s="166"/>
      <c r="H952" s="166"/>
      <c r="I952" s="166"/>
    </row>
    <row r="953" spans="1:9" ht="15.75" customHeight="1">
      <c r="A953" s="166"/>
      <c r="B953" s="166"/>
      <c r="C953" s="166"/>
      <c r="D953" s="166"/>
      <c r="E953" s="166"/>
      <c r="F953" s="166"/>
      <c r="G953" s="166"/>
      <c r="H953" s="166"/>
      <c r="I953" s="166"/>
    </row>
    <row r="954" spans="1:9" ht="15.75" customHeight="1">
      <c r="A954" s="166"/>
      <c r="B954" s="166"/>
      <c r="C954" s="166"/>
      <c r="D954" s="166"/>
      <c r="E954" s="166"/>
      <c r="F954" s="166"/>
      <c r="G954" s="166"/>
      <c r="H954" s="166"/>
      <c r="I954" s="166"/>
    </row>
    <row r="955" spans="1:9" ht="15.75" customHeight="1">
      <c r="A955" s="166"/>
      <c r="B955" s="166"/>
      <c r="C955" s="166"/>
      <c r="D955" s="166"/>
      <c r="E955" s="166"/>
      <c r="F955" s="166"/>
      <c r="G955" s="166"/>
      <c r="H955" s="166"/>
      <c r="I955" s="166"/>
    </row>
    <row r="956" spans="1:9" ht="15.75" customHeight="1">
      <c r="A956" s="166"/>
      <c r="B956" s="166"/>
      <c r="C956" s="166"/>
      <c r="D956" s="166"/>
      <c r="E956" s="166"/>
      <c r="F956" s="166"/>
      <c r="G956" s="166"/>
      <c r="H956" s="166"/>
      <c r="I956" s="166"/>
    </row>
    <row r="957" spans="1:9" ht="15.75" customHeight="1">
      <c r="A957" s="166"/>
      <c r="B957" s="166"/>
      <c r="C957" s="166"/>
      <c r="D957" s="166"/>
      <c r="E957" s="166"/>
      <c r="F957" s="166"/>
      <c r="G957" s="166"/>
      <c r="H957" s="166"/>
      <c r="I957" s="166"/>
    </row>
    <row r="958" spans="1:9" ht="15.75" customHeight="1">
      <c r="A958" s="166"/>
      <c r="B958" s="166"/>
      <c r="C958" s="166"/>
      <c r="D958" s="166"/>
      <c r="E958" s="166"/>
      <c r="F958" s="166"/>
      <c r="G958" s="166"/>
      <c r="H958" s="166"/>
      <c r="I958" s="166"/>
    </row>
    <row r="959" spans="1:9" ht="15.75" customHeight="1">
      <c r="A959" s="166"/>
      <c r="B959" s="166"/>
      <c r="C959" s="166"/>
      <c r="D959" s="166"/>
      <c r="E959" s="166"/>
      <c r="F959" s="166"/>
      <c r="G959" s="166"/>
      <c r="H959" s="166"/>
      <c r="I959" s="166"/>
    </row>
    <row r="960" spans="1:9" ht="15.75" customHeight="1">
      <c r="A960" s="166"/>
      <c r="B960" s="166"/>
      <c r="C960" s="166"/>
      <c r="D960" s="166"/>
      <c r="E960" s="166"/>
      <c r="F960" s="166"/>
      <c r="G960" s="166"/>
      <c r="H960" s="166"/>
      <c r="I960" s="166"/>
    </row>
    <row r="961" spans="1:9" ht="15.75" customHeight="1">
      <c r="A961" s="166"/>
      <c r="B961" s="166"/>
      <c r="C961" s="166"/>
      <c r="D961" s="166"/>
      <c r="E961" s="166"/>
      <c r="F961" s="166"/>
      <c r="G961" s="166"/>
      <c r="H961" s="166"/>
      <c r="I961" s="166"/>
    </row>
    <row r="962" spans="1:9" ht="15.75" customHeight="1">
      <c r="A962" s="166"/>
      <c r="B962" s="166"/>
      <c r="C962" s="166"/>
      <c r="D962" s="166"/>
      <c r="E962" s="166"/>
      <c r="F962" s="166"/>
      <c r="G962" s="166"/>
      <c r="H962" s="166"/>
      <c r="I962" s="166"/>
    </row>
    <row r="963" spans="1:9" ht="15.75" customHeight="1">
      <c r="A963" s="166"/>
      <c r="B963" s="166"/>
      <c r="C963" s="166"/>
      <c r="D963" s="166"/>
      <c r="E963" s="166"/>
      <c r="F963" s="166"/>
      <c r="G963" s="166"/>
      <c r="H963" s="166"/>
      <c r="I963" s="166"/>
    </row>
    <row r="964" spans="1:9" ht="15.75" customHeight="1">
      <c r="A964" s="166"/>
      <c r="B964" s="166"/>
      <c r="C964" s="166"/>
      <c r="D964" s="166"/>
      <c r="E964" s="166"/>
      <c r="F964" s="166"/>
      <c r="G964" s="166"/>
      <c r="H964" s="166"/>
      <c r="I964" s="166"/>
    </row>
    <row r="965" spans="1:9" ht="15.75" customHeight="1">
      <c r="A965" s="166"/>
      <c r="B965" s="166"/>
      <c r="C965" s="166"/>
      <c r="D965" s="166"/>
      <c r="E965" s="166"/>
      <c r="F965" s="166"/>
      <c r="G965" s="166"/>
      <c r="H965" s="166"/>
      <c r="I965" s="166"/>
    </row>
    <row r="966" spans="1:9" ht="15.75" customHeight="1">
      <c r="A966" s="166"/>
      <c r="B966" s="166"/>
      <c r="C966" s="166"/>
      <c r="D966" s="166"/>
      <c r="E966" s="166"/>
      <c r="F966" s="166"/>
      <c r="G966" s="166"/>
      <c r="H966" s="166"/>
      <c r="I966" s="166"/>
    </row>
    <row r="967" spans="1:9" ht="15.75" customHeight="1">
      <c r="A967" s="166"/>
      <c r="B967" s="166"/>
      <c r="C967" s="166"/>
      <c r="D967" s="166"/>
      <c r="E967" s="166"/>
      <c r="F967" s="166"/>
      <c r="G967" s="166"/>
      <c r="H967" s="166"/>
      <c r="I967" s="166"/>
    </row>
    <row r="968" spans="1:9" ht="15.75" customHeight="1">
      <c r="A968" s="166"/>
      <c r="B968" s="166"/>
      <c r="C968" s="166"/>
      <c r="D968" s="166"/>
      <c r="E968" s="166"/>
      <c r="F968" s="166"/>
      <c r="G968" s="166"/>
      <c r="H968" s="166"/>
      <c r="I968" s="166"/>
    </row>
    <row r="969" spans="1:9" ht="15.75" customHeight="1">
      <c r="A969" s="166"/>
      <c r="B969" s="166"/>
      <c r="C969" s="166"/>
      <c r="D969" s="166"/>
      <c r="E969" s="166"/>
      <c r="F969" s="166"/>
      <c r="G969" s="166"/>
      <c r="H969" s="166"/>
      <c r="I969" s="166"/>
    </row>
    <row r="970" spans="1:9" ht="15.75" customHeight="1">
      <c r="A970" s="166"/>
      <c r="B970" s="166"/>
      <c r="C970" s="166"/>
      <c r="D970" s="166"/>
      <c r="E970" s="166"/>
      <c r="F970" s="166"/>
      <c r="G970" s="166"/>
      <c r="H970" s="166"/>
      <c r="I970" s="166"/>
    </row>
    <row r="971" spans="1:9" ht="15.75" customHeight="1">
      <c r="A971" s="166"/>
      <c r="B971" s="166"/>
      <c r="C971" s="166"/>
      <c r="D971" s="166"/>
      <c r="E971" s="166"/>
      <c r="F971" s="166"/>
      <c r="G971" s="166"/>
      <c r="H971" s="166"/>
      <c r="I971" s="166"/>
    </row>
    <row r="972" spans="1:9" ht="15.75" customHeight="1">
      <c r="A972" s="166"/>
      <c r="B972" s="166"/>
      <c r="C972" s="166"/>
      <c r="D972" s="166"/>
      <c r="E972" s="166"/>
      <c r="F972" s="166"/>
      <c r="G972" s="166"/>
      <c r="H972" s="166"/>
      <c r="I972" s="166"/>
    </row>
    <row r="973" spans="1:9" ht="15.75" customHeight="1">
      <c r="A973" s="166"/>
      <c r="B973" s="166"/>
      <c r="C973" s="166"/>
      <c r="D973" s="166"/>
      <c r="E973" s="166"/>
      <c r="F973" s="166"/>
      <c r="G973" s="166"/>
      <c r="H973" s="166"/>
      <c r="I973" s="166"/>
    </row>
    <row r="974" spans="1:9" ht="15.75" customHeight="1">
      <c r="A974" s="166"/>
      <c r="B974" s="166"/>
      <c r="C974" s="166"/>
      <c r="D974" s="166"/>
      <c r="E974" s="166"/>
      <c r="F974" s="166"/>
      <c r="G974" s="166"/>
      <c r="H974" s="166"/>
      <c r="I974" s="166"/>
    </row>
    <row r="975" spans="1:9" ht="15.75" customHeight="1">
      <c r="A975" s="166"/>
      <c r="B975" s="166"/>
      <c r="C975" s="166"/>
      <c r="D975" s="166"/>
      <c r="E975" s="166"/>
      <c r="F975" s="166"/>
      <c r="G975" s="166"/>
      <c r="H975" s="166"/>
      <c r="I975" s="166"/>
    </row>
    <row r="976" spans="1:9" ht="15.75" customHeight="1">
      <c r="A976" s="166"/>
      <c r="B976" s="166"/>
      <c r="C976" s="166"/>
      <c r="D976" s="166"/>
      <c r="E976" s="166"/>
      <c r="F976" s="166"/>
      <c r="G976" s="166"/>
      <c r="H976" s="166"/>
      <c r="I976" s="166"/>
    </row>
    <row r="977" spans="1:9" ht="15.75" customHeight="1">
      <c r="A977" s="166"/>
      <c r="B977" s="166"/>
      <c r="C977" s="166"/>
      <c r="D977" s="166"/>
      <c r="E977" s="166"/>
      <c r="F977" s="166"/>
      <c r="G977" s="166"/>
      <c r="H977" s="166"/>
      <c r="I977" s="166"/>
    </row>
    <row r="978" spans="1:9" ht="15.75" customHeight="1">
      <c r="A978" s="166"/>
      <c r="B978" s="166"/>
      <c r="C978" s="166"/>
      <c r="D978" s="166"/>
      <c r="E978" s="166"/>
      <c r="F978" s="166"/>
      <c r="G978" s="166"/>
      <c r="H978" s="166"/>
      <c r="I978" s="166"/>
    </row>
    <row r="979" spans="1:9" ht="15.75" customHeight="1">
      <c r="A979" s="166"/>
      <c r="B979" s="166"/>
      <c r="C979" s="166"/>
      <c r="D979" s="166"/>
      <c r="E979" s="166"/>
      <c r="F979" s="166"/>
      <c r="G979" s="166"/>
      <c r="H979" s="166"/>
      <c r="I979" s="166"/>
    </row>
    <row r="980" spans="1:9" ht="15.75" customHeight="1">
      <c r="A980" s="166"/>
      <c r="B980" s="166"/>
      <c r="C980" s="166"/>
      <c r="D980" s="166"/>
      <c r="E980" s="166"/>
      <c r="F980" s="166"/>
      <c r="G980" s="166"/>
      <c r="H980" s="166"/>
      <c r="I980" s="166"/>
    </row>
    <row r="981" spans="1:9" ht="15.75" customHeight="1">
      <c r="A981" s="166"/>
      <c r="B981" s="166"/>
      <c r="C981" s="166"/>
      <c r="D981" s="166"/>
      <c r="E981" s="166"/>
      <c r="F981" s="166"/>
      <c r="G981" s="166"/>
      <c r="H981" s="166"/>
      <c r="I981" s="166"/>
    </row>
    <row r="982" spans="1:9" ht="15.75" customHeight="1">
      <c r="A982" s="166"/>
      <c r="B982" s="166"/>
      <c r="C982" s="166"/>
      <c r="D982" s="166"/>
      <c r="E982" s="166"/>
      <c r="F982" s="166"/>
      <c r="G982" s="166"/>
      <c r="H982" s="166"/>
      <c r="I982" s="166"/>
    </row>
    <row r="983" spans="1:9" ht="15.75" customHeight="1">
      <c r="A983" s="166"/>
      <c r="B983" s="166"/>
      <c r="C983" s="166"/>
      <c r="D983" s="166"/>
      <c r="E983" s="166"/>
      <c r="F983" s="166"/>
      <c r="G983" s="166"/>
      <c r="H983" s="166"/>
      <c r="I983" s="166"/>
    </row>
    <row r="984" spans="1:9" ht="15.75" customHeight="1">
      <c r="A984" s="166"/>
      <c r="B984" s="166"/>
      <c r="C984" s="166"/>
      <c r="D984" s="166"/>
      <c r="E984" s="166"/>
      <c r="F984" s="166"/>
      <c r="G984" s="166"/>
      <c r="H984" s="166"/>
      <c r="I984" s="166"/>
    </row>
    <row r="985" spans="1:9" ht="15.75" customHeight="1">
      <c r="A985" s="166"/>
      <c r="B985" s="166"/>
      <c r="C985" s="166"/>
      <c r="D985" s="166"/>
      <c r="E985" s="166"/>
      <c r="F985" s="166"/>
      <c r="G985" s="166"/>
      <c r="H985" s="166"/>
      <c r="I985" s="166"/>
    </row>
    <row r="986" spans="1:9" ht="15.75" customHeight="1">
      <c r="A986" s="166"/>
      <c r="B986" s="166"/>
      <c r="C986" s="166"/>
      <c r="D986" s="166"/>
      <c r="E986" s="166"/>
      <c r="F986" s="166"/>
      <c r="G986" s="166"/>
      <c r="H986" s="166"/>
      <c r="I986" s="166"/>
    </row>
    <row r="987" spans="1:9" ht="15.75" customHeight="1">
      <c r="A987" s="166"/>
      <c r="B987" s="166"/>
      <c r="C987" s="166"/>
      <c r="D987" s="166"/>
      <c r="E987" s="166"/>
      <c r="F987" s="166"/>
      <c r="G987" s="166"/>
      <c r="H987" s="166"/>
      <c r="I987" s="166"/>
    </row>
    <row r="988" spans="1:9" ht="15.75" customHeight="1">
      <c r="A988" s="166"/>
      <c r="B988" s="166"/>
      <c r="C988" s="166"/>
      <c r="D988" s="166"/>
      <c r="E988" s="166"/>
      <c r="F988" s="166"/>
      <c r="G988" s="166"/>
      <c r="H988" s="166"/>
      <c r="I988" s="166"/>
    </row>
    <row r="989" spans="1:9" ht="15.75" customHeight="1">
      <c r="A989" s="166"/>
      <c r="B989" s="166"/>
      <c r="C989" s="166"/>
      <c r="D989" s="166"/>
      <c r="E989" s="166"/>
      <c r="F989" s="166"/>
      <c r="G989" s="166"/>
      <c r="H989" s="166"/>
      <c r="I989" s="166"/>
    </row>
    <row r="990" spans="1:9" ht="15.75" customHeight="1">
      <c r="A990" s="166"/>
      <c r="B990" s="166"/>
      <c r="C990" s="166"/>
      <c r="D990" s="166"/>
      <c r="E990" s="166"/>
      <c r="F990" s="166"/>
      <c r="G990" s="166"/>
      <c r="H990" s="166"/>
      <c r="I990" s="166"/>
    </row>
    <row r="991" spans="1:9" ht="15.75" customHeight="1">
      <c r="A991" s="166"/>
      <c r="B991" s="166"/>
      <c r="C991" s="166"/>
      <c r="D991" s="166"/>
      <c r="E991" s="166"/>
      <c r="F991" s="166"/>
      <c r="G991" s="166"/>
      <c r="H991" s="166"/>
      <c r="I991" s="166"/>
    </row>
    <row r="992" spans="1:9" ht="15.75" customHeight="1">
      <c r="A992" s="166"/>
      <c r="B992" s="166"/>
      <c r="C992" s="166"/>
      <c r="D992" s="166"/>
      <c r="E992" s="166"/>
      <c r="F992" s="166"/>
      <c r="G992" s="166"/>
      <c r="H992" s="166"/>
      <c r="I992" s="166"/>
    </row>
    <row r="993" spans="1:9" ht="15.75" customHeight="1">
      <c r="A993" s="166"/>
      <c r="B993" s="166"/>
      <c r="C993" s="166"/>
      <c r="D993" s="166"/>
      <c r="E993" s="166"/>
      <c r="F993" s="166"/>
      <c r="G993" s="166"/>
      <c r="H993" s="166"/>
      <c r="I993" s="166"/>
    </row>
    <row r="994" spans="1:9" ht="15.75" customHeight="1">
      <c r="A994" s="166"/>
      <c r="B994" s="166"/>
      <c r="C994" s="166"/>
      <c r="D994" s="166"/>
      <c r="E994" s="166"/>
      <c r="F994" s="166"/>
      <c r="G994" s="166"/>
      <c r="H994" s="166"/>
      <c r="I994" s="166"/>
    </row>
    <row r="995" spans="1:9" ht="15.75" customHeight="1">
      <c r="A995" s="166"/>
      <c r="B995" s="166"/>
      <c r="C995" s="166"/>
      <c r="D995" s="166"/>
      <c r="E995" s="166"/>
      <c r="F995" s="166"/>
      <c r="G995" s="166"/>
      <c r="H995" s="166"/>
      <c r="I995" s="166"/>
    </row>
    <row r="996" spans="1:9" ht="15.75" customHeight="1">
      <c r="A996" s="166"/>
      <c r="B996" s="166"/>
      <c r="C996" s="166"/>
      <c r="D996" s="166"/>
      <c r="E996" s="166"/>
      <c r="F996" s="166"/>
      <c r="G996" s="166"/>
      <c r="H996" s="166"/>
      <c r="I996" s="166"/>
    </row>
    <row r="997" spans="1:9" ht="15.75" customHeight="1">
      <c r="A997" s="166"/>
      <c r="B997" s="166"/>
      <c r="C997" s="166"/>
      <c r="D997" s="166"/>
      <c r="E997" s="166"/>
      <c r="F997" s="166"/>
      <c r="G997" s="166"/>
      <c r="H997" s="166"/>
      <c r="I997" s="166"/>
    </row>
    <row r="998" spans="1:9" ht="15.75" customHeight="1">
      <c r="A998" s="166"/>
      <c r="B998" s="166"/>
      <c r="C998" s="166"/>
      <c r="D998" s="166"/>
      <c r="E998" s="166"/>
      <c r="F998" s="166"/>
      <c r="G998" s="166"/>
      <c r="H998" s="166"/>
      <c r="I998" s="166"/>
    </row>
    <row r="999" spans="1:9" ht="15.75" customHeight="1">
      <c r="A999" s="166"/>
      <c r="B999" s="166"/>
      <c r="C999" s="166"/>
      <c r="D999" s="166"/>
      <c r="E999" s="166"/>
      <c r="F999" s="166"/>
      <c r="G999" s="166"/>
      <c r="H999" s="166"/>
      <c r="I999" s="166"/>
    </row>
    <row r="1000" spans="1:9" ht="15.75" customHeight="1">
      <c r="A1000" s="166"/>
      <c r="B1000" s="166"/>
      <c r="C1000" s="166"/>
      <c r="D1000" s="166"/>
      <c r="E1000" s="166"/>
      <c r="F1000" s="166"/>
      <c r="G1000" s="166"/>
      <c r="H1000" s="166"/>
      <c r="I1000" s="166"/>
    </row>
    <row r="1001" spans="1:9" ht="15.75" customHeight="1">
      <c r="A1001" s="166"/>
      <c r="B1001" s="166"/>
      <c r="C1001" s="166"/>
      <c r="D1001" s="166"/>
      <c r="E1001" s="166"/>
      <c r="F1001" s="166"/>
      <c r="G1001" s="166"/>
      <c r="H1001" s="166"/>
      <c r="I1001" s="166"/>
    </row>
    <row r="1002" spans="1:9" ht="15.75" customHeight="1">
      <c r="A1002" s="166"/>
      <c r="B1002" s="166"/>
      <c r="C1002" s="166"/>
      <c r="D1002" s="166"/>
      <c r="E1002" s="166"/>
      <c r="F1002" s="166"/>
      <c r="G1002" s="166"/>
      <c r="H1002" s="166"/>
      <c r="I1002" s="166"/>
    </row>
    <row r="1003" spans="1:9" ht="15.75" customHeight="1">
      <c r="A1003" s="166"/>
      <c r="B1003" s="166"/>
      <c r="C1003" s="166"/>
      <c r="D1003" s="166"/>
      <c r="E1003" s="166"/>
      <c r="F1003" s="166"/>
      <c r="G1003" s="166"/>
      <c r="H1003" s="166"/>
      <c r="I1003" s="166"/>
    </row>
    <row r="1004" spans="1:9" ht="15.75" customHeight="1">
      <c r="A1004" s="166"/>
      <c r="B1004" s="166"/>
      <c r="C1004" s="166"/>
      <c r="D1004" s="166"/>
      <c r="E1004" s="166"/>
      <c r="F1004" s="166"/>
      <c r="G1004" s="166"/>
      <c r="H1004" s="166"/>
      <c r="I1004" s="166"/>
    </row>
    <row r="1005" spans="1:9" ht="15.75" customHeight="1">
      <c r="A1005" s="166"/>
      <c r="B1005" s="166"/>
      <c r="C1005" s="166"/>
      <c r="D1005" s="166"/>
      <c r="E1005" s="166"/>
      <c r="F1005" s="166"/>
      <c r="G1005" s="166"/>
      <c r="H1005" s="166"/>
      <c r="I1005" s="166"/>
    </row>
    <row r="1006" spans="1:9" ht="15.75" customHeight="1">
      <c r="A1006" s="166"/>
      <c r="B1006" s="166"/>
      <c r="C1006" s="166"/>
      <c r="D1006" s="166"/>
      <c r="E1006" s="166"/>
      <c r="F1006" s="166"/>
      <c r="G1006" s="166"/>
      <c r="H1006" s="166"/>
      <c r="I1006" s="166"/>
    </row>
  </sheetData>
  <mergeCells count="9">
    <mergeCell ref="A38:C38"/>
    <mergeCell ref="F38:H38"/>
    <mergeCell ref="A2:E2"/>
    <mergeCell ref="F6:G6"/>
    <mergeCell ref="F7:G7"/>
    <mergeCell ref="F8:G8"/>
    <mergeCell ref="A15:C15"/>
    <mergeCell ref="A22:C22"/>
    <mergeCell ref="A31:B31"/>
  </mergeCells>
  <conditionalFormatting sqref="B6:B10 F6:F12">
    <cfRule type="expression" dxfId="41" priority="1">
      <formula>_xludf.isformula(B6)=FALSE</formula>
    </cfRule>
  </conditionalFormatting>
  <conditionalFormatting sqref="B42 E42">
    <cfRule type="cellIs" dxfId="40" priority="3" operator="greaterThan">
      <formula>1</formula>
    </cfRule>
  </conditionalFormatting>
  <conditionalFormatting sqref="H39:H41">
    <cfRule type="containsText" dxfId="39" priority="2" operator="containsText" text="FAILS">
      <formula>NOT(ISERROR(SEARCH(("FAILS"),(H39))))</formula>
    </cfRule>
  </conditionalFormatting>
  <dataValidations count="2">
    <dataValidation type="list" allowBlank="1" sqref="F9" xr:uid="{00000000-0002-0000-0400-000000000000}">
      <formula1>$K$32:$K$34</formula1>
    </dataValidation>
    <dataValidation type="list" allowBlank="1" sqref="B10" xr:uid="{00000000-0002-0000-0400-000001000000}">
      <formula1>"Yes,No"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00000000-0002-0000-0400-000002000000}">
          <x14:formula1>
            <xm:f>Shapes!$B$2:$B$276</xm:f>
          </x14:formula1>
          <xm:sqref>F6</xm:sqref>
        </x14:dataValidation>
        <x14:dataValidation type="list" allowBlank="1" xr:uid="{00000000-0002-0000-0400-000003000000}">
          <x14:formula1>
            <xm:f>Shapes!$B$277:$B$392</xm:f>
          </x14:formula1>
          <xm:sqref>F8</xm:sqref>
        </x14:dataValidation>
        <x14:dataValidation type="list" allowBlank="1" xr:uid="{00000000-0002-0000-0400-000004000000}">
          <x14:formula1>
            <xm:f>Shapes!$B$2:$B$313</xm:f>
          </x14:formula1>
          <xm:sqref>F7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D061E-D5E7-46B1-BE3A-A0DDEE8E2A49}">
  <sheetPr>
    <outlinePr summaryBelow="0" summaryRight="0"/>
    <pageSetUpPr fitToPage="1"/>
  </sheetPr>
  <dimension ref="A1:CG1128"/>
  <sheetViews>
    <sheetView topLeftCell="A8" zoomScaleNormal="100" workbookViewId="0">
      <selection activeCell="B10" sqref="B10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MODULEINPUT!A25&amp;" Bottom, Gusset 4"</f>
        <v>BF2 Bottom, Gusset 4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37.51766523197653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0.76781695423855967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4'!$B$8</f>
        <v>0</v>
      </c>
      <c r="M5" s="183"/>
      <c r="N5" s="187" t="s">
        <v>84</v>
      </c>
      <c r="O5" s="195">
        <f>'Gusset 4'!$B$6</f>
        <v>8.6624348958333339</v>
      </c>
      <c r="P5" s="183" t="b">
        <f>IF('Gusset 4'!K10="Yes",TRUE,FALSE)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2.5</v>
      </c>
      <c r="X5" s="187" t="s">
        <v>86</v>
      </c>
      <c r="Y5" s="197">
        <f>AF3-30</f>
        <v>7.5176652319765296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0.6090060039650026</v>
      </c>
      <c r="AG5" s="198"/>
      <c r="AH5" s="198"/>
      <c r="AI5" s="130">
        <v>1</v>
      </c>
      <c r="AJ5">
        <f t="shared" ref="AJ5:AK11" si="0">AJ4+(AJ$105-AJ$4)/100</f>
        <v>0.45137053947654282</v>
      </c>
      <c r="AK5">
        <f t="shared" si="0"/>
        <v>0.34656995285389464</v>
      </c>
    </row>
    <row r="6" spans="1:45" ht="15" customHeight="1">
      <c r="A6" s="158" t="s">
        <v>2</v>
      </c>
      <c r="B6" s="159">
        <f>MODULEINPUT!D25</f>
        <v>8.6624348958333339</v>
      </c>
      <c r="C6" s="139"/>
      <c r="D6" s="156"/>
      <c r="E6" s="155" t="s">
        <v>89</v>
      </c>
      <c r="F6" s="359" t="str">
        <f>MODULEINPUT!F26</f>
        <v>W12X45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4'!$B$7</f>
        <v>11.281901041666666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6.05</v>
      </c>
      <c r="X6" s="187"/>
      <c r="Y6" s="183"/>
      <c r="Z6" s="187"/>
      <c r="AA6" s="183">
        <v>1</v>
      </c>
      <c r="AB6" s="198">
        <f>W7</f>
        <v>5.2</v>
      </c>
      <c r="AC6" s="201">
        <f>W6+Y24</f>
        <v>23.509402119676874</v>
      </c>
      <c r="AD6" s="183"/>
      <c r="AE6" s="187" t="s">
        <v>92</v>
      </c>
      <c r="AF6" s="183">
        <f>COS($AF$3*PI()/180)</f>
        <v>0.79316561141704778</v>
      </c>
      <c r="AG6" s="198"/>
      <c r="AH6" s="198"/>
      <c r="AI6" s="130">
        <v>2</v>
      </c>
      <c r="AJ6">
        <f t="shared" si="0"/>
        <v>0.90274107895308564</v>
      </c>
      <c r="AK6">
        <f t="shared" si="0"/>
        <v>0.69313990570778927</v>
      </c>
    </row>
    <row r="7" spans="1:45" ht="15" customHeight="1">
      <c r="A7" s="158" t="s">
        <v>93</v>
      </c>
      <c r="B7" s="160">
        <f>MODULEINPUT!C25</f>
        <v>11.281901041666666</v>
      </c>
      <c r="C7" s="139"/>
      <c r="D7" s="156"/>
      <c r="E7" s="155" t="s">
        <v>14</v>
      </c>
      <c r="F7" s="360" t="str">
        <f>MODULEINPUT!G25</f>
        <v>W10X68</v>
      </c>
      <c r="G7" s="361"/>
      <c r="H7" s="2"/>
      <c r="I7" s="9"/>
      <c r="J7" s="183"/>
      <c r="K7" s="187" t="s">
        <v>94</v>
      </c>
      <c r="L7" s="202">
        <f>'Gusset 4'!$F$11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5.2</v>
      </c>
      <c r="X7" s="187"/>
      <c r="Y7" s="183"/>
      <c r="Z7" s="187"/>
      <c r="AA7" s="183">
        <v>2</v>
      </c>
      <c r="AB7" s="201">
        <f>IF(W21&gt;W22,(AB8-W30),(AB6))</f>
        <v>14.443132572814051</v>
      </c>
      <c r="AC7" s="201">
        <f>IF(W21&gt;W22,(AC8+W29),(AC6))</f>
        <v>30.606436019358178</v>
      </c>
      <c r="AD7" s="183"/>
      <c r="AE7" s="183"/>
      <c r="AF7" s="183"/>
      <c r="AG7" s="198"/>
      <c r="AH7" s="183"/>
      <c r="AI7" s="130">
        <v>3</v>
      </c>
      <c r="AJ7">
        <f t="shared" si="0"/>
        <v>1.3541116184296285</v>
      </c>
      <c r="AK7">
        <f t="shared" si="0"/>
        <v>1.039709858561684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MODULEINPUT!I25</f>
        <v>HSS5X5X1/2</v>
      </c>
      <c r="G8" s="361"/>
      <c r="H8" s="2"/>
      <c r="I8" s="9"/>
      <c r="J8" s="183"/>
      <c r="K8" s="187" t="s">
        <v>6</v>
      </c>
      <c r="L8" s="194">
        <f>'Gusset 4'!$B$9</f>
        <v>0.875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33.297980484151708</v>
      </c>
      <c r="AC8" s="198">
        <f>IF(W21&gt;W22,AC9,(AC7-X29))</f>
        <v>6.05</v>
      </c>
      <c r="AD8" s="183"/>
      <c r="AE8" s="187" t="s">
        <v>98</v>
      </c>
      <c r="AF8" s="183">
        <f>90-AF3</f>
        <v>52.48233476802347</v>
      </c>
      <c r="AG8" s="198"/>
      <c r="AH8" s="183"/>
      <c r="AI8" s="130">
        <v>4</v>
      </c>
      <c r="AJ8">
        <f t="shared" si="0"/>
        <v>1.8054821579061713</v>
      </c>
      <c r="AK8">
        <f t="shared" si="0"/>
        <v>1.3862798114155785</v>
      </c>
    </row>
    <row r="9" spans="1:45" ht="15" customHeight="1">
      <c r="A9" s="158" t="s">
        <v>6</v>
      </c>
      <c r="B9" s="161">
        <f>7/8</f>
        <v>0.875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11.980018085684733</v>
      </c>
      <c r="X9" s="187"/>
      <c r="Y9" s="183"/>
      <c r="Z9" s="187"/>
      <c r="AA9" s="183">
        <v>4</v>
      </c>
      <c r="AB9" s="201">
        <f>W7+Y25</f>
        <v>33.297980484151708</v>
      </c>
      <c r="AC9" s="198">
        <f>W6</f>
        <v>6.05</v>
      </c>
      <c r="AD9" s="183"/>
      <c r="AE9" s="187" t="s">
        <v>83</v>
      </c>
      <c r="AF9" s="183">
        <f>TAN($AF$8*PI()/180)</f>
        <v>1.3023937469467513</v>
      </c>
      <c r="AG9" s="198"/>
      <c r="AH9" s="183"/>
      <c r="AI9" s="130">
        <v>5</v>
      </c>
      <c r="AJ9">
        <f t="shared" si="0"/>
        <v>2.2568526973827141</v>
      </c>
      <c r="AK9">
        <f t="shared" si="0"/>
        <v>1.7328497642694731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4'!$F$10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1.75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0.79316561141704778</v>
      </c>
      <c r="AG10" s="198"/>
      <c r="AH10" s="183"/>
      <c r="AI10" s="130">
        <v>6</v>
      </c>
      <c r="AJ10">
        <f t="shared" si="0"/>
        <v>2.7082232368592569</v>
      </c>
      <c r="AK10">
        <f t="shared" si="0"/>
        <v>2.0794197171233679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15.480018085684733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0.6090060039650026</v>
      </c>
      <c r="AG11" s="198"/>
      <c r="AH11" s="183"/>
      <c r="AI11" s="130">
        <v>7</v>
      </c>
      <c r="AJ11">
        <f t="shared" si="0"/>
        <v>3.1595937763357997</v>
      </c>
      <c r="AK11">
        <f t="shared" si="0"/>
        <v>2.4259896699772625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19</v>
      </c>
      <c r="X13" s="183"/>
      <c r="Y13" s="183"/>
      <c r="Z13" s="187"/>
      <c r="AA13" s="187" t="s">
        <v>108</v>
      </c>
      <c r="AB13" s="183">
        <f>Y31*AF6</f>
        <v>45.13705394765428</v>
      </c>
      <c r="AC13" s="183">
        <f>Y31*AF5</f>
        <v>34.656995285389463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3.6109643158123426</v>
      </c>
      <c r="AK13">
        <f t="shared" si="2"/>
        <v>2.7725596228311571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20.75</v>
      </c>
      <c r="X14" s="183"/>
      <c r="Y14" s="183"/>
      <c r="Z14" s="187"/>
      <c r="AA14" s="183">
        <v>11</v>
      </c>
      <c r="AB14" s="183">
        <f>AB13-W15*COS((AF3-30)*PI()/180)</f>
        <v>38.197221951509114</v>
      </c>
      <c r="AC14" s="183">
        <f>AC13-W15*SIN((AF3-30)*PI()/180)</f>
        <v>33.741172231912557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4.0623348552888849</v>
      </c>
      <c r="AK14">
        <f t="shared" si="3"/>
        <v>3.1191295756850517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7</v>
      </c>
      <c r="X15" s="183"/>
      <c r="Y15" s="183"/>
      <c r="Z15" s="187"/>
      <c r="AA15" s="183">
        <v>12</v>
      </c>
      <c r="AB15" s="198">
        <f>AB13-W15*SIN((AF8-30)*PI()/180)</f>
        <v>42.460263979264127</v>
      </c>
      <c r="AC15" s="183">
        <f>AC13-W15*COS((AF8-30)*PI()/180)</f>
        <v>28.189012951993224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4.5137053947654273</v>
      </c>
      <c r="AK15">
        <f t="shared" si="3"/>
        <v>3.4656995285389463</v>
      </c>
    </row>
    <row r="16" spans="1:45" ht="15" customHeight="1">
      <c r="A16" s="135"/>
      <c r="B16" s="136" t="s">
        <v>2</v>
      </c>
      <c r="C16" s="137">
        <f>R24</f>
        <v>8.6624348958333339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4'!$F$6,Shapes!$B$1:$B$392,0),11)</f>
        <v>231</v>
      </c>
      <c r="M16" s="187" t="s">
        <v>114</v>
      </c>
      <c r="N16" s="212">
        <f>VLOOKUP(L16,Shapes!$A:$D,4,FALSE)</f>
        <v>12.1</v>
      </c>
      <c r="O16" s="187"/>
      <c r="P16" s="187" t="s">
        <v>115</v>
      </c>
      <c r="Q16" s="183" t="b">
        <f>IF(L16&lt;&gt;1,IF(L17&lt;&gt;1,IF(L18&lt;&gt;1,FALSE,TRUE),TRUE),TRUE)</f>
        <v>0</v>
      </c>
      <c r="R16" s="183"/>
      <c r="S16" s="183"/>
      <c r="T16" s="211"/>
      <c r="U16" s="184"/>
      <c r="V16" s="187" t="s">
        <v>116</v>
      </c>
      <c r="W16" s="183">
        <f>(W5+W8)/TAN(30*PI()/180)</f>
        <v>6.0621778264910713</v>
      </c>
      <c r="X16" s="183"/>
      <c r="Y16" s="183"/>
      <c r="Z16" s="187"/>
      <c r="AA16" s="183">
        <v>21</v>
      </c>
      <c r="AB16" s="183">
        <f>W7</f>
        <v>5.2</v>
      </c>
      <c r="AC16" s="183">
        <f>W6</f>
        <v>6.05</v>
      </c>
      <c r="AD16" s="183"/>
      <c r="AE16" s="198">
        <v>1</v>
      </c>
      <c r="AF16" s="198">
        <f>W7</f>
        <v>5.2</v>
      </c>
      <c r="AG16" s="213">
        <f>L5+W6</f>
        <v>6.05</v>
      </c>
      <c r="AH16" s="183"/>
      <c r="AI16" s="130">
        <v>11</v>
      </c>
      <c r="AJ16">
        <f t="shared" si="3"/>
        <v>4.9650759342419697</v>
      </c>
      <c r="AK16">
        <f t="shared" si="3"/>
        <v>3.8122694813928408</v>
      </c>
    </row>
    <row r="17" spans="1:37" ht="15" customHeight="1">
      <c r="A17" s="135"/>
      <c r="B17" s="136" t="s">
        <v>93</v>
      </c>
      <c r="C17" s="137">
        <f>O6</f>
        <v>11.281901041666666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4'!$F$7,Shapes!$B$1:$B$392,0),11)</f>
        <v>244</v>
      </c>
      <c r="M17" s="187" t="s">
        <v>114</v>
      </c>
      <c r="N17" s="214">
        <f>VLOOKUP(L17,Shapes!$A:$D,4,FALSE)</f>
        <v>10.4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23.960036171369467</v>
      </c>
      <c r="X17" s="183"/>
      <c r="Y17" s="183"/>
      <c r="Z17" s="187"/>
      <c r="AA17" s="183">
        <v>22</v>
      </c>
      <c r="AB17" s="198">
        <f>AB21</f>
        <v>45.13705394765428</v>
      </c>
      <c r="AC17" s="183">
        <f>AC16</f>
        <v>6.05</v>
      </c>
      <c r="AD17" s="183"/>
      <c r="AE17" s="198">
        <v>2</v>
      </c>
      <c r="AF17" s="198">
        <f>AB21</f>
        <v>45.13705394765428</v>
      </c>
      <c r="AG17" s="213">
        <f>AG16</f>
        <v>6.05</v>
      </c>
      <c r="AH17" s="183" t="str">
        <f>IF(AG17&gt;AC8,"Gusset Plate must be released from the slab.","")</f>
        <v/>
      </c>
      <c r="AI17" s="130">
        <v>12</v>
      </c>
      <c r="AJ17">
        <f t="shared" si="3"/>
        <v>5.4164464737185121</v>
      </c>
      <c r="AK17">
        <f t="shared" si="3"/>
        <v>4.1588394342467359</v>
      </c>
    </row>
    <row r="18" spans="1:37" ht="15" customHeight="1">
      <c r="A18" s="135"/>
      <c r="B18" s="136" t="s">
        <v>118</v>
      </c>
      <c r="C18" s="137">
        <f t="shared" ref="C18:C19" si="4">R25</f>
        <v>14.223890798178621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4'!$F$8,Shapes!$B$1:$B$392,0),11)</f>
        <v>289</v>
      </c>
      <c r="M18" s="183" t="s">
        <v>114</v>
      </c>
      <c r="N18" s="183">
        <f>VLOOKUP(L18,Shapes!$A:$D,4,FALSE)</f>
        <v>5</v>
      </c>
      <c r="O18" s="187" t="s">
        <v>119</v>
      </c>
      <c r="P18" s="212">
        <f>VLOOKUP(L18,Shapes!$A:$D,3,FALSE)</f>
        <v>7.88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7</v>
      </c>
      <c r="X18" s="183"/>
      <c r="Y18" s="183"/>
      <c r="Z18" s="187"/>
      <c r="AA18" s="183">
        <v>23</v>
      </c>
      <c r="AB18" s="198">
        <f>W7</f>
        <v>5.2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5.8678170131950544</v>
      </c>
      <c r="AK18">
        <f t="shared" si="3"/>
        <v>4.5054093871006309</v>
      </c>
    </row>
    <row r="19" spans="1:37" ht="15" customHeight="1">
      <c r="A19" s="135"/>
      <c r="B19" s="136" t="s">
        <v>123</v>
      </c>
      <c r="C19" s="138">
        <f t="shared" si="4"/>
        <v>37.51766523197653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0.875</v>
      </c>
      <c r="M19" s="183">
        <f>L20/(0.9*R19*AD32)</f>
        <v>0.39331352862499108</v>
      </c>
      <c r="N19" s="183" t="s">
        <v>124</v>
      </c>
      <c r="O19" s="187" t="s">
        <v>119</v>
      </c>
      <c r="P19" s="183">
        <f>2*W11*L19</f>
        <v>27.090031649948283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7.6276630162914358</v>
      </c>
      <c r="X19" s="183"/>
      <c r="Y19" s="183"/>
      <c r="Z19" s="187"/>
      <c r="AA19" s="183">
        <v>24</v>
      </c>
      <c r="AB19" s="198">
        <f>AB18</f>
        <v>5.2</v>
      </c>
      <c r="AC19" s="183">
        <f>AC21</f>
        <v>45.13705394765428</v>
      </c>
      <c r="AD19" s="183"/>
      <c r="AE19" s="183"/>
      <c r="AF19" s="183"/>
      <c r="AG19" s="183"/>
      <c r="AH19" s="183"/>
      <c r="AI19" s="130">
        <v>14</v>
      </c>
      <c r="AJ19">
        <f t="shared" si="3"/>
        <v>6.3191875526715968</v>
      </c>
      <c r="AK19">
        <f t="shared" si="3"/>
        <v>4.8519793399545259</v>
      </c>
    </row>
    <row r="20" spans="1:37" ht="15" customHeight="1">
      <c r="A20" s="135"/>
      <c r="B20" s="136" t="s">
        <v>126</v>
      </c>
      <c r="C20" s="138">
        <f>AF8</f>
        <v>52.48233476802347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512.20000000000005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8.5385036701523642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6.7705580921481392</v>
      </c>
      <c r="AK20">
        <f t="shared" si="3"/>
        <v>5.1985492928084209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30.095299373653379</v>
      </c>
      <c r="X21" s="183"/>
      <c r="Y21" s="183"/>
      <c r="Z21" s="183"/>
      <c r="AA21" s="183" t="s">
        <v>131</v>
      </c>
      <c r="AB21" s="183">
        <f>MAX(AB6:AC13)</f>
        <v>45.13705394765428</v>
      </c>
      <c r="AC21" s="183">
        <f>AB21</f>
        <v>45.13705394765428</v>
      </c>
      <c r="AD21" s="183"/>
      <c r="AE21" s="183"/>
      <c r="AF21" s="183"/>
      <c r="AG21" s="183"/>
      <c r="AH21" s="183"/>
      <c r="AI21" s="130">
        <v>16</v>
      </c>
      <c r="AJ21">
        <f t="shared" si="3"/>
        <v>7.2219286316246816</v>
      </c>
      <c r="AK21">
        <f t="shared" si="3"/>
        <v>5.545119245662316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18.441828219879426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7.6732991711012239</v>
      </c>
      <c r="AK22">
        <f t="shared" si="3"/>
        <v>5.891689198516211</v>
      </c>
    </row>
    <row r="23" spans="1:37" ht="15" customHeight="1">
      <c r="A23" s="135"/>
      <c r="B23" s="136" t="s">
        <v>135</v>
      </c>
      <c r="C23" s="141">
        <f>L26</f>
        <v>19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8.1246697105777663</v>
      </c>
      <c r="AK23">
        <f t="shared" si="3"/>
        <v>6.238259151370106</v>
      </c>
    </row>
    <row r="24" spans="1:37" ht="15" customHeight="1">
      <c r="A24" s="135"/>
      <c r="B24" s="136" t="s">
        <v>139</v>
      </c>
      <c r="C24" s="141">
        <f>Y25</f>
        <v>28.097980484151705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8.6624348958333339</v>
      </c>
      <c r="S24" s="183"/>
      <c r="T24" s="183"/>
      <c r="U24" s="184"/>
      <c r="V24" s="187" t="s">
        <v>141</v>
      </c>
      <c r="W24" s="201">
        <f>W27-W28</f>
        <v>17.459402119676874</v>
      </c>
      <c r="X24" s="201">
        <f>(W22/AF11)-(W20*AF10)-W6</f>
        <v>17.459402119676877</v>
      </c>
      <c r="Y24" s="220">
        <f>IF($W$21&gt;$W$22,W24,X24)</f>
        <v>17.459402119676874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8.5760402500543087</v>
      </c>
      <c r="AK24">
        <f t="shared" si="3"/>
        <v>6.584829104224001</v>
      </c>
    </row>
    <row r="25" spans="1:37" ht="15" customHeight="1">
      <c r="A25" s="135"/>
      <c r="B25" s="136" t="s">
        <v>143</v>
      </c>
      <c r="C25" s="141">
        <f>Y24</f>
        <v>17.459402119676874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14.223890798178621</v>
      </c>
      <c r="S25" s="183"/>
      <c r="T25" s="183"/>
      <c r="U25" s="184"/>
      <c r="V25" s="187" t="s">
        <v>146</v>
      </c>
      <c r="W25" s="201">
        <f>(W21/AF6)-W7-(W19*AF5)</f>
        <v>28.097980484151705</v>
      </c>
      <c r="X25" s="201">
        <f>X27-X28</f>
        <v>28.097980484151698</v>
      </c>
      <c r="Y25" s="220">
        <f>IF($W$21&gt;$W$22,W25,X25)</f>
        <v>28.097980484151705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9.0274107895308511</v>
      </c>
      <c r="AK25">
        <f t="shared" si="3"/>
        <v>6.9313990570778961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19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37.51766523197653</v>
      </c>
      <c r="S26" s="183"/>
      <c r="T26" s="183"/>
      <c r="U26" s="184"/>
      <c r="V26" s="187" t="s">
        <v>151</v>
      </c>
      <c r="W26" s="201">
        <f>W25-(2*W11)*AF5</f>
        <v>9.2431325728140479</v>
      </c>
      <c r="X26" s="201">
        <f>X24-(2*W11*AF10)</f>
        <v>-7.0970338996812998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9.4787813290073935</v>
      </c>
      <c r="AK26">
        <f t="shared" si="3"/>
        <v>7.2779690099317911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24.556436019358177</v>
      </c>
      <c r="X27" s="201">
        <f>2*W11*AF11</f>
        <v>18.854847911337657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9.9301518684839358</v>
      </c>
      <c r="AK27">
        <f t="shared" si="3"/>
        <v>7.6245389627856861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7.0970338996813043</v>
      </c>
      <c r="X28" s="201">
        <f>X26*AF9</f>
        <v>-9.2431325728140425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10.381522407960478</v>
      </c>
      <c r="AK28">
        <f t="shared" si="3"/>
        <v>7.9711089156395811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24.556436019358177</v>
      </c>
      <c r="X29" s="201">
        <f>2*W11*AF10</f>
        <v>24.556436019358177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10.832892947437021</v>
      </c>
      <c r="AK29">
        <f t="shared" si="3"/>
        <v>8.3176788684934753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18.854847911337657</v>
      </c>
      <c r="X30" s="222">
        <f>2*W11*AF11</f>
        <v>18.854847911337657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11.284263486913563</v>
      </c>
      <c r="AK30">
        <f t="shared" si="5"/>
        <v>8.6642488213473694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50.845299373653376</v>
      </c>
      <c r="X31" s="222">
        <f>W22+W14</f>
        <v>39.191828219879426</v>
      </c>
      <c r="Y31" s="224">
        <f>IF(W21&gt;W22,W31,X31)+W16</f>
        <v>56.907477200144449</v>
      </c>
      <c r="Z31" s="183"/>
      <c r="AA31" s="183"/>
      <c r="AB31" s="183" t="s">
        <v>163</v>
      </c>
      <c r="AC31" s="183"/>
      <c r="AD31" s="225">
        <f>((AC7-AC8)^2+(AB7-AB8)^2)^0.5</f>
        <v>30.960036171369467</v>
      </c>
      <c r="AE31" s="183"/>
      <c r="AF31" s="183"/>
      <c r="AG31" s="183"/>
      <c r="AH31" s="183"/>
      <c r="AI31" s="130">
        <v>26</v>
      </c>
      <c r="AJ31">
        <f t="shared" si="5"/>
        <v>11.735634026390105</v>
      </c>
      <c r="AK31">
        <f t="shared" si="5"/>
        <v>9.0108187742012635</v>
      </c>
    </row>
    <row r="32" spans="1:37" ht="15" customHeight="1">
      <c r="A32" s="136" t="s">
        <v>164</v>
      </c>
      <c r="B32" s="141">
        <f t="shared" ref="B32:B36" si="6">K52</f>
        <v>5.2</v>
      </c>
      <c r="C32" s="135"/>
      <c r="D32" s="143"/>
      <c r="E32" s="136" t="s">
        <v>165</v>
      </c>
      <c r="F32" s="144">
        <f>L20</f>
        <v>512.20000000000005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28.939310229205777</v>
      </c>
      <c r="AE32" s="183"/>
      <c r="AF32" s="183"/>
      <c r="AG32" s="183"/>
      <c r="AH32" s="183"/>
      <c r="AI32" s="130">
        <v>27</v>
      </c>
      <c r="AJ32">
        <f t="shared" si="5"/>
        <v>12.187004565866648</v>
      </c>
      <c r="AK32">
        <f t="shared" si="5"/>
        <v>9.3573887270551577</v>
      </c>
    </row>
    <row r="33" spans="1:37" ht="15" customHeight="1">
      <c r="A33" s="136" t="s">
        <v>168</v>
      </c>
      <c r="B33" s="141">
        <f t="shared" si="6"/>
        <v>6.05</v>
      </c>
      <c r="C33" s="135"/>
      <c r="D33" s="136" t="s">
        <v>169</v>
      </c>
      <c r="E33" s="145">
        <f t="shared" ref="E33:F36" si="7">N52</f>
        <v>0.24188159501738046</v>
      </c>
      <c r="F33" s="144">
        <f t="shared" si="7"/>
        <v>124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12.63837510534319</v>
      </c>
      <c r="AK33">
        <f t="shared" si="5"/>
        <v>9.7039586799090518</v>
      </c>
    </row>
    <row r="34" spans="1:37" ht="15" customHeight="1">
      <c r="A34" s="136" t="s">
        <v>85</v>
      </c>
      <c r="B34" s="141">
        <f t="shared" si="6"/>
        <v>14.638846972744373</v>
      </c>
      <c r="C34" s="135"/>
      <c r="D34" s="136" t="s">
        <v>172</v>
      </c>
      <c r="E34" s="145">
        <f t="shared" si="7"/>
        <v>0.58526738098888609</v>
      </c>
      <c r="F34" s="144">
        <f t="shared" si="7"/>
        <v>300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11.969655114602888</v>
      </c>
      <c r="AE34" s="183"/>
      <c r="AF34" s="183"/>
      <c r="AG34" s="183"/>
      <c r="AH34" s="183"/>
      <c r="AI34" s="130">
        <v>29</v>
      </c>
      <c r="AJ34">
        <f t="shared" si="5"/>
        <v>13.089745644819732</v>
      </c>
      <c r="AK34">
        <f t="shared" si="5"/>
        <v>10.050528632762946</v>
      </c>
    </row>
    <row r="35" spans="1:37" ht="15" customHeight="1">
      <c r="A35" s="146" t="s">
        <v>91</v>
      </c>
      <c r="B35" s="141">
        <f t="shared" si="6"/>
        <v>9.182603058217456</v>
      </c>
      <c r="C35" s="135"/>
      <c r="D35" s="136" t="s">
        <v>177</v>
      </c>
      <c r="E35" s="145">
        <f t="shared" si="7"/>
        <v>0.36712440894762216</v>
      </c>
      <c r="F35" s="144">
        <f t="shared" si="7"/>
        <v>189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13.541116184296275</v>
      </c>
      <c r="AK35">
        <f t="shared" si="5"/>
        <v>10.39709858561684</v>
      </c>
    </row>
    <row r="36" spans="1:37" ht="15" customHeight="1">
      <c r="A36" s="136" t="s">
        <v>152</v>
      </c>
      <c r="B36" s="147">
        <f t="shared" si="6"/>
        <v>25.012237907416129</v>
      </c>
      <c r="C36" s="135"/>
      <c r="D36" s="136" t="s">
        <v>180</v>
      </c>
      <c r="E36" s="145">
        <f t="shared" si="7"/>
        <v>0.20789823042816175</v>
      </c>
      <c r="F36" s="144">
        <f t="shared" si="7"/>
        <v>107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13.992486723772817</v>
      </c>
      <c r="AK36">
        <f t="shared" si="5"/>
        <v>10.743668538470734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14.44385726324936</v>
      </c>
      <c r="AK37">
        <f t="shared" si="5"/>
        <v>11.090238491324628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14.895227802725902</v>
      </c>
      <c r="AK38">
        <f t="shared" si="5"/>
        <v>11.436808444178522</v>
      </c>
    </row>
    <row r="39" spans="1:37" ht="15" customHeight="1">
      <c r="A39" s="136" t="s">
        <v>186</v>
      </c>
      <c r="B39" s="148">
        <f>L60</f>
        <v>5</v>
      </c>
      <c r="C39" s="135"/>
      <c r="D39" s="136" t="s">
        <v>187</v>
      </c>
      <c r="E39" s="148">
        <f>Q60</f>
        <v>6</v>
      </c>
      <c r="F39" s="135"/>
      <c r="G39" s="136" t="s">
        <v>188</v>
      </c>
      <c r="H39" s="149" t="str">
        <f>ROUND(K73,0)&amp;"k  "&amp;L74</f>
        <v>303k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15.346598342202444</v>
      </c>
      <c r="AK39">
        <f t="shared" si="5"/>
        <v>11.783378397032417</v>
      </c>
    </row>
    <row r="40" spans="1:37" ht="15" customHeight="1">
      <c r="A40" s="136" t="s">
        <v>189</v>
      </c>
      <c r="B40" s="150">
        <f t="shared" ref="B40:B42" si="8">N60</f>
        <v>0.20285399943552518</v>
      </c>
      <c r="C40" s="135"/>
      <c r="D40" s="136" t="s">
        <v>190</v>
      </c>
      <c r="E40" s="150">
        <f t="shared" ref="E40:E42" si="9">S60</f>
        <v>0.61613342013543837</v>
      </c>
      <c r="F40" s="135"/>
      <c r="G40" s="136" t="s">
        <v>191</v>
      </c>
      <c r="H40" s="149" t="str">
        <f>ROUND(K77,0)&amp;"k  "&amp;L78</f>
        <v>1139k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15.797968881678987</v>
      </c>
      <c r="AK40">
        <f t="shared" si="5"/>
        <v>12.129948349886311</v>
      </c>
    </row>
    <row r="41" spans="1:37" ht="15" customHeight="1">
      <c r="A41" s="136" t="s">
        <v>194</v>
      </c>
      <c r="B41" s="150">
        <f t="shared" si="8"/>
        <v>0.73616370762892214</v>
      </c>
      <c r="C41" s="135"/>
      <c r="D41" s="136" t="s">
        <v>195</v>
      </c>
      <c r="E41" s="150">
        <f t="shared" si="9"/>
        <v>0.23254418326099444</v>
      </c>
      <c r="F41" s="135"/>
      <c r="G41" s="136" t="s">
        <v>196</v>
      </c>
      <c r="H41" s="149" t="str">
        <f>ROUND(MIN(K81:K82),0)&amp;"k  "&amp;L83</f>
        <v>961k  OK</v>
      </c>
      <c r="I41" s="9"/>
      <c r="J41" s="183"/>
      <c r="K41" s="187" t="s">
        <v>197</v>
      </c>
      <c r="L41" s="229">
        <f>L20</f>
        <v>512.20000000000005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16.249339421155529</v>
      </c>
      <c r="AK41">
        <f t="shared" si="5"/>
        <v>12.476518302740205</v>
      </c>
    </row>
    <row r="42" spans="1:37" ht="15" customHeight="1">
      <c r="A42" s="136" t="s">
        <v>200</v>
      </c>
      <c r="B42" s="151">
        <f t="shared" si="8"/>
        <v>0.93901770706444732</v>
      </c>
      <c r="C42" s="135"/>
      <c r="D42" s="136" t="s">
        <v>200</v>
      </c>
      <c r="E42" s="151">
        <f t="shared" si="9"/>
        <v>0.84867760339643283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1.82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16.700709960632071</v>
      </c>
      <c r="AK42">
        <f t="shared" si="5"/>
        <v>12.823088255594099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93.783895372606281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17.152080500108614</v>
      </c>
      <c r="AK43">
        <f t="shared" si="5"/>
        <v>13.169658208447993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17.603451039585156</v>
      </c>
      <c r="AK44">
        <f t="shared" si="5"/>
        <v>13.516228161301887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28.172917175804969</v>
      </c>
      <c r="M45" s="183"/>
      <c r="N45" s="183" t="s">
        <v>204</v>
      </c>
      <c r="O45" s="197">
        <f>PI()^2*29000/(L43)^2</f>
        <v>32.541772781300899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18.054821579061699</v>
      </c>
      <c r="AK45">
        <f t="shared" si="5"/>
        <v>13.862798114155781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253.13864007450758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18.506192118538241</v>
      </c>
      <c r="AK46">
        <f t="shared" si="10"/>
        <v>14.209368067009676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75.941592022352268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18.957562658014783</v>
      </c>
      <c r="AK47">
        <f t="shared" si="10"/>
        <v>14.55593801986357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19.408933197491326</v>
      </c>
      <c r="AK48">
        <f t="shared" si="10"/>
        <v>14.902507972717464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19.860303736967868</v>
      </c>
      <c r="AK49">
        <f t="shared" si="10"/>
        <v>15.249077925571358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20.31167427644441</v>
      </c>
      <c r="AK50">
        <f t="shared" si="10"/>
        <v>15.595647878425252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4'!$F$12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20.763044815920953</v>
      </c>
      <c r="AK51">
        <f t="shared" si="10"/>
        <v>15.942217831279146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5.2</v>
      </c>
      <c r="L52" s="183"/>
      <c r="M52" s="187" t="s">
        <v>169</v>
      </c>
      <c r="N52" s="183">
        <f>K53/K56</f>
        <v>0.24188159501738046</v>
      </c>
      <c r="O52" s="198">
        <f t="shared" ref="O52:O55" si="11">ROUNDUP(N52*$L$20,0)</f>
        <v>124</v>
      </c>
      <c r="P52" s="183"/>
      <c r="Q52" s="187" t="s">
        <v>211</v>
      </c>
      <c r="R52" s="233">
        <f>(Y25-R51)/2+R51</f>
        <v>14.548990242075853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21.214415355397495</v>
      </c>
      <c r="AK52">
        <f t="shared" si="10"/>
        <v>16.288787784133042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6.05</v>
      </c>
      <c r="L53" s="183"/>
      <c r="M53" s="187" t="s">
        <v>172</v>
      </c>
      <c r="N53" s="183">
        <f>K54/K56</f>
        <v>0.58526738098888609</v>
      </c>
      <c r="O53" s="198">
        <f t="shared" si="11"/>
        <v>300</v>
      </c>
      <c r="P53" s="183"/>
      <c r="Q53" s="187" t="s">
        <v>212</v>
      </c>
      <c r="R53" s="233">
        <f>(Y24-R51)/2+R51</f>
        <v>9.2297010598384368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21.665785894874038</v>
      </c>
      <c r="AK53">
        <f t="shared" si="10"/>
        <v>16.635357736986936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14.638846972744373</v>
      </c>
      <c r="L54" s="183"/>
      <c r="M54" s="187" t="s">
        <v>177</v>
      </c>
      <c r="N54" s="183">
        <f>K55/K56</f>
        <v>0.36712440894762216</v>
      </c>
      <c r="O54" s="198">
        <f t="shared" si="11"/>
        <v>189</v>
      </c>
      <c r="P54" s="183"/>
      <c r="Q54" s="187" t="s">
        <v>214</v>
      </c>
      <c r="R54" s="233">
        <f>AF8</f>
        <v>52.48233476802347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22.11715643435058</v>
      </c>
      <c r="AK54">
        <f t="shared" si="10"/>
        <v>16.98192768984083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9.182603058217456</v>
      </c>
      <c r="L55" s="183"/>
      <c r="M55" s="187" t="s">
        <v>180</v>
      </c>
      <c r="N55" s="183">
        <f>K52/K56</f>
        <v>0.20789823042816175</v>
      </c>
      <c r="O55" s="198">
        <f t="shared" si="11"/>
        <v>107</v>
      </c>
      <c r="P55" s="183" t="s">
        <v>217</v>
      </c>
      <c r="Q55" s="187" t="s">
        <v>218</v>
      </c>
      <c r="R55" s="183">
        <f>K53*AF9-K52</f>
        <v>2.6794821690278443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22.568526973827122</v>
      </c>
      <c r="AK55">
        <f t="shared" si="10"/>
        <v>17.328497642694725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25.012237907416129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41.882422142131389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23.019897513303665</v>
      </c>
      <c r="AK56">
        <f t="shared" si="10"/>
        <v>17.675067595548619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4.1810237333276463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23.471268052780207</v>
      </c>
      <c r="AK57">
        <f t="shared" si="10"/>
        <v>18.021637548402513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23.922638592256749</v>
      </c>
      <c r="AK58">
        <f t="shared" si="10"/>
        <v>18.368207501256407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24.374009131733292</v>
      </c>
      <c r="AK59">
        <f t="shared" si="10"/>
        <v>18.714777454110301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5</v>
      </c>
      <c r="M60" s="187" t="s">
        <v>169</v>
      </c>
      <c r="N60" s="183">
        <f>O52/(2*0.75*63*2*K54*L60/16*0.707)</f>
        <v>0.20285399943552518</v>
      </c>
      <c r="O60" s="183"/>
      <c r="P60" s="187" t="s">
        <v>224</v>
      </c>
      <c r="Q60" s="198">
        <f>ROUNDUP((O55/(8.3*K55))+(O54/(5.5*K55)),0)</f>
        <v>6</v>
      </c>
      <c r="R60" s="187" t="s">
        <v>177</v>
      </c>
      <c r="S60" s="183">
        <f>O54/(2*0.75*42*2*K55*Q60/16*0.707)</f>
        <v>0.61613342013543837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24.825379671209834</v>
      </c>
      <c r="AK60">
        <f t="shared" si="10"/>
        <v>19.061347406964195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0.73616370762892214</v>
      </c>
      <c r="O61" s="183"/>
      <c r="P61" s="183"/>
      <c r="Q61" s="183"/>
      <c r="R61" s="187" t="s">
        <v>180</v>
      </c>
      <c r="S61" s="183">
        <f>O55/(2*0.75*63*2*K55*Q60/16*0.707)</f>
        <v>0.23254418326099444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25.276750210686377</v>
      </c>
      <c r="AK61">
        <f t="shared" si="10"/>
        <v>19.407917359818089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0.93901770706444732</v>
      </c>
      <c r="O62" s="183"/>
      <c r="P62" s="183"/>
      <c r="Q62" s="183"/>
      <c r="R62" s="187" t="s">
        <v>225</v>
      </c>
      <c r="S62" s="183">
        <f>SUM(S60:S61)</f>
        <v>0.84867760339643283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25.728120750162919</v>
      </c>
      <c r="AK62">
        <f t="shared" si="12"/>
        <v>19.754487312671984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26.179491289639461</v>
      </c>
      <c r="AK63">
        <f t="shared" si="12"/>
        <v>20.101057265525878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26.630861829116004</v>
      </c>
      <c r="AK64">
        <f t="shared" si="12"/>
        <v>20.447627218379772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27.082232368592546</v>
      </c>
      <c r="AK65">
        <f t="shared" si="12"/>
        <v>20.794197171233666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28.939310229205777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27.533602908069088</v>
      </c>
      <c r="AK66">
        <f t="shared" si="12"/>
        <v>21.14076712408756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27.984973447545631</v>
      </c>
      <c r="AK67">
        <f t="shared" si="12"/>
        <v>21.487337076941454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0.875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28.436343987022173</v>
      </c>
      <c r="AK68">
        <f t="shared" si="12"/>
        <v>21.833907029795348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137.48394693389386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28.887714526498716</v>
      </c>
      <c r="AK69">
        <f t="shared" si="12"/>
        <v>22.180476982649243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29.339085065975258</v>
      </c>
      <c r="AK70">
        <f t="shared" si="12"/>
        <v>22.527046935503137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15.142366736835838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29.7904556054518</v>
      </c>
      <c r="AK71">
        <f t="shared" si="12"/>
        <v>22.873616888357031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13.279855628205029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30.241826144928343</v>
      </c>
      <c r="AK72">
        <f t="shared" si="12"/>
        <v>23.220186841210925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302.64401618615562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30.693196684404885</v>
      </c>
      <c r="AK73">
        <f t="shared" si="12"/>
        <v>23.566756794064819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253.13864007450758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31.144567223881428</v>
      </c>
      <c r="AK74">
        <f t="shared" si="12"/>
        <v>23.913326746918713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31.59593776335797</v>
      </c>
      <c r="AK75">
        <f t="shared" si="12"/>
        <v>24.259896699772607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32.047308302834516</v>
      </c>
      <c r="AK76">
        <f t="shared" si="12"/>
        <v>24.606466652626501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1139.4853402749775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32.498678842311058</v>
      </c>
      <c r="AK77">
        <f t="shared" si="12"/>
        <v>24.953036605480396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512.20000000000005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32.950049381787601</v>
      </c>
      <c r="AK78">
        <f t="shared" si="13"/>
        <v>25.29960655833429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33.401419921264143</v>
      </c>
      <c r="AK79">
        <f t="shared" si="13"/>
        <v>25.646176511188184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33.852790460740685</v>
      </c>
      <c r="AK80">
        <f t="shared" si="13"/>
        <v>25.992746464042078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961.40625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34.304161000217228</v>
      </c>
      <c r="AK81">
        <f t="shared" si="13"/>
        <v>26.339316416895972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1097.9243509822793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34.75553153969377</v>
      </c>
      <c r="AK82">
        <f t="shared" si="13"/>
        <v>26.685886369749866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512.20000000000005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35.206902079170312</v>
      </c>
      <c r="AK83">
        <f t="shared" si="13"/>
        <v>27.03245632260376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35.658272618646855</v>
      </c>
      <c r="AK84">
        <f t="shared" si="13"/>
        <v>27.379026275457655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36.109643158123397</v>
      </c>
      <c r="AK85">
        <f t="shared" si="13"/>
        <v>27.725596228311549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36.56101369759994</v>
      </c>
      <c r="AK86">
        <f t="shared" si="13"/>
        <v>28.072166181165443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37.012384237076482</v>
      </c>
      <c r="AK87">
        <f t="shared" si="13"/>
        <v>28.418736134019337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37.463754776553024</v>
      </c>
      <c r="AK88">
        <f t="shared" si="13"/>
        <v>28.765306086873231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37.915125316029567</v>
      </c>
      <c r="AK89">
        <f t="shared" si="13"/>
        <v>29.111876039727125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38.366495855506109</v>
      </c>
      <c r="AK90">
        <f t="shared" si="13"/>
        <v>29.458445992581019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38.817866394982651</v>
      </c>
      <c r="AK91">
        <f t="shared" si="13"/>
        <v>29.805015945434914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39.269236934459194</v>
      </c>
      <c r="AK92">
        <f t="shared" si="13"/>
        <v>30.151585898288808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39.720607473935736</v>
      </c>
      <c r="AK93">
        <f t="shared" si="13"/>
        <v>30.498155851142702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40.171978013412279</v>
      </c>
      <c r="AK94">
        <f t="shared" si="14"/>
        <v>30.844725803996596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40.623348552888821</v>
      </c>
      <c r="AK95">
        <f t="shared" si="14"/>
        <v>31.19129575685049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41.074719092365363</v>
      </c>
      <c r="AK96">
        <f t="shared" si="14"/>
        <v>31.537865709704384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41.526089631841906</v>
      </c>
      <c r="AK97">
        <f t="shared" si="14"/>
        <v>31.884435662558278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41.977460171318448</v>
      </c>
      <c r="AK98">
        <f t="shared" si="14"/>
        <v>32.231005615412172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42.42883071079499</v>
      </c>
      <c r="AK99">
        <f t="shared" si="14"/>
        <v>32.57757556826607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42.880201250271533</v>
      </c>
      <c r="AK100">
        <f t="shared" si="14"/>
        <v>32.924145521119968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43.331571789748075</v>
      </c>
      <c r="AK101">
        <f t="shared" si="14"/>
        <v>33.270715473973866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43.782942329224618</v>
      </c>
      <c r="AK102">
        <f t="shared" si="14"/>
        <v>33.617285426827763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44.23431286870116</v>
      </c>
      <c r="AK103">
        <f t="shared" si="14"/>
        <v>33.963855379681661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44.685683408177702</v>
      </c>
      <c r="AK104">
        <f t="shared" si="14"/>
        <v>34.310425332535559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45.13705394765428</v>
      </c>
      <c r="AK105" s="177">
        <f t="shared" si="15"/>
        <v>34.656995285389463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14.443132572814051</v>
      </c>
      <c r="AL106" s="153">
        <f>AC7</f>
        <v>30.606436019358178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14.631681051927428</v>
      </c>
      <c r="AL107" s="153">
        <f t="shared" ref="AL107:AL170" si="17">AL106+(AL$206-AL$106)/100</f>
        <v>30.360871659164594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14.820229531040805</v>
      </c>
      <c r="AL108" s="153">
        <f t="shared" si="17"/>
        <v>30.115307298971011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15.008778010154183</v>
      </c>
      <c r="AL109" s="153">
        <f t="shared" si="17"/>
        <v>29.869742938777428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15.19732648926756</v>
      </c>
      <c r="AL110" s="153">
        <f t="shared" si="17"/>
        <v>29.624178578583845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15.385874968380937</v>
      </c>
      <c r="AL111" s="153">
        <f t="shared" si="17"/>
        <v>29.378614218390261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15.574423447494315</v>
      </c>
      <c r="AL112" s="153">
        <f t="shared" si="17"/>
        <v>29.133049858196678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15.762971926607692</v>
      </c>
      <c r="AL113" s="153">
        <f t="shared" si="17"/>
        <v>28.887485498003095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15.95152040572107</v>
      </c>
      <c r="AL114" s="153">
        <f t="shared" si="17"/>
        <v>28.641921137809511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16.140068884834445</v>
      </c>
      <c r="AL115" s="153">
        <f t="shared" si="17"/>
        <v>28.396356777615928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16.328617363947821</v>
      </c>
      <c r="AL116" s="153">
        <f t="shared" si="17"/>
        <v>28.150792417422345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16.517165843061196</v>
      </c>
      <c r="AL117" s="153">
        <f t="shared" si="17"/>
        <v>27.905228057228761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16.705714322174572</v>
      </c>
      <c r="AL118" s="153">
        <f t="shared" si="17"/>
        <v>27.659663697035178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16.894262801287947</v>
      </c>
      <c r="AL119" s="153">
        <f t="shared" si="17"/>
        <v>27.414099336841595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17.082811280401323</v>
      </c>
      <c r="AL120" s="153">
        <f t="shared" si="17"/>
        <v>27.168534976648012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17.271359759514699</v>
      </c>
      <c r="AL121" s="153">
        <f t="shared" si="17"/>
        <v>26.922970616454428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17.459908238628074</v>
      </c>
      <c r="AL122" s="153">
        <f t="shared" si="17"/>
        <v>26.677406256260845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17.64845671774145</v>
      </c>
      <c r="AL123" s="153">
        <f t="shared" si="17"/>
        <v>26.431841896067262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17.837005196854825</v>
      </c>
      <c r="AL124" s="153">
        <f t="shared" si="17"/>
        <v>26.186277535873678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18.025553675968201</v>
      </c>
      <c r="AL125" s="153">
        <f t="shared" si="17"/>
        <v>25.940713175680095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18.214102155081576</v>
      </c>
      <c r="AL126" s="153">
        <f t="shared" si="17"/>
        <v>25.695148815486512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18.402650634194952</v>
      </c>
      <c r="AL127" s="153">
        <f t="shared" si="17"/>
        <v>25.449584455292928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18.591199113308328</v>
      </c>
      <c r="AL128" s="153">
        <f t="shared" si="17"/>
        <v>25.204020095099345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18.779747592421703</v>
      </c>
      <c r="AL129" s="153">
        <f t="shared" si="17"/>
        <v>24.958455734905762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18.968296071535079</v>
      </c>
      <c r="AL130" s="153">
        <f t="shared" si="17"/>
        <v>24.712891374712179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19.156844550648454</v>
      </c>
      <c r="AL131" s="153">
        <f t="shared" si="17"/>
        <v>24.467327014518595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19.34539302976183</v>
      </c>
      <c r="AL132" s="153">
        <f t="shared" si="17"/>
        <v>24.221762654325012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19.533941508875206</v>
      </c>
      <c r="AL133" s="153">
        <f t="shared" si="17"/>
        <v>23.976198294131429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19.722489987988581</v>
      </c>
      <c r="AL134" s="153">
        <f t="shared" si="17"/>
        <v>23.730633933937845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19.911038467101957</v>
      </c>
      <c r="AL135" s="153">
        <f t="shared" si="17"/>
        <v>23.485069573744262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20.099586946215332</v>
      </c>
      <c r="AL136" s="153">
        <f t="shared" si="17"/>
        <v>23.239505213550679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20.288135425328708</v>
      </c>
      <c r="AL137" s="153">
        <f t="shared" si="17"/>
        <v>22.993940853357095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20.476683904442083</v>
      </c>
      <c r="AL138" s="153">
        <f t="shared" si="17"/>
        <v>22.748376493163512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20.665232383555459</v>
      </c>
      <c r="AL139" s="153">
        <f t="shared" si="17"/>
        <v>22.502812132969929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20.853780862668835</v>
      </c>
      <c r="AL140" s="153">
        <f t="shared" si="17"/>
        <v>22.257247772776346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21.04232934178221</v>
      </c>
      <c r="AL141" s="153">
        <f t="shared" si="17"/>
        <v>22.011683412582762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21.230877820895586</v>
      </c>
      <c r="AL142" s="153">
        <f t="shared" si="17"/>
        <v>21.766119052389179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21.419426300008961</v>
      </c>
      <c r="AL143" s="153">
        <f t="shared" si="17"/>
        <v>21.520554692195596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21.607974779122337</v>
      </c>
      <c r="AL144" s="153">
        <f t="shared" si="17"/>
        <v>21.274990332002012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21.796523258235712</v>
      </c>
      <c r="AL145" s="153">
        <f t="shared" si="17"/>
        <v>21.029425971808429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21.985071737349088</v>
      </c>
      <c r="AL146" s="153">
        <f t="shared" si="17"/>
        <v>20.783861611614846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22.173620216462464</v>
      </c>
      <c r="AL147" s="153">
        <f t="shared" si="17"/>
        <v>20.538297251421263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22.362168695575839</v>
      </c>
      <c r="AL148" s="153">
        <f t="shared" si="17"/>
        <v>20.292732891227679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22.550717174689215</v>
      </c>
      <c r="AL149" s="153">
        <f t="shared" si="17"/>
        <v>20.047168531034096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22.73926565380259</v>
      </c>
      <c r="AL150" s="153">
        <f t="shared" si="17"/>
        <v>19.801604170840513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22.927814132915966</v>
      </c>
      <c r="AL151" s="153">
        <f t="shared" si="17"/>
        <v>19.556039810646929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23.116362612029342</v>
      </c>
      <c r="AL152" s="153">
        <f t="shared" si="17"/>
        <v>19.310475450453346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23.304911091142717</v>
      </c>
      <c r="AL153" s="153">
        <f t="shared" si="17"/>
        <v>19.064911090259763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23.493459570256093</v>
      </c>
      <c r="AL154" s="153">
        <f t="shared" si="17"/>
        <v>18.819346730066179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23.682008049369468</v>
      </c>
      <c r="AL155" s="153">
        <f t="shared" si="17"/>
        <v>18.573782369872596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23.870556528482844</v>
      </c>
      <c r="AL156" s="153">
        <f t="shared" si="17"/>
        <v>18.328218009679013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24.059105007596219</v>
      </c>
      <c r="AL157" s="153">
        <f t="shared" si="17"/>
        <v>18.08265364948543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24.247653486709595</v>
      </c>
      <c r="AL158" s="153">
        <f t="shared" si="17"/>
        <v>17.837089289291846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24.436201965822971</v>
      </c>
      <c r="AL159" s="153">
        <f t="shared" si="17"/>
        <v>17.591524929098263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24.624750444936346</v>
      </c>
      <c r="AL160" s="153">
        <f t="shared" si="17"/>
        <v>17.34596056890468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24.813298924049722</v>
      </c>
      <c r="AL161" s="153">
        <f t="shared" si="17"/>
        <v>17.100396208711096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25.001847403163097</v>
      </c>
      <c r="AL162" s="153">
        <f t="shared" si="17"/>
        <v>16.854831848517513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25.190395882276473</v>
      </c>
      <c r="AL163" s="153">
        <f t="shared" si="17"/>
        <v>16.60926748832393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25.378944361389848</v>
      </c>
      <c r="AL164" s="153">
        <f t="shared" si="17"/>
        <v>16.363703128130346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25.567492840503224</v>
      </c>
      <c r="AL165" s="153">
        <f t="shared" si="17"/>
        <v>16.118138767936763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25.7560413196166</v>
      </c>
      <c r="AL166" s="153">
        <f t="shared" si="17"/>
        <v>15.872574407743182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25.944589798729975</v>
      </c>
      <c r="AL167" s="153">
        <f t="shared" si="17"/>
        <v>15.6270100475496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26.133138277843351</v>
      </c>
      <c r="AL168" s="153">
        <f t="shared" si="17"/>
        <v>15.381445687356019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26.321686756956726</v>
      </c>
      <c r="AL169" s="153">
        <f t="shared" si="17"/>
        <v>15.135881327162437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26.510235236070102</v>
      </c>
      <c r="AL170" s="153">
        <f t="shared" si="17"/>
        <v>14.890316966968856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26.698783715183477</v>
      </c>
      <c r="AL171" s="153">
        <f t="shared" ref="AL171:AL205" si="19">AL170+(AL$206-AL$106)/100</f>
        <v>14.644752606775274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26.887332194296853</v>
      </c>
      <c r="AL172" s="153">
        <f t="shared" si="19"/>
        <v>14.399188246581692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27.075880673410229</v>
      </c>
      <c r="AL173" s="153">
        <f t="shared" si="19"/>
        <v>14.153623886388111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27.264429152523604</v>
      </c>
      <c r="AL174" s="153">
        <f t="shared" si="19"/>
        <v>13.908059526194529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27.45297763163698</v>
      </c>
      <c r="AL175" s="153">
        <f t="shared" si="19"/>
        <v>13.662495166000948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27.641526110750355</v>
      </c>
      <c r="AL176" s="153">
        <f t="shared" si="19"/>
        <v>13.416930805807366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27.830074589863731</v>
      </c>
      <c r="AL177" s="153">
        <f t="shared" si="19"/>
        <v>13.171366445613785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28.018623068977107</v>
      </c>
      <c r="AL178" s="153">
        <f t="shared" si="19"/>
        <v>12.925802085420203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28.207171548090482</v>
      </c>
      <c r="AL179" s="153">
        <f t="shared" si="19"/>
        <v>12.680237725226622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28.395720027203858</v>
      </c>
      <c r="AL180" s="153">
        <f t="shared" si="19"/>
        <v>12.43467336503304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28.584268506317233</v>
      </c>
      <c r="AL181" s="153">
        <f t="shared" si="19"/>
        <v>12.189109004839459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28.772816985430609</v>
      </c>
      <c r="AL182" s="153">
        <f t="shared" si="19"/>
        <v>11.943544644645877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28.961365464543984</v>
      </c>
      <c r="AL183" s="153">
        <f t="shared" si="19"/>
        <v>11.697980284452296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29.14991394365736</v>
      </c>
      <c r="AL184" s="153">
        <f t="shared" si="19"/>
        <v>11.452415924258714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29.338462422770736</v>
      </c>
      <c r="AL185" s="153">
        <f t="shared" si="19"/>
        <v>11.206851564065133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29.527010901884111</v>
      </c>
      <c r="AL186" s="153">
        <f t="shared" si="19"/>
        <v>10.961287203871551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29.715559380997487</v>
      </c>
      <c r="AL187" s="153">
        <f t="shared" si="19"/>
        <v>10.71572284367797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29.904107860110862</v>
      </c>
      <c r="AL188" s="153">
        <f t="shared" si="19"/>
        <v>10.470158483484388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30.092656339224238</v>
      </c>
      <c r="AL189" s="153">
        <f t="shared" si="19"/>
        <v>10.224594123290807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30.281204818337613</v>
      </c>
      <c r="AL190" s="153">
        <f t="shared" si="19"/>
        <v>9.9790297630972251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30.469753297450989</v>
      </c>
      <c r="AL191" s="153">
        <f t="shared" si="19"/>
        <v>9.7334654029036436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30.658301776564365</v>
      </c>
      <c r="AL192" s="153">
        <f t="shared" si="19"/>
        <v>9.4879010427100621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30.84685025567774</v>
      </c>
      <c r="AL193" s="153">
        <f t="shared" si="19"/>
        <v>9.2423366825164806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31.035398734791116</v>
      </c>
      <c r="AL194" s="153">
        <f t="shared" si="19"/>
        <v>8.996772322322899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31.223947213904491</v>
      </c>
      <c r="AL195" s="153">
        <f t="shared" si="19"/>
        <v>8.7512079621293175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31.412495693017867</v>
      </c>
      <c r="AL196" s="153">
        <f t="shared" si="19"/>
        <v>8.505643601935736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31.601044172131243</v>
      </c>
      <c r="AL197" s="153">
        <f t="shared" si="19"/>
        <v>8.2600792417421545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31.789592651244618</v>
      </c>
      <c r="AL198" s="153">
        <f t="shared" si="19"/>
        <v>8.0145148815485729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31.978141130357994</v>
      </c>
      <c r="AL199" s="153">
        <f t="shared" si="19"/>
        <v>7.7689505213549914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32.166689609471369</v>
      </c>
      <c r="AL200" s="153">
        <f t="shared" si="19"/>
        <v>7.5233861611614099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32.355238088584748</v>
      </c>
      <c r="AL201" s="153">
        <f t="shared" si="19"/>
        <v>7.2778218009678284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32.543786567698127</v>
      </c>
      <c r="AL202" s="153">
        <f t="shared" si="19"/>
        <v>7.0322574407742469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32.732335046811507</v>
      </c>
      <c r="AL203" s="153">
        <f t="shared" si="19"/>
        <v>6.7866930805806653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32.920883525924886</v>
      </c>
      <c r="AL204" s="153">
        <f t="shared" si="19"/>
        <v>6.5411287203870838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33.109432005038265</v>
      </c>
      <c r="AL205" s="153">
        <f t="shared" si="19"/>
        <v>6.2955643601935023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33.297980484151708</v>
      </c>
      <c r="AK206" s="177"/>
      <c r="AL206" s="177">
        <f>AC8</f>
        <v>6.05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5.2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5.2</v>
      </c>
      <c r="AM208">
        <f t="shared" ref="AM208:AM271" si="21">AM207+(AM$307-AM$207)/100</f>
        <v>0.45137053947654282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5.2</v>
      </c>
      <c r="AM209">
        <f t="shared" si="21"/>
        <v>0.90274107895308564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5.2</v>
      </c>
      <c r="AM210">
        <f t="shared" si="21"/>
        <v>1.3541116184296285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5.2</v>
      </c>
      <c r="AM211">
        <f t="shared" si="21"/>
        <v>1.8054821579061713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5.2</v>
      </c>
      <c r="AM212">
        <f t="shared" si="21"/>
        <v>2.2568526973827141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5.2</v>
      </c>
      <c r="AM213">
        <f t="shared" si="21"/>
        <v>2.7082232368592569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5.2</v>
      </c>
      <c r="AM214">
        <f t="shared" si="21"/>
        <v>3.1595937763357997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5.2</v>
      </c>
      <c r="AM215">
        <f t="shared" si="21"/>
        <v>3.6109643158123426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5.2</v>
      </c>
      <c r="AM216">
        <f t="shared" si="21"/>
        <v>4.0623348552888849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5.2</v>
      </c>
      <c r="AM217">
        <f t="shared" si="21"/>
        <v>4.5137053947654273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5.2</v>
      </c>
      <c r="AM218">
        <f t="shared" si="21"/>
        <v>4.9650759342419697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5.2</v>
      </c>
      <c r="AM219">
        <f t="shared" si="21"/>
        <v>5.4164464737185121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5.2</v>
      </c>
      <c r="AM220">
        <f t="shared" si="21"/>
        <v>5.8678170131950544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5.2</v>
      </c>
      <c r="AM221">
        <f t="shared" si="21"/>
        <v>6.3191875526715968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5.2</v>
      </c>
      <c r="AM222">
        <f t="shared" si="21"/>
        <v>6.7705580921481392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5.2</v>
      </c>
      <c r="AM223">
        <f t="shared" si="21"/>
        <v>7.2219286316246816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5.2</v>
      </c>
      <c r="AM224">
        <f t="shared" si="21"/>
        <v>7.6732991711012239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5.2</v>
      </c>
      <c r="AM225">
        <f t="shared" si="21"/>
        <v>8.1246697105777663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5.2</v>
      </c>
      <c r="AM226">
        <f t="shared" si="21"/>
        <v>8.5760402500543087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5.2</v>
      </c>
      <c r="AM227">
        <f t="shared" si="21"/>
        <v>9.0274107895308511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5.2</v>
      </c>
      <c r="AM228">
        <f t="shared" si="21"/>
        <v>9.4787813290073935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5.2</v>
      </c>
      <c r="AM229">
        <f t="shared" si="21"/>
        <v>9.9301518684839358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5.2</v>
      </c>
      <c r="AM230">
        <f t="shared" si="21"/>
        <v>10.381522407960478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5.2</v>
      </c>
      <c r="AM231">
        <f t="shared" si="21"/>
        <v>10.832892947437021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5.2</v>
      </c>
      <c r="AM232">
        <f t="shared" si="21"/>
        <v>11.284263486913563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5.2</v>
      </c>
      <c r="AM233">
        <f t="shared" si="21"/>
        <v>11.735634026390105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5.2</v>
      </c>
      <c r="AM234">
        <f t="shared" si="21"/>
        <v>12.187004565866648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5.2</v>
      </c>
      <c r="AM235">
        <f t="shared" si="21"/>
        <v>12.63837510534319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5.2</v>
      </c>
      <c r="AM236">
        <f t="shared" si="21"/>
        <v>13.089745644819732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5.2</v>
      </c>
      <c r="AM237">
        <f t="shared" si="21"/>
        <v>13.541116184296275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5.2</v>
      </c>
      <c r="AM238">
        <f t="shared" si="21"/>
        <v>13.992486723772817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5.2</v>
      </c>
      <c r="AM239">
        <f t="shared" si="21"/>
        <v>14.44385726324936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5.2</v>
      </c>
      <c r="AM240">
        <f t="shared" si="21"/>
        <v>14.895227802725902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5.2</v>
      </c>
      <c r="AM241">
        <f t="shared" si="21"/>
        <v>15.346598342202444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5.2</v>
      </c>
      <c r="AM242">
        <f t="shared" si="21"/>
        <v>15.797968881678987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5.2</v>
      </c>
      <c r="AM243">
        <f t="shared" si="21"/>
        <v>16.249339421155529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5.2</v>
      </c>
      <c r="AM244">
        <f t="shared" si="21"/>
        <v>16.700709960632071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5.2</v>
      </c>
      <c r="AM245">
        <f t="shared" si="21"/>
        <v>17.152080500108614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5.2</v>
      </c>
      <c r="AM246">
        <f t="shared" si="21"/>
        <v>17.603451039585156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5.2</v>
      </c>
      <c r="AM247">
        <f t="shared" si="21"/>
        <v>18.054821579061699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5.2</v>
      </c>
      <c r="AM248">
        <f t="shared" si="21"/>
        <v>18.506192118538241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5.2</v>
      </c>
      <c r="AM249">
        <f t="shared" si="21"/>
        <v>18.957562658014783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5.2</v>
      </c>
      <c r="AM250">
        <f t="shared" si="21"/>
        <v>19.408933197491326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5.2</v>
      </c>
      <c r="AM251">
        <f t="shared" si="21"/>
        <v>19.860303736967868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5.2</v>
      </c>
      <c r="AM252">
        <f t="shared" si="21"/>
        <v>20.31167427644441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5.2</v>
      </c>
      <c r="AM253">
        <f t="shared" si="21"/>
        <v>20.763044815920953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5.2</v>
      </c>
      <c r="AM254">
        <f t="shared" si="21"/>
        <v>21.214415355397495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5.2</v>
      </c>
      <c r="AM255">
        <f t="shared" si="21"/>
        <v>21.665785894874038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5.2</v>
      </c>
      <c r="AM256">
        <f t="shared" si="21"/>
        <v>22.11715643435058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5.2</v>
      </c>
      <c r="AM257">
        <f t="shared" si="21"/>
        <v>22.568526973827122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5.2</v>
      </c>
      <c r="AM258">
        <f t="shared" si="21"/>
        <v>23.019897513303665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5.2</v>
      </c>
      <c r="AM259">
        <f t="shared" si="21"/>
        <v>23.471268052780207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5.2</v>
      </c>
      <c r="AM260">
        <f t="shared" si="21"/>
        <v>23.922638592256749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5.2</v>
      </c>
      <c r="AM261">
        <f t="shared" si="21"/>
        <v>24.374009131733292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5.2</v>
      </c>
      <c r="AM262">
        <f t="shared" si="21"/>
        <v>24.825379671209834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5.2</v>
      </c>
      <c r="AM263">
        <f t="shared" si="21"/>
        <v>25.276750210686377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5.2</v>
      </c>
      <c r="AM264">
        <f t="shared" si="21"/>
        <v>25.728120750162919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5.2</v>
      </c>
      <c r="AM265">
        <f t="shared" si="21"/>
        <v>26.179491289639461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5.2</v>
      </c>
      <c r="AM266">
        <f t="shared" si="21"/>
        <v>26.630861829116004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5.2</v>
      </c>
      <c r="AM267">
        <f t="shared" si="21"/>
        <v>27.082232368592546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5.2</v>
      </c>
      <c r="AM268">
        <f t="shared" si="21"/>
        <v>27.533602908069088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5.2</v>
      </c>
      <c r="AM269">
        <f t="shared" si="21"/>
        <v>27.984973447545631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5.2</v>
      </c>
      <c r="AM270">
        <f t="shared" si="21"/>
        <v>28.436343987022173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5.2</v>
      </c>
      <c r="AM271">
        <f t="shared" si="21"/>
        <v>28.887714526498716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5.2</v>
      </c>
      <c r="AM272">
        <f t="shared" ref="AM272:AM306" si="23">AM271+(AM$307-AM$207)/100</f>
        <v>29.339085065975258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5.2</v>
      </c>
      <c r="AM273">
        <f t="shared" si="23"/>
        <v>29.7904556054518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5.2</v>
      </c>
      <c r="AM274">
        <f t="shared" si="23"/>
        <v>30.241826144928343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5.2</v>
      </c>
      <c r="AM275">
        <f t="shared" si="23"/>
        <v>30.693196684404885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5.2</v>
      </c>
      <c r="AM276">
        <f t="shared" si="23"/>
        <v>31.144567223881428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5.2</v>
      </c>
      <c r="AM277">
        <f t="shared" si="23"/>
        <v>31.59593776335797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5.2</v>
      </c>
      <c r="AM278">
        <f t="shared" si="23"/>
        <v>32.047308302834516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5.2</v>
      </c>
      <c r="AM279">
        <f t="shared" si="23"/>
        <v>32.498678842311058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5.2</v>
      </c>
      <c r="AM280">
        <f t="shared" si="23"/>
        <v>32.950049381787601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5.2</v>
      </c>
      <c r="AM281">
        <f t="shared" si="23"/>
        <v>33.401419921264143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5.2</v>
      </c>
      <c r="AM282">
        <f t="shared" si="23"/>
        <v>33.852790460740685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5.2</v>
      </c>
      <c r="AM283">
        <f t="shared" si="23"/>
        <v>34.304161000217228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5.2</v>
      </c>
      <c r="AM284">
        <f t="shared" si="23"/>
        <v>34.75553153969377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5.2</v>
      </c>
      <c r="AM285">
        <f t="shared" si="23"/>
        <v>35.206902079170312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5.2</v>
      </c>
      <c r="AM286">
        <f t="shared" si="23"/>
        <v>35.658272618646855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5.2</v>
      </c>
      <c r="AM287">
        <f t="shared" si="23"/>
        <v>36.109643158123397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5.2</v>
      </c>
      <c r="AM288">
        <f t="shared" si="23"/>
        <v>36.56101369759994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5.2</v>
      </c>
      <c r="AM289">
        <f t="shared" si="23"/>
        <v>37.012384237076482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5.2</v>
      </c>
      <c r="AM290">
        <f t="shared" si="23"/>
        <v>37.463754776553024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5.2</v>
      </c>
      <c r="AM291">
        <f t="shared" si="23"/>
        <v>37.915125316029567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5.2</v>
      </c>
      <c r="AM292">
        <f t="shared" si="23"/>
        <v>38.366495855506109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5.2</v>
      </c>
      <c r="AM293">
        <f t="shared" si="23"/>
        <v>38.817866394982651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5.2</v>
      </c>
      <c r="AM294">
        <f t="shared" si="23"/>
        <v>39.269236934459194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5.2</v>
      </c>
      <c r="AM295">
        <f t="shared" si="23"/>
        <v>39.720607473935736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5.2</v>
      </c>
      <c r="AM296">
        <f t="shared" si="23"/>
        <v>40.171978013412279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5.2</v>
      </c>
      <c r="AM297">
        <f t="shared" si="23"/>
        <v>40.623348552888821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5.2</v>
      </c>
      <c r="AM298">
        <f t="shared" si="23"/>
        <v>41.074719092365363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5.2</v>
      </c>
      <c r="AM299">
        <f t="shared" si="23"/>
        <v>41.526089631841906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5.2</v>
      </c>
      <c r="AM300">
        <f t="shared" si="23"/>
        <v>41.977460171318448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5.2</v>
      </c>
      <c r="AM301">
        <f t="shared" si="23"/>
        <v>42.42883071079499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5.2</v>
      </c>
      <c r="AM302">
        <f t="shared" si="23"/>
        <v>42.880201250271533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5.2</v>
      </c>
      <c r="AM303">
        <f t="shared" si="23"/>
        <v>43.331571789748075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5.2</v>
      </c>
      <c r="AM304">
        <f t="shared" si="23"/>
        <v>43.782942329224618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5.2</v>
      </c>
      <c r="AM305">
        <f t="shared" si="23"/>
        <v>44.23431286870116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5.2</v>
      </c>
      <c r="AM306">
        <f t="shared" si="23"/>
        <v>44.685683408177702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5.2</v>
      </c>
      <c r="AK307" s="177"/>
      <c r="AL307" s="177"/>
      <c r="AM307" s="177">
        <f>AC19</f>
        <v>45.13705394765428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5.2</v>
      </c>
      <c r="AN308">
        <f>AC16</f>
        <v>6.05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5.599370539476543</v>
      </c>
      <c r="AN309">
        <f t="shared" ref="AN309:AN372" si="25">AN308+(AN$408-AN$308)/100</f>
        <v>6.05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5.9987410789530857</v>
      </c>
      <c r="AN310">
        <f t="shared" si="25"/>
        <v>6.05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6.3981116184296285</v>
      </c>
      <c r="AN311">
        <f t="shared" si="25"/>
        <v>6.05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6.7974821579061713</v>
      </c>
      <c r="AN312">
        <f t="shared" si="25"/>
        <v>6.05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7.196852697382714</v>
      </c>
      <c r="AN313">
        <f t="shared" si="25"/>
        <v>6.05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7.5962232368592568</v>
      </c>
      <c r="AN314">
        <f t="shared" si="25"/>
        <v>6.05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7.9955937763357996</v>
      </c>
      <c r="AN315">
        <f t="shared" si="25"/>
        <v>6.05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8.3949643158123415</v>
      </c>
      <c r="AN316">
        <f t="shared" si="25"/>
        <v>6.05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8.7943348552888843</v>
      </c>
      <c r="AN317">
        <f t="shared" si="25"/>
        <v>6.05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9.193705394765427</v>
      </c>
      <c r="AN318">
        <f t="shared" si="25"/>
        <v>6.05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9.5930759342419698</v>
      </c>
      <c r="AN319">
        <f t="shared" si="25"/>
        <v>6.05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9.9924464737185126</v>
      </c>
      <c r="AN320">
        <f t="shared" si="25"/>
        <v>6.05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10.391817013195055</v>
      </c>
      <c r="AN321">
        <f t="shared" si="25"/>
        <v>6.05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10.791187552671598</v>
      </c>
      <c r="AN322">
        <f t="shared" si="25"/>
        <v>6.05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11.190558092148141</v>
      </c>
      <c r="AN323">
        <f t="shared" si="25"/>
        <v>6.05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11.589928631624684</v>
      </c>
      <c r="AN324">
        <f t="shared" si="25"/>
        <v>6.05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11.989299171101226</v>
      </c>
      <c r="AN325">
        <f t="shared" si="25"/>
        <v>6.05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12.388669710577769</v>
      </c>
      <c r="AN326">
        <f t="shared" si="25"/>
        <v>6.05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12.788040250054312</v>
      </c>
      <c r="AN327">
        <f t="shared" si="25"/>
        <v>6.05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13.187410789530855</v>
      </c>
      <c r="AN328">
        <f t="shared" si="25"/>
        <v>6.05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13.586781329007398</v>
      </c>
      <c r="AN329">
        <f t="shared" si="25"/>
        <v>6.05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13.98615186848394</v>
      </c>
      <c r="AN330">
        <f t="shared" si="25"/>
        <v>6.05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14.385522407960483</v>
      </c>
      <c r="AN331">
        <f t="shared" si="25"/>
        <v>6.05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14.784892947437026</v>
      </c>
      <c r="AN332">
        <f t="shared" si="25"/>
        <v>6.05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15.184263486913569</v>
      </c>
      <c r="AN333">
        <f t="shared" si="25"/>
        <v>6.05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15.583634026390111</v>
      </c>
      <c r="AN334">
        <f t="shared" si="25"/>
        <v>6.05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15.983004565866654</v>
      </c>
      <c r="AN335">
        <f t="shared" si="25"/>
        <v>6.05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16.382375105343197</v>
      </c>
      <c r="AN336">
        <f t="shared" si="25"/>
        <v>6.05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16.78174564481974</v>
      </c>
      <c r="AN337">
        <f t="shared" si="25"/>
        <v>6.05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17.181116184296283</v>
      </c>
      <c r="AN338">
        <f t="shared" si="25"/>
        <v>6.05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17.580486723772825</v>
      </c>
      <c r="AN339">
        <f t="shared" si="25"/>
        <v>6.05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17.979857263249368</v>
      </c>
      <c r="AN340">
        <f t="shared" si="25"/>
        <v>6.05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18.379227802725911</v>
      </c>
      <c r="AN341">
        <f t="shared" si="25"/>
        <v>6.05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18.778598342202454</v>
      </c>
      <c r="AN342">
        <f t="shared" si="25"/>
        <v>6.05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19.177968881678996</v>
      </c>
      <c r="AN343">
        <f t="shared" si="25"/>
        <v>6.05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19.577339421155539</v>
      </c>
      <c r="AN344">
        <f t="shared" si="25"/>
        <v>6.05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19.976709960632082</v>
      </c>
      <c r="AN345">
        <f t="shared" si="25"/>
        <v>6.05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20.376080500108625</v>
      </c>
      <c r="AN346">
        <f t="shared" si="25"/>
        <v>6.05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20.775451039585167</v>
      </c>
      <c r="AN347">
        <f t="shared" si="25"/>
        <v>6.05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21.17482157906171</v>
      </c>
      <c r="AN348">
        <f t="shared" si="25"/>
        <v>6.05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21.574192118538253</v>
      </c>
      <c r="AN349">
        <f t="shared" si="25"/>
        <v>6.05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21.973562658014796</v>
      </c>
      <c r="AN350">
        <f t="shared" si="25"/>
        <v>6.05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22.372933197491339</v>
      </c>
      <c r="AN351">
        <f t="shared" si="25"/>
        <v>6.05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22.772303736967881</v>
      </c>
      <c r="AN352">
        <f t="shared" si="25"/>
        <v>6.05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23.171674276444424</v>
      </c>
      <c r="AN353">
        <f t="shared" si="25"/>
        <v>6.05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23.571044815920967</v>
      </c>
      <c r="AN354">
        <f t="shared" si="25"/>
        <v>6.05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23.97041535539751</v>
      </c>
      <c r="AN355">
        <f t="shared" si="25"/>
        <v>6.05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24.369785894874052</v>
      </c>
      <c r="AN356">
        <f t="shared" si="25"/>
        <v>6.05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24.769156434350595</v>
      </c>
      <c r="AN357">
        <f t="shared" si="25"/>
        <v>6.05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25.168526973827138</v>
      </c>
      <c r="AN358">
        <f t="shared" si="25"/>
        <v>6.05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25.567897513303681</v>
      </c>
      <c r="AN359">
        <f t="shared" si="25"/>
        <v>6.05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25.967268052780224</v>
      </c>
      <c r="AN360">
        <f t="shared" si="25"/>
        <v>6.05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26.366638592256766</v>
      </c>
      <c r="AN361">
        <f t="shared" si="25"/>
        <v>6.05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26.766009131733309</v>
      </c>
      <c r="AN362">
        <f t="shared" si="25"/>
        <v>6.05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27.165379671209852</v>
      </c>
      <c r="AN363">
        <f t="shared" si="25"/>
        <v>6.05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27.564750210686395</v>
      </c>
      <c r="AN364">
        <f t="shared" si="25"/>
        <v>6.05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27.964120750162937</v>
      </c>
      <c r="AN365">
        <f t="shared" si="25"/>
        <v>6.05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28.36349128963948</v>
      </c>
      <c r="AN366">
        <f t="shared" si="25"/>
        <v>6.05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28.762861829116023</v>
      </c>
      <c r="AN367">
        <f t="shared" si="25"/>
        <v>6.05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29.162232368592566</v>
      </c>
      <c r="AN368">
        <f t="shared" si="25"/>
        <v>6.05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29.561602908069109</v>
      </c>
      <c r="AN369">
        <f t="shared" si="25"/>
        <v>6.05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29.960973447545651</v>
      </c>
      <c r="AN370">
        <f t="shared" si="25"/>
        <v>6.05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30.360343987022194</v>
      </c>
      <c r="AN371">
        <f t="shared" si="25"/>
        <v>6.05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30.759714526498737</v>
      </c>
      <c r="AN372">
        <f t="shared" si="25"/>
        <v>6.05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31.15908506597528</v>
      </c>
      <c r="AN373">
        <f t="shared" ref="AN373:AN407" si="27">AN372+(AN$408-AN$308)/100</f>
        <v>6.05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31.558455605451822</v>
      </c>
      <c r="AN374">
        <f t="shared" si="27"/>
        <v>6.05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31.957826144928365</v>
      </c>
      <c r="AN375">
        <f t="shared" si="27"/>
        <v>6.05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32.357196684404911</v>
      </c>
      <c r="AN376">
        <f t="shared" si="27"/>
        <v>6.05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32.756567223881454</v>
      </c>
      <c r="AN377">
        <f t="shared" si="27"/>
        <v>6.05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33.155937763357997</v>
      </c>
      <c r="AN378">
        <f t="shared" si="27"/>
        <v>6.05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33.55530830283454</v>
      </c>
      <c r="AN379">
        <f t="shared" si="27"/>
        <v>6.05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33.954678842311083</v>
      </c>
      <c r="AN380">
        <f t="shared" si="27"/>
        <v>6.05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34.354049381787625</v>
      </c>
      <c r="AN381">
        <f t="shared" si="27"/>
        <v>6.05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34.753419921264168</v>
      </c>
      <c r="AN382">
        <f t="shared" si="27"/>
        <v>6.05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35.152790460740711</v>
      </c>
      <c r="AN383">
        <f t="shared" si="27"/>
        <v>6.05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35.552161000217254</v>
      </c>
      <c r="AN384">
        <f t="shared" si="27"/>
        <v>6.05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35.951531539693796</v>
      </c>
      <c r="AN385">
        <f t="shared" si="27"/>
        <v>6.05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36.350902079170339</v>
      </c>
      <c r="AN386">
        <f t="shared" si="27"/>
        <v>6.05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36.750272618646882</v>
      </c>
      <c r="AN387">
        <f t="shared" si="27"/>
        <v>6.05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37.149643158123425</v>
      </c>
      <c r="AN388">
        <f t="shared" si="27"/>
        <v>6.05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37.549013697599968</v>
      </c>
      <c r="AN389">
        <f t="shared" si="27"/>
        <v>6.05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37.94838423707651</v>
      </c>
      <c r="AN390">
        <f t="shared" si="27"/>
        <v>6.05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38.347754776553053</v>
      </c>
      <c r="AN391">
        <f t="shared" si="27"/>
        <v>6.05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38.747125316029596</v>
      </c>
      <c r="AN392">
        <f t="shared" si="27"/>
        <v>6.05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39.146495855506139</v>
      </c>
      <c r="AN393">
        <f t="shared" si="27"/>
        <v>6.05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39.545866394982681</v>
      </c>
      <c r="AN394">
        <f t="shared" si="27"/>
        <v>6.05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39.945236934459224</v>
      </c>
      <c r="AN395">
        <f t="shared" si="27"/>
        <v>6.05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40.344607473935767</v>
      </c>
      <c r="AN396">
        <f t="shared" si="27"/>
        <v>6.05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40.74397801341231</v>
      </c>
      <c r="AN397">
        <f t="shared" si="27"/>
        <v>6.05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41.143348552888853</v>
      </c>
      <c r="AN398">
        <f t="shared" si="27"/>
        <v>6.05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41.542719092365395</v>
      </c>
      <c r="AN399">
        <f t="shared" si="27"/>
        <v>6.05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41.942089631841938</v>
      </c>
      <c r="AN400">
        <f t="shared" si="27"/>
        <v>6.05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42.341460171318481</v>
      </c>
      <c r="AN401">
        <f t="shared" si="27"/>
        <v>6.05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42.740830710795024</v>
      </c>
      <c r="AN402">
        <f t="shared" si="27"/>
        <v>6.05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43.140201250271566</v>
      </c>
      <c r="AN403">
        <f t="shared" si="27"/>
        <v>6.05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43.539571789748109</v>
      </c>
      <c r="AN404">
        <f t="shared" si="27"/>
        <v>6.05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43.938942329224652</v>
      </c>
      <c r="AN405">
        <f t="shared" si="27"/>
        <v>6.05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44.338312868701195</v>
      </c>
      <c r="AN406">
        <f t="shared" si="27"/>
        <v>6.05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44.737683408177737</v>
      </c>
      <c r="AN407">
        <f t="shared" si="27"/>
        <v>6.05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45.13705394765428</v>
      </c>
      <c r="AK408" s="177"/>
      <c r="AL408" s="177"/>
      <c r="AM408" s="177"/>
      <c r="AN408" s="177">
        <f>AC17</f>
        <v>6.05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5.2</v>
      </c>
      <c r="AO409" s="153">
        <f>AC6</f>
        <v>23.509402119676874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5.292431325728141</v>
      </c>
      <c r="AO410" s="153">
        <f t="shared" ref="AO410:AO473" si="29">AO409+(AO$509-AO$409)/100</f>
        <v>23.580372458673686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5.3848626514562818</v>
      </c>
      <c r="AO411" s="153">
        <f t="shared" si="29"/>
        <v>23.651342797670498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5.4772939771844227</v>
      </c>
      <c r="AO412" s="153">
        <f t="shared" si="29"/>
        <v>23.72231313666731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5.5697253029125635</v>
      </c>
      <c r="AO413" s="153">
        <f t="shared" si="29"/>
        <v>23.793283475664122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5.6621566286407043</v>
      </c>
      <c r="AO414" s="153">
        <f t="shared" si="29"/>
        <v>23.864253814660934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5.7545879543688452</v>
      </c>
      <c r="AO415" s="153">
        <f t="shared" si="29"/>
        <v>23.935224153657746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5.847019280096986</v>
      </c>
      <c r="AO416" s="153">
        <f t="shared" si="29"/>
        <v>24.006194492654558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5.9394506058251268</v>
      </c>
      <c r="AO417" s="153">
        <f t="shared" si="29"/>
        <v>24.07716483165137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6.0318819315532677</v>
      </c>
      <c r="AO418" s="153">
        <f t="shared" si="29"/>
        <v>24.148135170648182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6.1243132572814085</v>
      </c>
      <c r="AO419" s="153">
        <f t="shared" si="29"/>
        <v>24.219105509644994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6.2167445830095494</v>
      </c>
      <c r="AO420" s="153">
        <f t="shared" si="29"/>
        <v>24.290075848641806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6.3091759087376902</v>
      </c>
      <c r="AO421" s="153">
        <f t="shared" si="29"/>
        <v>24.361046187638618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6.401607234465831</v>
      </c>
      <c r="AO422" s="153">
        <f t="shared" si="29"/>
        <v>24.432016526635429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6.4940385601939719</v>
      </c>
      <c r="AO423" s="153">
        <f t="shared" si="29"/>
        <v>24.502986865632241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6.5864698859221127</v>
      </c>
      <c r="AO424" s="153">
        <f t="shared" si="29"/>
        <v>24.573957204629053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6.6789012116502535</v>
      </c>
      <c r="AO425" s="153">
        <f t="shared" si="29"/>
        <v>24.644927543625865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6.7713325373783944</v>
      </c>
      <c r="AO426" s="153">
        <f t="shared" si="29"/>
        <v>24.715897882622677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6.8637638631065352</v>
      </c>
      <c r="AO427" s="153">
        <f t="shared" si="29"/>
        <v>24.786868221619489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6.956195188834676</v>
      </c>
      <c r="AO428" s="153">
        <f t="shared" si="29"/>
        <v>24.857838560616301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7.0486265145628169</v>
      </c>
      <c r="AO429" s="153">
        <f t="shared" si="29"/>
        <v>24.928808899613113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7.1410578402909577</v>
      </c>
      <c r="AO430" s="153">
        <f t="shared" si="29"/>
        <v>24.999779238609925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7.2334891660190985</v>
      </c>
      <c r="AO431" s="153">
        <f t="shared" si="29"/>
        <v>25.070749577606737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7.3259204917472394</v>
      </c>
      <c r="AO432" s="153">
        <f t="shared" si="29"/>
        <v>25.141719916603549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7.4183518174753802</v>
      </c>
      <c r="AO433" s="153">
        <f t="shared" si="29"/>
        <v>25.212690255600361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7.510783143203521</v>
      </c>
      <c r="AO434" s="153">
        <f t="shared" si="29"/>
        <v>25.283660594597173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7.6032144689316619</v>
      </c>
      <c r="AO435" s="153">
        <f t="shared" si="29"/>
        <v>25.354630933593985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7.6956457946598027</v>
      </c>
      <c r="AO436" s="153">
        <f t="shared" si="29"/>
        <v>25.425601272590796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7.7880771203879435</v>
      </c>
      <c r="AO437" s="153">
        <f t="shared" si="29"/>
        <v>25.496571611587608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7.8805084461160844</v>
      </c>
      <c r="AO438" s="153">
        <f t="shared" si="29"/>
        <v>25.56754195058442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7.9729397718442252</v>
      </c>
      <c r="AO439" s="153">
        <f t="shared" si="29"/>
        <v>25.638512289581232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8.0653710975723651</v>
      </c>
      <c r="AO440" s="153">
        <f t="shared" si="29"/>
        <v>25.709482628578044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8.157802423300506</v>
      </c>
      <c r="AO441" s="153">
        <f t="shared" si="29"/>
        <v>25.780452967574856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8.2502337490286468</v>
      </c>
      <c r="AO442" s="153">
        <f t="shared" si="29"/>
        <v>25.851423306571668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8.3426650747567876</v>
      </c>
      <c r="AO443" s="153">
        <f t="shared" si="29"/>
        <v>25.92239364556848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8.4350964004849285</v>
      </c>
      <c r="AO444" s="153">
        <f t="shared" si="29"/>
        <v>25.993363984565292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8.5275277262130693</v>
      </c>
      <c r="AO445" s="153">
        <f t="shared" si="29"/>
        <v>26.064334323562104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8.6199590519412101</v>
      </c>
      <c r="AO446" s="153">
        <f t="shared" si="29"/>
        <v>26.135304662558916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8.712390377669351</v>
      </c>
      <c r="AO447" s="153">
        <f t="shared" si="29"/>
        <v>26.206275001555728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8.8048217033974918</v>
      </c>
      <c r="AO448" s="153">
        <f t="shared" si="29"/>
        <v>26.27724534055254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8.8972530291256327</v>
      </c>
      <c r="AO449" s="153">
        <f t="shared" si="29"/>
        <v>26.348215679549352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8.9896843548537735</v>
      </c>
      <c r="AO450" s="153">
        <f t="shared" si="29"/>
        <v>26.419186018546164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9.0821156805819143</v>
      </c>
      <c r="AO451" s="153">
        <f t="shared" si="29"/>
        <v>26.490156357542975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9.1745470063100552</v>
      </c>
      <c r="AO452" s="153">
        <f t="shared" si="29"/>
        <v>26.561126696539787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9.266978332038196</v>
      </c>
      <c r="AO453" s="153">
        <f t="shared" si="29"/>
        <v>26.632097035536599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9.3594096577663368</v>
      </c>
      <c r="AO454" s="153">
        <f t="shared" si="29"/>
        <v>26.703067374533411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9.4518409834944777</v>
      </c>
      <c r="AO455" s="153">
        <f t="shared" si="29"/>
        <v>26.774037713530223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9.5442723092226185</v>
      </c>
      <c r="AO456" s="153">
        <f t="shared" si="29"/>
        <v>26.845008052527035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9.6367036349507593</v>
      </c>
      <c r="AO457" s="153">
        <f t="shared" si="29"/>
        <v>26.915978391523847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9.7291349606789002</v>
      </c>
      <c r="AO458" s="153">
        <f t="shared" si="29"/>
        <v>26.986948730520659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9.821566286407041</v>
      </c>
      <c r="AO459" s="153">
        <f t="shared" si="29"/>
        <v>27.057919069517471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9.9139976121351818</v>
      </c>
      <c r="AO460" s="153">
        <f t="shared" si="29"/>
        <v>27.128889408514283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10.006428937863323</v>
      </c>
      <c r="AO461" s="153">
        <f t="shared" si="29"/>
        <v>27.199859747511095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10.098860263591463</v>
      </c>
      <c r="AO462" s="153">
        <f t="shared" si="29"/>
        <v>27.270830086507907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10.191291589319604</v>
      </c>
      <c r="AO463" s="153">
        <f t="shared" si="29"/>
        <v>27.341800425504719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10.283722915047745</v>
      </c>
      <c r="AO464" s="153">
        <f t="shared" si="29"/>
        <v>27.412770764501531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10.376154240775886</v>
      </c>
      <c r="AO465" s="153">
        <f t="shared" si="29"/>
        <v>27.483741103498343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10.468585566504027</v>
      </c>
      <c r="AO466" s="153">
        <f t="shared" si="29"/>
        <v>27.554711442495154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10.561016892232168</v>
      </c>
      <c r="AO467" s="153">
        <f t="shared" si="29"/>
        <v>27.625681781491966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10.653448217960308</v>
      </c>
      <c r="AO468" s="153">
        <f t="shared" si="29"/>
        <v>27.696652120488778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10.745879543688449</v>
      </c>
      <c r="AO469" s="153">
        <f t="shared" si="29"/>
        <v>27.76762245948559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10.83831086941659</v>
      </c>
      <c r="AO470" s="153">
        <f t="shared" si="29"/>
        <v>27.838592798482402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10.930742195144731</v>
      </c>
      <c r="AO471" s="153">
        <f t="shared" si="29"/>
        <v>27.909563137479214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11.023173520872872</v>
      </c>
      <c r="AO472" s="153">
        <f t="shared" si="29"/>
        <v>27.980533476476026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11.115604846601013</v>
      </c>
      <c r="AO473" s="153">
        <f t="shared" si="29"/>
        <v>28.051503815472838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11.208036172329154</v>
      </c>
      <c r="AO474" s="153">
        <f t="shared" ref="AO474:AO508" si="31">AO473+(AO$509-AO$409)/100</f>
        <v>28.12247415446965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11.300467498057294</v>
      </c>
      <c r="AO475" s="153">
        <f t="shared" si="31"/>
        <v>28.193444493466462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11.392898823785435</v>
      </c>
      <c r="AO476" s="153">
        <f t="shared" si="31"/>
        <v>28.264414832463274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11.485330149513576</v>
      </c>
      <c r="AO477" s="153">
        <f t="shared" si="31"/>
        <v>28.335385171460086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11.577761475241717</v>
      </c>
      <c r="AO478" s="153">
        <f t="shared" si="31"/>
        <v>28.406355510456898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11.670192800969858</v>
      </c>
      <c r="AO479" s="153">
        <f t="shared" si="31"/>
        <v>28.47732584945371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11.762624126697999</v>
      </c>
      <c r="AO480" s="153">
        <f t="shared" si="31"/>
        <v>28.548296188450522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11.855055452426139</v>
      </c>
      <c r="AO481" s="153">
        <f t="shared" si="31"/>
        <v>28.619266527447333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11.94748677815428</v>
      </c>
      <c r="AO482" s="153">
        <f t="shared" si="31"/>
        <v>28.690236866444145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12.039918103882421</v>
      </c>
      <c r="AO483" s="153">
        <f t="shared" si="31"/>
        <v>28.761207205440957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12.132349429610562</v>
      </c>
      <c r="AO484" s="153">
        <f t="shared" si="31"/>
        <v>28.832177544437769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12.224780755338703</v>
      </c>
      <c r="AO485" s="153">
        <f t="shared" si="31"/>
        <v>28.903147883434581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12.317212081066844</v>
      </c>
      <c r="AO486" s="153">
        <f t="shared" si="31"/>
        <v>28.974118222431393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12.409643406794984</v>
      </c>
      <c r="AO487" s="153">
        <f t="shared" si="31"/>
        <v>29.045088561428205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12.502074732523125</v>
      </c>
      <c r="AO488" s="153">
        <f t="shared" si="31"/>
        <v>29.116058900425017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12.594506058251266</v>
      </c>
      <c r="AO489" s="153">
        <f t="shared" si="31"/>
        <v>29.187029239421829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12.686937383979407</v>
      </c>
      <c r="AO490" s="153">
        <f t="shared" si="31"/>
        <v>29.257999578418641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12.779368709707548</v>
      </c>
      <c r="AO491" s="153">
        <f t="shared" si="31"/>
        <v>29.328969917415453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12.871800035435689</v>
      </c>
      <c r="AO492" s="153">
        <f t="shared" si="31"/>
        <v>29.399940256412265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12.964231361163829</v>
      </c>
      <c r="AO493" s="153">
        <f t="shared" si="31"/>
        <v>29.470910595409077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13.05666268689197</v>
      </c>
      <c r="AO494" s="153">
        <f t="shared" si="31"/>
        <v>29.541880934405889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13.149094012620111</v>
      </c>
      <c r="AO495" s="153">
        <f t="shared" si="31"/>
        <v>29.612851273402701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13.241525338348252</v>
      </c>
      <c r="AO496" s="153">
        <f t="shared" si="31"/>
        <v>29.683821612399512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13.333956664076393</v>
      </c>
      <c r="AO497" s="153">
        <f t="shared" si="31"/>
        <v>29.754791951396324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13.426387989804534</v>
      </c>
      <c r="AO498" s="153">
        <f t="shared" si="31"/>
        <v>29.825762290393136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13.518819315532674</v>
      </c>
      <c r="AO499" s="153">
        <f t="shared" si="31"/>
        <v>29.896732629389948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13.611250641260815</v>
      </c>
      <c r="AO500" s="153">
        <f t="shared" si="31"/>
        <v>29.96770296838676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13.703681966988956</v>
      </c>
      <c r="AO501" s="153">
        <f t="shared" si="31"/>
        <v>30.038673307383572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13.796113292717097</v>
      </c>
      <c r="AO502" s="153">
        <f t="shared" si="31"/>
        <v>30.109643646380384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13.888544618445238</v>
      </c>
      <c r="AO503" s="153">
        <f t="shared" si="31"/>
        <v>30.180613985377196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13.980975944173379</v>
      </c>
      <c r="AO504" s="153">
        <f t="shared" si="31"/>
        <v>30.251584324374008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14.073407269901519</v>
      </c>
      <c r="AO505" s="153">
        <f t="shared" si="31"/>
        <v>30.32255466337082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14.16583859562966</v>
      </c>
      <c r="AO506" s="153">
        <f t="shared" si="31"/>
        <v>30.393525002367632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14.258269921357801</v>
      </c>
      <c r="AO507" s="153">
        <f t="shared" si="31"/>
        <v>30.464495341364444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14.350701247085942</v>
      </c>
      <c r="AO508" s="153">
        <f t="shared" si="31"/>
        <v>30.535465680361256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14.443132572814051</v>
      </c>
      <c r="AO509" s="239">
        <f>AC7</f>
        <v>30.606436019358178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14.443132572814051</v>
      </c>
      <c r="AP510" s="153">
        <f>AC7</f>
        <v>30.606436019358178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14.680673466601002</v>
      </c>
      <c r="AK511" s="130"/>
      <c r="AP511" s="153">
        <f t="shared" ref="AP511:AP574" si="33">AP510+(AP$610-AP$510)/100</f>
        <v>30.637783381483722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14.918214360387953</v>
      </c>
      <c r="AP512" s="153">
        <f t="shared" si="33"/>
        <v>30.669130743609266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15.155755254174904</v>
      </c>
      <c r="AP513" s="153">
        <f t="shared" si="33"/>
        <v>30.70047810573481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15.393296147961856</v>
      </c>
      <c r="AP514" s="153">
        <f t="shared" si="33"/>
        <v>30.731825467860354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15.630837041748807</v>
      </c>
      <c r="AP515" s="153">
        <f t="shared" si="33"/>
        <v>30.763172829985898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15.868377935535758</v>
      </c>
      <c r="AP516" s="153">
        <f t="shared" si="33"/>
        <v>30.794520192111442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16.105918829322707</v>
      </c>
      <c r="AP517" s="153">
        <f t="shared" si="33"/>
        <v>30.825867554236986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16.343459723109657</v>
      </c>
      <c r="AP518" s="153">
        <f t="shared" si="33"/>
        <v>30.85721491636253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16.581000616896606</v>
      </c>
      <c r="AP519" s="153">
        <f t="shared" si="33"/>
        <v>30.888562278488074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16.818541510683556</v>
      </c>
      <c r="AP520" s="153">
        <f t="shared" si="33"/>
        <v>30.919909640613618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17.056082404470505</v>
      </c>
      <c r="AP521" s="153">
        <f t="shared" si="33"/>
        <v>30.951257002739162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17.293623298257454</v>
      </c>
      <c r="AP522" s="153">
        <f t="shared" si="33"/>
        <v>30.982604364864706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17.531164192044404</v>
      </c>
      <c r="AP523" s="153">
        <f t="shared" si="33"/>
        <v>31.01395172699025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17.768705085831353</v>
      </c>
      <c r="AP524" s="153">
        <f t="shared" si="33"/>
        <v>31.045299089115794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18.006245979618303</v>
      </c>
      <c r="AP525" s="153">
        <f t="shared" si="33"/>
        <v>31.076646451241338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18.243786873405252</v>
      </c>
      <c r="AP526" s="153">
        <f t="shared" si="33"/>
        <v>31.107993813366882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18.481327767192202</v>
      </c>
      <c r="AP527" s="153">
        <f t="shared" si="33"/>
        <v>31.139341175492426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18.718868660979151</v>
      </c>
      <c r="AP528" s="153">
        <f t="shared" si="33"/>
        <v>31.17068853761797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18.9564095547661</v>
      </c>
      <c r="AP529" s="153">
        <f t="shared" si="33"/>
        <v>31.202035899743514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19.19395044855305</v>
      </c>
      <c r="AP530" s="153">
        <f t="shared" si="33"/>
        <v>31.233383261869058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19.431491342339999</v>
      </c>
      <c r="AP531" s="153">
        <f t="shared" si="33"/>
        <v>31.264730623994602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19.669032236126949</v>
      </c>
      <c r="AP532" s="153">
        <f t="shared" si="33"/>
        <v>31.296077986120146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19.906573129913898</v>
      </c>
      <c r="AP533" s="153">
        <f t="shared" si="33"/>
        <v>31.32742534824569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20.144114023700848</v>
      </c>
      <c r="AP534" s="153">
        <f t="shared" si="33"/>
        <v>31.358772710371234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20.381654917487797</v>
      </c>
      <c r="AP535" s="153">
        <f t="shared" si="33"/>
        <v>31.390120072496778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20.619195811274746</v>
      </c>
      <c r="AP536" s="153">
        <f t="shared" si="33"/>
        <v>31.421467434622322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20.856736705061696</v>
      </c>
      <c r="AP537" s="153">
        <f t="shared" si="33"/>
        <v>31.452814796747866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21.094277598848645</v>
      </c>
      <c r="AP538" s="153">
        <f t="shared" si="33"/>
        <v>31.48416215887341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21.331818492635595</v>
      </c>
      <c r="AP539" s="153">
        <f t="shared" si="33"/>
        <v>31.515509520998954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21.569359386422544</v>
      </c>
      <c r="AP540" s="153">
        <f t="shared" si="33"/>
        <v>31.546856883124498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21.806900280209494</v>
      </c>
      <c r="AP541" s="153">
        <f t="shared" si="33"/>
        <v>31.578204245250042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22.044441173996443</v>
      </c>
      <c r="AP542" s="153">
        <f t="shared" si="33"/>
        <v>31.609551607375586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22.281982067783392</v>
      </c>
      <c r="AP543" s="153">
        <f t="shared" si="33"/>
        <v>31.64089896950113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22.519522961570342</v>
      </c>
      <c r="AP544" s="153">
        <f t="shared" si="33"/>
        <v>31.672246331626674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22.757063855357291</v>
      </c>
      <c r="AP545" s="153">
        <f t="shared" si="33"/>
        <v>31.703593693752218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22.994604749144241</v>
      </c>
      <c r="AP546" s="153">
        <f t="shared" si="33"/>
        <v>31.734941055877762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23.23214564293119</v>
      </c>
      <c r="AP547" s="153">
        <f t="shared" si="33"/>
        <v>31.766288418003306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23.46968653671814</v>
      </c>
      <c r="AP548" s="153">
        <f t="shared" si="33"/>
        <v>31.79763578012885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23.707227430505089</v>
      </c>
      <c r="AP549" s="153">
        <f t="shared" si="33"/>
        <v>31.828983142254394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23.944768324292038</v>
      </c>
      <c r="AP550" s="153">
        <f t="shared" si="33"/>
        <v>31.860330504379938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24.182309218078988</v>
      </c>
      <c r="AP551" s="153">
        <f t="shared" si="33"/>
        <v>31.891677866505482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24.419850111865937</v>
      </c>
      <c r="AP552" s="153">
        <f t="shared" si="33"/>
        <v>31.923025228631026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24.657391005652887</v>
      </c>
      <c r="AP553" s="153">
        <f t="shared" si="33"/>
        <v>31.95437259075657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24.894931899439836</v>
      </c>
      <c r="AP554" s="153">
        <f t="shared" si="33"/>
        <v>31.985719952882114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25.132472793226786</v>
      </c>
      <c r="AP555" s="153">
        <f t="shared" si="33"/>
        <v>32.017067315007658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25.370013687013735</v>
      </c>
      <c r="AP556" s="153">
        <f t="shared" si="33"/>
        <v>32.048414677133202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25.607554580800684</v>
      </c>
      <c r="AP557" s="153">
        <f t="shared" si="33"/>
        <v>32.079762039258746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25.845095474587634</v>
      </c>
      <c r="AP558" s="153">
        <f t="shared" si="33"/>
        <v>32.11110940138429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26.082636368374583</v>
      </c>
      <c r="AP559" s="153">
        <f t="shared" si="33"/>
        <v>32.142456763509834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26.320177262161533</v>
      </c>
      <c r="AP560" s="153">
        <f t="shared" si="33"/>
        <v>32.173804125635378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26.557718155948482</v>
      </c>
      <c r="AP561" s="153">
        <f t="shared" si="33"/>
        <v>32.205151487760922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26.795259049735431</v>
      </c>
      <c r="AP562" s="153">
        <f t="shared" si="33"/>
        <v>32.236498849886466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27.032799943522381</v>
      </c>
      <c r="AP563" s="153">
        <f t="shared" si="33"/>
        <v>32.26784621201201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27.27034083730933</v>
      </c>
      <c r="AP564" s="153">
        <f t="shared" si="33"/>
        <v>32.299193574137554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27.50788173109628</v>
      </c>
      <c r="AP565" s="153">
        <f t="shared" si="33"/>
        <v>32.330540936263098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27.745422624883229</v>
      </c>
      <c r="AP566" s="153">
        <f t="shared" si="33"/>
        <v>32.361888298388642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27.982963518670179</v>
      </c>
      <c r="AP567" s="153">
        <f t="shared" si="33"/>
        <v>32.393235660514186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28.220504412457128</v>
      </c>
      <c r="AP568" s="153">
        <f t="shared" si="33"/>
        <v>32.42458302263973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28.458045306244077</v>
      </c>
      <c r="AP569" s="153">
        <f t="shared" si="33"/>
        <v>32.455930384765274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28.695586200031027</v>
      </c>
      <c r="AP570" s="153">
        <f t="shared" si="33"/>
        <v>32.487277746890818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28.933127093817976</v>
      </c>
      <c r="AP571" s="153">
        <f t="shared" si="33"/>
        <v>32.518625109016362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29.170667987604926</v>
      </c>
      <c r="AP572" s="153">
        <f t="shared" si="33"/>
        <v>32.549972471141906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29.408208881391875</v>
      </c>
      <c r="AP573" s="153">
        <f t="shared" si="33"/>
        <v>32.58131983326745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29.645749775178825</v>
      </c>
      <c r="AP574" s="153">
        <f t="shared" si="33"/>
        <v>32.612667195392994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29.883290668965774</v>
      </c>
      <c r="AP575" s="153">
        <f t="shared" ref="AP575:AP609" si="35">AP574+(AP$610-AP$510)/100</f>
        <v>32.644014557518538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30.120831562752723</v>
      </c>
      <c r="AP576" s="153">
        <f t="shared" si="35"/>
        <v>32.675361919644082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30.358372456539673</v>
      </c>
      <c r="AP577" s="153">
        <f t="shared" si="35"/>
        <v>32.706709281769626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30.595913350326622</v>
      </c>
      <c r="AP578" s="153">
        <f t="shared" si="35"/>
        <v>32.73805664389517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30.833454244113572</v>
      </c>
      <c r="AP579" s="153">
        <f t="shared" si="35"/>
        <v>32.769404006020714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31.070995137900521</v>
      </c>
      <c r="AP580" s="153">
        <f t="shared" si="35"/>
        <v>32.800751368146258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31.308536031687471</v>
      </c>
      <c r="AP581" s="153">
        <f t="shared" si="35"/>
        <v>32.832098730271802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31.54607692547442</v>
      </c>
      <c r="AP582" s="153">
        <f t="shared" si="35"/>
        <v>32.863446092397346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31.783617819261369</v>
      </c>
      <c r="AP583" s="153">
        <f t="shared" si="35"/>
        <v>32.89479345452289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32.021158713048322</v>
      </c>
      <c r="AP584" s="153">
        <f t="shared" si="35"/>
        <v>32.926140816648434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32.258699606835272</v>
      </c>
      <c r="AP585" s="153">
        <f t="shared" si="35"/>
        <v>32.957488178773978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32.496240500622221</v>
      </c>
      <c r="AP586" s="153">
        <f t="shared" si="35"/>
        <v>32.988835540899522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32.733781394409171</v>
      </c>
      <c r="AP587" s="153">
        <f t="shared" si="35"/>
        <v>33.020182903025066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32.97132228819612</v>
      </c>
      <c r="AP588" s="153">
        <f t="shared" si="35"/>
        <v>33.05153026515061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33.20886318198307</v>
      </c>
      <c r="AP589" s="153">
        <f t="shared" si="35"/>
        <v>33.082877627276154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33.446404075770019</v>
      </c>
      <c r="AP590" s="153">
        <f t="shared" si="35"/>
        <v>33.114224989401698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33.683944969556968</v>
      </c>
      <c r="AP591" s="153">
        <f t="shared" si="35"/>
        <v>33.145572351527242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33.921485863343918</v>
      </c>
      <c r="AP592" s="153">
        <f t="shared" si="35"/>
        <v>33.176919713652786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34.159026757130867</v>
      </c>
      <c r="AP593" s="153">
        <f t="shared" si="35"/>
        <v>33.20826707577833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34.396567650917817</v>
      </c>
      <c r="AP594" s="153">
        <f t="shared" si="35"/>
        <v>33.239614437903874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34.634108544704766</v>
      </c>
      <c r="AP595" s="153">
        <f t="shared" si="35"/>
        <v>33.270961800029418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34.871649438491716</v>
      </c>
      <c r="AP596" s="153">
        <f t="shared" si="35"/>
        <v>33.302309162154963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35.109190332278665</v>
      </c>
      <c r="AP597" s="153">
        <f t="shared" si="35"/>
        <v>33.333656524280507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35.346731226065614</v>
      </c>
      <c r="AP598" s="153">
        <f t="shared" si="35"/>
        <v>33.365003886406051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35.584272119852564</v>
      </c>
      <c r="AP599" s="153">
        <f t="shared" si="35"/>
        <v>33.396351248531595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35.821813013639513</v>
      </c>
      <c r="AP600" s="153">
        <f t="shared" si="35"/>
        <v>33.427698610657139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36.059353907426463</v>
      </c>
      <c r="AP601" s="153">
        <f t="shared" si="35"/>
        <v>33.459045972782683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36.296894801213412</v>
      </c>
      <c r="AP602" s="153">
        <f t="shared" si="35"/>
        <v>33.490393334908227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36.534435695000361</v>
      </c>
      <c r="AP603" s="153">
        <f t="shared" si="35"/>
        <v>33.521740697033771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36.771976588787311</v>
      </c>
      <c r="AP604" s="153">
        <f t="shared" si="35"/>
        <v>33.553088059159315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37.00951748257426</v>
      </c>
      <c r="AP605" s="153">
        <f t="shared" si="35"/>
        <v>33.584435421284859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37.24705837636121</v>
      </c>
      <c r="AP606" s="153">
        <f t="shared" si="35"/>
        <v>33.615782783410403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37.484599270148159</v>
      </c>
      <c r="AP607" s="153">
        <f t="shared" si="35"/>
        <v>33.647130145535947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37.722140163935109</v>
      </c>
      <c r="AP608" s="153">
        <f t="shared" si="35"/>
        <v>33.678477507661491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37.959681057722058</v>
      </c>
      <c r="AP609" s="153">
        <f t="shared" si="35"/>
        <v>33.709824869787035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38.197221951509114</v>
      </c>
      <c r="AP610" s="177">
        <f>AC14</f>
        <v>33.741172231912557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38.197221951509114</v>
      </c>
      <c r="AQ611">
        <f>AC14</f>
        <v>33.741172231912557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38.239852371786661</v>
      </c>
      <c r="AQ612">
        <f t="shared" ref="AQ612:AQ675" si="37">AQ611+(AQ$711-AQ$611)/100</f>
        <v>33.685650639113362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38.282482792064208</v>
      </c>
      <c r="AQ613">
        <f t="shared" si="37"/>
        <v>33.630129046314167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38.325113212341755</v>
      </c>
      <c r="AQ614">
        <f t="shared" si="37"/>
        <v>33.574607453514972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38.367743632619302</v>
      </c>
      <c r="AQ615">
        <f t="shared" si="37"/>
        <v>33.519085860715776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38.410374052896849</v>
      </c>
      <c r="AQ616">
        <f t="shared" si="37"/>
        <v>33.463564267916581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38.453004473174396</v>
      </c>
      <c r="AQ617">
        <f t="shared" si="37"/>
        <v>33.408042675117386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38.495634893451943</v>
      </c>
      <c r="AQ618">
        <f t="shared" si="37"/>
        <v>33.352521082318191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38.538265313729489</v>
      </c>
      <c r="AQ619">
        <f t="shared" si="37"/>
        <v>33.296999489518996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38.580895734007036</v>
      </c>
      <c r="AQ620">
        <f t="shared" si="37"/>
        <v>33.2414778967198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38.623526154284583</v>
      </c>
      <c r="AQ621">
        <f t="shared" si="37"/>
        <v>33.185956303920605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38.66615657456213</v>
      </c>
      <c r="AQ622">
        <f t="shared" si="37"/>
        <v>33.13043471112141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38.708786994839677</v>
      </c>
      <c r="AQ623">
        <f t="shared" si="37"/>
        <v>33.074913118322215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38.751417415117224</v>
      </c>
      <c r="AQ624">
        <f t="shared" si="37"/>
        <v>33.019391525523019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38.794047835394771</v>
      </c>
      <c r="AQ625">
        <f t="shared" si="37"/>
        <v>32.963869932723824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38.836678255672318</v>
      </c>
      <c r="AQ626">
        <f t="shared" si="37"/>
        <v>32.908348339924629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38.879308675949865</v>
      </c>
      <c r="AQ627">
        <f t="shared" si="37"/>
        <v>32.852826747125434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38.921939096227412</v>
      </c>
      <c r="AQ628">
        <f t="shared" si="37"/>
        <v>32.797305154326239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38.964569516504959</v>
      </c>
      <c r="AQ629">
        <f t="shared" si="37"/>
        <v>32.741783561527043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39.007199936782506</v>
      </c>
      <c r="AQ630">
        <f t="shared" si="37"/>
        <v>32.686261968727848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39.049830357060053</v>
      </c>
      <c r="AQ631">
        <f t="shared" si="37"/>
        <v>32.630740375928653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39.0924607773376</v>
      </c>
      <c r="AQ632">
        <f t="shared" si="37"/>
        <v>32.575218783129458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39.135091197615147</v>
      </c>
      <c r="AQ633">
        <f t="shared" si="37"/>
        <v>32.519697190330263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39.177721617892693</v>
      </c>
      <c r="AQ634">
        <f t="shared" si="37"/>
        <v>32.464175597531067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39.22035203817024</v>
      </c>
      <c r="AQ635">
        <f t="shared" si="37"/>
        <v>32.408654004731872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39.262982458447787</v>
      </c>
      <c r="AQ636">
        <f t="shared" si="37"/>
        <v>32.353132411932677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39.305612878725334</v>
      </c>
      <c r="AQ637">
        <f t="shared" si="37"/>
        <v>32.297610819133482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39.348243299002881</v>
      </c>
      <c r="AQ638">
        <f t="shared" si="37"/>
        <v>32.242089226334286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39.390873719280428</v>
      </c>
      <c r="AQ639">
        <f t="shared" si="37"/>
        <v>32.186567633535091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39.433504139557975</v>
      </c>
      <c r="AQ640">
        <f t="shared" si="37"/>
        <v>32.131046040735896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39.476134559835522</v>
      </c>
      <c r="AQ641">
        <f t="shared" si="37"/>
        <v>32.075524447936701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39.518764980113069</v>
      </c>
      <c r="AQ642">
        <f t="shared" si="37"/>
        <v>32.020002855137506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39.561395400390616</v>
      </c>
      <c r="AQ643">
        <f t="shared" si="37"/>
        <v>31.964481262338314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39.604025820668163</v>
      </c>
      <c r="AQ644">
        <f t="shared" si="37"/>
        <v>31.908959669539122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39.64665624094571</v>
      </c>
      <c r="AQ645">
        <f t="shared" si="37"/>
        <v>31.853438076739931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39.689286661223257</v>
      </c>
      <c r="AQ646">
        <f t="shared" si="37"/>
        <v>31.797916483940739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39.731917081500804</v>
      </c>
      <c r="AQ647">
        <f t="shared" si="37"/>
        <v>31.742394891141547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39.774547501778351</v>
      </c>
      <c r="AQ648">
        <f t="shared" si="37"/>
        <v>31.686873298342356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39.817177922055897</v>
      </c>
      <c r="AQ649">
        <f t="shared" si="37"/>
        <v>31.631351705543164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39.859808342333444</v>
      </c>
      <c r="AQ650">
        <f t="shared" si="37"/>
        <v>31.575830112743972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39.902438762610991</v>
      </c>
      <c r="AQ651">
        <f t="shared" si="37"/>
        <v>31.520308519944781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39.945069182888538</v>
      </c>
      <c r="AQ652">
        <f t="shared" si="37"/>
        <v>31.464786927145589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39.987699603166085</v>
      </c>
      <c r="AQ653">
        <f t="shared" si="37"/>
        <v>31.409265334346397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40.030330023443632</v>
      </c>
      <c r="AQ654">
        <f t="shared" si="37"/>
        <v>31.353743741547206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40.072960443721179</v>
      </c>
      <c r="AQ655">
        <f t="shared" si="37"/>
        <v>31.298222148748014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40.115590863998726</v>
      </c>
      <c r="AQ656">
        <f t="shared" si="37"/>
        <v>31.242700555948822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40.158221284276273</v>
      </c>
      <c r="AQ657">
        <f t="shared" si="37"/>
        <v>31.187178963149631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40.20085170455382</v>
      </c>
      <c r="AQ658">
        <f t="shared" si="37"/>
        <v>31.131657370350439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40.243482124831367</v>
      </c>
      <c r="AQ659">
        <f t="shared" si="37"/>
        <v>31.076135777551247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40.286112545108914</v>
      </c>
      <c r="AQ660">
        <f t="shared" si="37"/>
        <v>31.020614184752056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40.328742965386461</v>
      </c>
      <c r="AQ661">
        <f t="shared" si="37"/>
        <v>30.965092591952864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40.371373385664008</v>
      </c>
      <c r="AQ662">
        <f t="shared" si="37"/>
        <v>30.909570999153672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40.414003805941555</v>
      </c>
      <c r="AQ663">
        <f t="shared" si="37"/>
        <v>30.854049406354481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40.456634226219101</v>
      </c>
      <c r="AQ664">
        <f t="shared" si="37"/>
        <v>30.798527813555289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40.499264646496648</v>
      </c>
      <c r="AQ665">
        <f t="shared" si="37"/>
        <v>30.743006220756097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40.541895066774195</v>
      </c>
      <c r="AQ666">
        <f t="shared" si="37"/>
        <v>30.687484627956906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40.584525487051742</v>
      </c>
      <c r="AQ667">
        <f t="shared" si="37"/>
        <v>30.631963035157714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40.627155907329289</v>
      </c>
      <c r="AQ668">
        <f t="shared" si="37"/>
        <v>30.576441442358522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40.669786327606836</v>
      </c>
      <c r="AQ669">
        <f t="shared" si="37"/>
        <v>30.520919849559331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40.712416747884383</v>
      </c>
      <c r="AQ670">
        <f t="shared" si="37"/>
        <v>30.465398256760139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40.75504716816193</v>
      </c>
      <c r="AQ671">
        <f t="shared" si="37"/>
        <v>30.409876663960947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40.797677588439477</v>
      </c>
      <c r="AQ672">
        <f t="shared" si="37"/>
        <v>30.354355071161756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40.840308008717024</v>
      </c>
      <c r="AQ673">
        <f t="shared" si="37"/>
        <v>30.298833478362564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40.882938428994571</v>
      </c>
      <c r="AQ674">
        <f t="shared" si="37"/>
        <v>30.243311885563372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40.925568849272118</v>
      </c>
      <c r="AQ675">
        <f t="shared" si="37"/>
        <v>30.187790292764181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40.968199269549665</v>
      </c>
      <c r="AQ676">
        <f t="shared" ref="AQ676:AQ710" si="39">AQ675+(AQ$711-AQ$611)/100</f>
        <v>30.132268699964989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41.010829689827212</v>
      </c>
      <c r="AQ677">
        <f t="shared" si="39"/>
        <v>30.076747107165797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41.053460110104758</v>
      </c>
      <c r="AQ678">
        <f t="shared" si="39"/>
        <v>30.021225514366606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41.096090530382305</v>
      </c>
      <c r="AQ679">
        <f t="shared" si="39"/>
        <v>29.965703921567414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41.138720950659852</v>
      </c>
      <c r="AQ680">
        <f t="shared" si="39"/>
        <v>29.910182328768222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41.181351370937399</v>
      </c>
      <c r="AQ681">
        <f t="shared" si="39"/>
        <v>29.854660735969031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41.223981791214946</v>
      </c>
      <c r="AQ682">
        <f t="shared" si="39"/>
        <v>29.799139143169839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41.266612211492493</v>
      </c>
      <c r="AQ683">
        <f t="shared" si="39"/>
        <v>29.743617550370647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41.30924263177004</v>
      </c>
      <c r="AQ684">
        <f t="shared" si="39"/>
        <v>29.688095957571456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41.351873052047587</v>
      </c>
      <c r="AQ685">
        <f t="shared" si="39"/>
        <v>29.632574364772264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41.394503472325134</v>
      </c>
      <c r="AQ686">
        <f t="shared" si="39"/>
        <v>29.577052771973072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41.437133892602681</v>
      </c>
      <c r="AQ687">
        <f t="shared" si="39"/>
        <v>29.521531179173881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41.479764312880228</v>
      </c>
      <c r="AQ688">
        <f t="shared" si="39"/>
        <v>29.466009586374689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41.522394733157775</v>
      </c>
      <c r="AQ689">
        <f t="shared" si="39"/>
        <v>29.410487993575497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41.565025153435322</v>
      </c>
      <c r="AQ690">
        <f t="shared" si="39"/>
        <v>29.354966400776306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41.607655573712869</v>
      </c>
      <c r="AQ691">
        <f t="shared" si="39"/>
        <v>29.299444807977114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41.650285993990416</v>
      </c>
      <c r="AQ692">
        <f t="shared" si="39"/>
        <v>29.243923215177922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41.692916414267962</v>
      </c>
      <c r="AQ693">
        <f t="shared" si="39"/>
        <v>29.188401622378731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41.735546834545509</v>
      </c>
      <c r="AQ694">
        <f t="shared" si="39"/>
        <v>29.132880029579539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41.778177254823056</v>
      </c>
      <c r="AQ695">
        <f t="shared" si="39"/>
        <v>29.077358436780347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41.820807675100603</v>
      </c>
      <c r="AQ696">
        <f t="shared" si="39"/>
        <v>29.021836843981156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41.86343809537815</v>
      </c>
      <c r="AQ697">
        <f t="shared" si="39"/>
        <v>28.966315251181964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41.906068515655697</v>
      </c>
      <c r="AQ698">
        <f t="shared" si="39"/>
        <v>28.910793658382772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41.948698935933244</v>
      </c>
      <c r="AQ699">
        <f t="shared" si="39"/>
        <v>28.855272065583581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41.991329356210791</v>
      </c>
      <c r="AQ700">
        <f t="shared" si="39"/>
        <v>28.799750472784389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42.033959776488338</v>
      </c>
      <c r="AQ701">
        <f t="shared" si="39"/>
        <v>28.744228879985197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42.076590196765885</v>
      </c>
      <c r="AQ702">
        <f t="shared" si="39"/>
        <v>28.688707287186006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42.119220617043432</v>
      </c>
      <c r="AQ703">
        <f t="shared" si="39"/>
        <v>28.633185694386814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42.161851037320979</v>
      </c>
      <c r="AQ704">
        <f t="shared" si="39"/>
        <v>28.577664101587622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42.204481457598526</v>
      </c>
      <c r="AQ705">
        <f t="shared" si="39"/>
        <v>28.522142508788431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42.247111877876073</v>
      </c>
      <c r="AQ706">
        <f t="shared" si="39"/>
        <v>28.466620915989239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42.28974229815362</v>
      </c>
      <c r="AQ707">
        <f t="shared" si="39"/>
        <v>28.411099323190047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42.332372718431166</v>
      </c>
      <c r="AQ708">
        <f t="shared" si="39"/>
        <v>28.355577730390856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42.375003138708713</v>
      </c>
      <c r="AQ709">
        <f t="shared" si="39"/>
        <v>28.300056137591664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42.41763355898626</v>
      </c>
      <c r="AQ710">
        <f t="shared" si="39"/>
        <v>28.244534544792472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42.460263979264127</v>
      </c>
      <c r="AQ711" s="177">
        <f>AC15</f>
        <v>28.189012951993224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42.460263979264127</v>
      </c>
      <c r="AR712">
        <f>AC15</f>
        <v>28.189012951993224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42.368641144313003</v>
      </c>
      <c r="AR713">
        <f t="shared" ref="AR713:AR776" si="41">AR712+(AR$812-AR$712)/100</f>
        <v>27.967622822473292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42.277018309361878</v>
      </c>
      <c r="AR714">
        <f t="shared" si="41"/>
        <v>27.74623269295336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42.185395474410754</v>
      </c>
      <c r="AR715">
        <f t="shared" si="41"/>
        <v>27.524842563433428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42.09377263945963</v>
      </c>
      <c r="AR716">
        <f t="shared" si="41"/>
        <v>27.303452433913495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42.002149804508505</v>
      </c>
      <c r="AR717">
        <f t="shared" si="41"/>
        <v>27.082062304393563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41.910526969557381</v>
      </c>
      <c r="AR718">
        <f t="shared" si="41"/>
        <v>26.860672174873631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41.818904134606257</v>
      </c>
      <c r="AR719">
        <f t="shared" si="41"/>
        <v>26.639282045353699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41.727281299655132</v>
      </c>
      <c r="AR720">
        <f t="shared" si="41"/>
        <v>26.417891915833767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41.635658464704008</v>
      </c>
      <c r="AR721">
        <f t="shared" si="41"/>
        <v>26.196501786313835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41.544035629752884</v>
      </c>
      <c r="AR722">
        <f t="shared" si="41"/>
        <v>25.975111656793903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41.452412794801759</v>
      </c>
      <c r="AR723">
        <f t="shared" si="41"/>
        <v>25.753721527273971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41.360789959850635</v>
      </c>
      <c r="AR724">
        <f t="shared" si="41"/>
        <v>25.532331397754039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41.269167124899511</v>
      </c>
      <c r="AR725">
        <f t="shared" si="41"/>
        <v>25.310941268234107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41.177544289948386</v>
      </c>
      <c r="AR726">
        <f t="shared" si="41"/>
        <v>25.089551138714175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41.085921454997262</v>
      </c>
      <c r="AR727">
        <f t="shared" si="41"/>
        <v>24.868161009194242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40.994298620046138</v>
      </c>
      <c r="AR728">
        <f t="shared" si="41"/>
        <v>24.64677087967431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40.902675785095013</v>
      </c>
      <c r="AR729">
        <f t="shared" si="41"/>
        <v>24.425380750154378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40.811052950143889</v>
      </c>
      <c r="AR730">
        <f t="shared" si="41"/>
        <v>24.203990620634446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40.719430115192765</v>
      </c>
      <c r="AR731">
        <f t="shared" si="41"/>
        <v>23.982600491114514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40.62780728024164</v>
      </c>
      <c r="AR732">
        <f t="shared" si="41"/>
        <v>23.761210361594582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40.536184445290516</v>
      </c>
      <c r="AR733">
        <f t="shared" si="41"/>
        <v>23.53982023207465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40.444561610339392</v>
      </c>
      <c r="AR734">
        <f t="shared" si="41"/>
        <v>23.318430102554718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40.352938775388267</v>
      </c>
      <c r="AR735">
        <f t="shared" si="41"/>
        <v>23.097039973034786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40.261315940437143</v>
      </c>
      <c r="AR736">
        <f t="shared" si="41"/>
        <v>22.875649843514854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40.169693105486019</v>
      </c>
      <c r="AR737">
        <f t="shared" si="41"/>
        <v>22.654259713994922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40.078070270534894</v>
      </c>
      <c r="AR738">
        <f t="shared" si="41"/>
        <v>22.432869584474989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39.98644743558377</v>
      </c>
      <c r="AR739">
        <f t="shared" si="41"/>
        <v>22.211479454955057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39.894824600632646</v>
      </c>
      <c r="AR740">
        <f t="shared" si="41"/>
        <v>21.990089325435125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39.803201765681521</v>
      </c>
      <c r="AR741">
        <f t="shared" si="41"/>
        <v>21.768699195915193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39.711578930730397</v>
      </c>
      <c r="AR742">
        <f t="shared" si="41"/>
        <v>21.547309066395261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39.619956095779273</v>
      </c>
      <c r="AR743">
        <f t="shared" si="41"/>
        <v>21.325918936875329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39.528333260828148</v>
      </c>
      <c r="AR744">
        <f t="shared" si="41"/>
        <v>21.104528807355397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39.436710425877024</v>
      </c>
      <c r="AR745">
        <f t="shared" si="41"/>
        <v>20.883138677835465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39.3450875909259</v>
      </c>
      <c r="AR746">
        <f t="shared" si="41"/>
        <v>20.661748548315533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39.253464755974775</v>
      </c>
      <c r="AR747">
        <f t="shared" si="41"/>
        <v>20.440358418795601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39.161841921023651</v>
      </c>
      <c r="AR748">
        <f t="shared" si="41"/>
        <v>20.218968289275669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39.070219086072527</v>
      </c>
      <c r="AR749">
        <f t="shared" si="41"/>
        <v>19.997578159755736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38.978596251121402</v>
      </c>
      <c r="AR750">
        <f t="shared" si="41"/>
        <v>19.776188030235804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38.886973416170278</v>
      </c>
      <c r="AR751">
        <f t="shared" si="41"/>
        <v>19.554797900715872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38.795350581219154</v>
      </c>
      <c r="AR752">
        <f t="shared" si="41"/>
        <v>19.33340777119594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38.703727746268029</v>
      </c>
      <c r="AR753">
        <f t="shared" si="41"/>
        <v>19.112017641676008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38.612104911316905</v>
      </c>
      <c r="AR754">
        <f t="shared" si="41"/>
        <v>18.890627512156076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38.520482076365781</v>
      </c>
      <c r="AR755">
        <f t="shared" si="41"/>
        <v>18.669237382636144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38.428859241414656</v>
      </c>
      <c r="AR756">
        <f t="shared" si="41"/>
        <v>18.447847253116212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38.337236406463532</v>
      </c>
      <c r="AR757">
        <f t="shared" si="41"/>
        <v>18.22645712359628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38.245613571512408</v>
      </c>
      <c r="AR758">
        <f t="shared" si="41"/>
        <v>18.005066994076348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38.153990736561283</v>
      </c>
      <c r="AR759">
        <f t="shared" si="41"/>
        <v>17.783676864556416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38.062367901610159</v>
      </c>
      <c r="AR760">
        <f t="shared" si="41"/>
        <v>17.562286735036484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37.970745066659035</v>
      </c>
      <c r="AR761">
        <f t="shared" si="41"/>
        <v>17.340896605516551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37.87912223170791</v>
      </c>
      <c r="AR762">
        <f t="shared" si="41"/>
        <v>17.119506475996619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37.787499396756786</v>
      </c>
      <c r="AR763">
        <f t="shared" si="41"/>
        <v>16.898116346476687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37.695876561805662</v>
      </c>
      <c r="AR764">
        <f t="shared" si="41"/>
        <v>16.676726216956755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37.604253726854537</v>
      </c>
      <c r="AR765">
        <f t="shared" si="41"/>
        <v>16.455336087436823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37.512630891903413</v>
      </c>
      <c r="AR766">
        <f t="shared" si="41"/>
        <v>16.233945957916891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37.421008056952289</v>
      </c>
      <c r="AR767">
        <f t="shared" si="41"/>
        <v>16.012555828396959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37.329385222001164</v>
      </c>
      <c r="AR768">
        <f t="shared" si="41"/>
        <v>15.791165698877027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37.23776238705004</v>
      </c>
      <c r="AR769">
        <f t="shared" si="41"/>
        <v>15.569775569357095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37.146139552098916</v>
      </c>
      <c r="AR770">
        <f t="shared" si="41"/>
        <v>15.348385439837163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37.054516717147791</v>
      </c>
      <c r="AR771">
        <f t="shared" si="41"/>
        <v>15.126995310317231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36.962893882196667</v>
      </c>
      <c r="AR772">
        <f t="shared" si="41"/>
        <v>14.905605180797298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36.871271047245543</v>
      </c>
      <c r="AR773">
        <f t="shared" si="41"/>
        <v>14.684215051277366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36.779648212294418</v>
      </c>
      <c r="AR774">
        <f t="shared" si="41"/>
        <v>14.462824921757434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36.688025377343294</v>
      </c>
      <c r="AR775">
        <f t="shared" si="41"/>
        <v>14.241434792237502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36.59640254239217</v>
      </c>
      <c r="AR776">
        <f t="shared" si="41"/>
        <v>14.02004466271757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36.504779707441045</v>
      </c>
      <c r="AR777">
        <f t="shared" ref="AR777:AR811" si="43">AR776+(AR$812-AR$712)/100</f>
        <v>13.798654533197638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36.413156872489921</v>
      </c>
      <c r="AR778">
        <f t="shared" si="43"/>
        <v>13.577264403677706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36.321534037538797</v>
      </c>
      <c r="AR779">
        <f t="shared" si="43"/>
        <v>13.355874274157774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36.229911202587672</v>
      </c>
      <c r="AR780">
        <f t="shared" si="43"/>
        <v>13.134484144637842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36.138288367636548</v>
      </c>
      <c r="AR781">
        <f t="shared" si="43"/>
        <v>12.91309401511791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36.046665532685424</v>
      </c>
      <c r="AR782">
        <f t="shared" si="43"/>
        <v>12.691703885597978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35.955042697734299</v>
      </c>
      <c r="AR783">
        <f t="shared" si="43"/>
        <v>12.470313756078045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35.863419862783175</v>
      </c>
      <c r="AR784">
        <f t="shared" si="43"/>
        <v>12.248923626558113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35.771797027832051</v>
      </c>
      <c r="AR785">
        <f t="shared" si="43"/>
        <v>12.027533497038181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35.680174192880926</v>
      </c>
      <c r="AR786">
        <f t="shared" si="43"/>
        <v>11.806143367518249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35.588551357929802</v>
      </c>
      <c r="AR787">
        <f t="shared" si="43"/>
        <v>11.584753237998317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35.496928522978678</v>
      </c>
      <c r="AR788">
        <f t="shared" si="43"/>
        <v>11.363363108478385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35.405305688027553</v>
      </c>
      <c r="AR789">
        <f t="shared" si="43"/>
        <v>11.141972978958453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35.313682853076429</v>
      </c>
      <c r="AR790">
        <f t="shared" si="43"/>
        <v>10.920582849438521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35.222060018125305</v>
      </c>
      <c r="AR791">
        <f t="shared" si="43"/>
        <v>10.699192719918589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35.13043718317418</v>
      </c>
      <c r="AR792">
        <f t="shared" si="43"/>
        <v>10.477802590398657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35.038814348223056</v>
      </c>
      <c r="AR793">
        <f t="shared" si="43"/>
        <v>10.256412460878725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34.947191513271932</v>
      </c>
      <c r="AR794">
        <f t="shared" si="43"/>
        <v>10.035022331358793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34.855568678320807</v>
      </c>
      <c r="AR795">
        <f t="shared" si="43"/>
        <v>9.8136322018388604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34.763945843369683</v>
      </c>
      <c r="AR796">
        <f t="shared" si="43"/>
        <v>9.5922420723189283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34.672323008418559</v>
      </c>
      <c r="AR797">
        <f t="shared" si="43"/>
        <v>9.3708519427989962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34.580700173467434</v>
      </c>
      <c r="AR798">
        <f t="shared" si="43"/>
        <v>9.1494618132790642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34.48907733851631</v>
      </c>
      <c r="AR799">
        <f t="shared" si="43"/>
        <v>8.9280716837591321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34.397454503565186</v>
      </c>
      <c r="AR800">
        <f t="shared" si="43"/>
        <v>8.7066815542392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34.305831668614061</v>
      </c>
      <c r="AR801">
        <f t="shared" si="43"/>
        <v>8.4852914247192679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34.214208833662937</v>
      </c>
      <c r="AR802">
        <f t="shared" si="43"/>
        <v>8.2639012951993358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34.122585998711813</v>
      </c>
      <c r="AR803">
        <f t="shared" si="43"/>
        <v>8.0425111656794037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34.030963163760688</v>
      </c>
      <c r="AR804">
        <f t="shared" si="43"/>
        <v>7.8211210361594716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33.939340328809564</v>
      </c>
      <c r="AR805">
        <f t="shared" si="43"/>
        <v>7.5997309066395395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33.84771749385844</v>
      </c>
      <c r="AR806">
        <f t="shared" si="43"/>
        <v>7.3783407771196075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33.756094658907315</v>
      </c>
      <c r="AR807">
        <f t="shared" si="43"/>
        <v>7.1569506475996754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33.664471823956191</v>
      </c>
      <c r="AR808">
        <f t="shared" si="43"/>
        <v>6.9355605180797433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33.572848989005067</v>
      </c>
      <c r="AR809">
        <f t="shared" si="43"/>
        <v>6.7141703885598112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33.481226154053942</v>
      </c>
      <c r="AR810">
        <f t="shared" si="43"/>
        <v>6.4927802590398791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33.389603319102818</v>
      </c>
      <c r="AR811">
        <f t="shared" si="43"/>
        <v>6.271390129519947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33.297980484151708</v>
      </c>
      <c r="AR812" s="177">
        <f>AC8</f>
        <v>6.05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33.297980484151708</v>
      </c>
      <c r="AS813">
        <f>AC8</f>
        <v>6.05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33.297980484151708</v>
      </c>
      <c r="AS814">
        <f t="shared" ref="AS814:AS877" si="45">AS813+(AS$913-AS$813)/100</f>
        <v>6.05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33.297980484151708</v>
      </c>
      <c r="AS815">
        <f t="shared" si="45"/>
        <v>6.05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33.297980484151708</v>
      </c>
      <c r="AS816">
        <f t="shared" si="45"/>
        <v>6.05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33.297980484151708</v>
      </c>
      <c r="AS817">
        <f t="shared" si="45"/>
        <v>6.05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33.297980484151708</v>
      </c>
      <c r="AS818">
        <f t="shared" si="45"/>
        <v>6.05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33.297980484151708</v>
      </c>
      <c r="AS819">
        <f t="shared" si="45"/>
        <v>6.05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33.297980484151708</v>
      </c>
      <c r="AS820">
        <f t="shared" si="45"/>
        <v>6.05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33.297980484151708</v>
      </c>
      <c r="AS821">
        <f t="shared" si="45"/>
        <v>6.05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33.297980484151708</v>
      </c>
      <c r="AS822">
        <f t="shared" si="45"/>
        <v>6.05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33.297980484151708</v>
      </c>
      <c r="AS823">
        <f t="shared" si="45"/>
        <v>6.05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33.297980484151708</v>
      </c>
      <c r="AS824">
        <f t="shared" si="45"/>
        <v>6.05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33.297980484151708</v>
      </c>
      <c r="AS825">
        <f t="shared" si="45"/>
        <v>6.05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33.297980484151708</v>
      </c>
      <c r="AS826">
        <f t="shared" si="45"/>
        <v>6.05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33.297980484151708</v>
      </c>
      <c r="AS827">
        <f t="shared" si="45"/>
        <v>6.05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33.297980484151708</v>
      </c>
      <c r="AS828">
        <f t="shared" si="45"/>
        <v>6.05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33.297980484151708</v>
      </c>
      <c r="AS829">
        <f t="shared" si="45"/>
        <v>6.05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33.297980484151708</v>
      </c>
      <c r="AS830">
        <f t="shared" si="45"/>
        <v>6.05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33.297980484151708</v>
      </c>
      <c r="AS831">
        <f t="shared" si="45"/>
        <v>6.05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33.297980484151708</v>
      </c>
      <c r="AS832">
        <f t="shared" si="45"/>
        <v>6.05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33.297980484151708</v>
      </c>
      <c r="AS833">
        <f t="shared" si="45"/>
        <v>6.05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33.297980484151708</v>
      </c>
      <c r="AS834">
        <f t="shared" si="45"/>
        <v>6.05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33.297980484151708</v>
      </c>
      <c r="AS835">
        <f t="shared" si="45"/>
        <v>6.05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33.297980484151708</v>
      </c>
      <c r="AS836">
        <f t="shared" si="45"/>
        <v>6.05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33.297980484151708</v>
      </c>
      <c r="AS837">
        <f t="shared" si="45"/>
        <v>6.05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33.297980484151708</v>
      </c>
      <c r="AS838">
        <f t="shared" si="45"/>
        <v>6.05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33.297980484151708</v>
      </c>
      <c r="AS839">
        <f t="shared" si="45"/>
        <v>6.05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33.297980484151708</v>
      </c>
      <c r="AS840">
        <f t="shared" si="45"/>
        <v>6.05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33.297980484151708</v>
      </c>
      <c r="AS841">
        <f t="shared" si="45"/>
        <v>6.05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33.297980484151708</v>
      </c>
      <c r="AS842">
        <f t="shared" si="45"/>
        <v>6.05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33.297980484151708</v>
      </c>
      <c r="AS843">
        <f t="shared" si="45"/>
        <v>6.05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33.297980484151708</v>
      </c>
      <c r="AS844">
        <f t="shared" si="45"/>
        <v>6.05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33.297980484151708</v>
      </c>
      <c r="AS845">
        <f t="shared" si="45"/>
        <v>6.05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33.297980484151708</v>
      </c>
      <c r="AS846">
        <f t="shared" si="45"/>
        <v>6.05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33.297980484151708</v>
      </c>
      <c r="AS847">
        <f t="shared" si="45"/>
        <v>6.05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33.297980484151708</v>
      </c>
      <c r="AS848">
        <f t="shared" si="45"/>
        <v>6.05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33.297980484151708</v>
      </c>
      <c r="AS849">
        <f t="shared" si="45"/>
        <v>6.05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33.297980484151708</v>
      </c>
      <c r="AS850">
        <f t="shared" si="45"/>
        <v>6.05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33.297980484151708</v>
      </c>
      <c r="AS851">
        <f t="shared" si="45"/>
        <v>6.05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33.297980484151708</v>
      </c>
      <c r="AS852">
        <f t="shared" si="45"/>
        <v>6.05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33.297980484151708</v>
      </c>
      <c r="AS853">
        <f t="shared" si="45"/>
        <v>6.05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33.297980484151708</v>
      </c>
      <c r="AS854">
        <f t="shared" si="45"/>
        <v>6.05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33.297980484151708</v>
      </c>
      <c r="AS855">
        <f t="shared" si="45"/>
        <v>6.05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33.297980484151708</v>
      </c>
      <c r="AS856">
        <f t="shared" si="45"/>
        <v>6.05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33.297980484151708</v>
      </c>
      <c r="AS857">
        <f t="shared" si="45"/>
        <v>6.05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33.297980484151708</v>
      </c>
      <c r="AS858">
        <f t="shared" si="45"/>
        <v>6.05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33.297980484151708</v>
      </c>
      <c r="AS859">
        <f t="shared" si="45"/>
        <v>6.05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33.297980484151708</v>
      </c>
      <c r="AS860">
        <f t="shared" si="45"/>
        <v>6.05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33.297980484151708</v>
      </c>
      <c r="AS861">
        <f t="shared" si="45"/>
        <v>6.05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33.297980484151708</v>
      </c>
      <c r="AS862">
        <f t="shared" si="45"/>
        <v>6.05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33.297980484151708</v>
      </c>
      <c r="AS863">
        <f t="shared" si="45"/>
        <v>6.05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33.297980484151708</v>
      </c>
      <c r="AS864">
        <f t="shared" si="45"/>
        <v>6.05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33.297980484151708</v>
      </c>
      <c r="AS865">
        <f t="shared" si="45"/>
        <v>6.05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33.297980484151708</v>
      </c>
      <c r="AS866">
        <f t="shared" si="45"/>
        <v>6.05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33.297980484151708</v>
      </c>
      <c r="AS867">
        <f t="shared" si="45"/>
        <v>6.05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33.297980484151708</v>
      </c>
      <c r="AS868">
        <f t="shared" si="45"/>
        <v>6.05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33.297980484151708</v>
      </c>
      <c r="AS869">
        <f t="shared" si="45"/>
        <v>6.05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33.297980484151708</v>
      </c>
      <c r="AS870">
        <f t="shared" si="45"/>
        <v>6.05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33.297980484151708</v>
      </c>
      <c r="AS871">
        <f t="shared" si="45"/>
        <v>6.05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33.297980484151708</v>
      </c>
      <c r="AS872">
        <f t="shared" si="45"/>
        <v>6.05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33.297980484151708</v>
      </c>
      <c r="AS873">
        <f t="shared" si="45"/>
        <v>6.05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33.297980484151708</v>
      </c>
      <c r="AS874">
        <f t="shared" si="45"/>
        <v>6.05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33.297980484151708</v>
      </c>
      <c r="AS875">
        <f t="shared" si="45"/>
        <v>6.05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33.297980484151708</v>
      </c>
      <c r="AS876">
        <f t="shared" si="45"/>
        <v>6.05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33.297980484151708</v>
      </c>
      <c r="AS877">
        <f t="shared" si="45"/>
        <v>6.05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33.297980484151708</v>
      </c>
      <c r="AS878">
        <f t="shared" ref="AS878:AS912" si="47">AS877+(AS$913-AS$813)/100</f>
        <v>6.05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33.297980484151708</v>
      </c>
      <c r="AS879">
        <f t="shared" si="47"/>
        <v>6.05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33.297980484151708</v>
      </c>
      <c r="AS880">
        <f t="shared" si="47"/>
        <v>6.05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33.297980484151708</v>
      </c>
      <c r="AS881">
        <f t="shared" si="47"/>
        <v>6.05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33.297980484151708</v>
      </c>
      <c r="AS882">
        <f t="shared" si="47"/>
        <v>6.05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33.297980484151708</v>
      </c>
      <c r="AS883">
        <f t="shared" si="47"/>
        <v>6.05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33.297980484151708</v>
      </c>
      <c r="AS884">
        <f t="shared" si="47"/>
        <v>6.05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33.297980484151708</v>
      </c>
      <c r="AS885">
        <f t="shared" si="47"/>
        <v>6.05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33.297980484151708</v>
      </c>
      <c r="AS886">
        <f t="shared" si="47"/>
        <v>6.05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33.297980484151708</v>
      </c>
      <c r="AS887">
        <f t="shared" si="47"/>
        <v>6.05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33.297980484151708</v>
      </c>
      <c r="AS888">
        <f t="shared" si="47"/>
        <v>6.05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33.297980484151708</v>
      </c>
      <c r="AS889">
        <f t="shared" si="47"/>
        <v>6.05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33.297980484151708</v>
      </c>
      <c r="AS890">
        <f t="shared" si="47"/>
        <v>6.05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33.297980484151708</v>
      </c>
      <c r="AS891">
        <f t="shared" si="47"/>
        <v>6.05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33.297980484151708</v>
      </c>
      <c r="AS892">
        <f t="shared" si="47"/>
        <v>6.05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33.297980484151708</v>
      </c>
      <c r="AS893">
        <f t="shared" si="47"/>
        <v>6.05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33.297980484151708</v>
      </c>
      <c r="AS894">
        <f t="shared" si="47"/>
        <v>6.05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33.297980484151708</v>
      </c>
      <c r="AS895">
        <f t="shared" si="47"/>
        <v>6.05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33.297980484151708</v>
      </c>
      <c r="AS896">
        <f t="shared" si="47"/>
        <v>6.05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33.297980484151708</v>
      </c>
      <c r="AS897">
        <f t="shared" si="47"/>
        <v>6.05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33.297980484151708</v>
      </c>
      <c r="AS898">
        <f t="shared" si="47"/>
        <v>6.05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33.297980484151708</v>
      </c>
      <c r="AS899">
        <f t="shared" si="47"/>
        <v>6.05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33.297980484151708</v>
      </c>
      <c r="AS900">
        <f t="shared" si="47"/>
        <v>6.05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33.297980484151708</v>
      </c>
      <c r="AS901">
        <f t="shared" si="47"/>
        <v>6.05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33.297980484151708</v>
      </c>
      <c r="AS902">
        <f t="shared" si="47"/>
        <v>6.05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33.297980484151708</v>
      </c>
      <c r="AS903">
        <f t="shared" si="47"/>
        <v>6.05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33.297980484151708</v>
      </c>
      <c r="AS904">
        <f t="shared" si="47"/>
        <v>6.05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33.297980484151708</v>
      </c>
      <c r="AS905">
        <f t="shared" si="47"/>
        <v>6.05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33.297980484151708</v>
      </c>
      <c r="AS906">
        <f t="shared" si="47"/>
        <v>6.05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33.297980484151708</v>
      </c>
      <c r="AS907">
        <f t="shared" si="47"/>
        <v>6.05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33.297980484151708</v>
      </c>
      <c r="AS908">
        <f t="shared" si="47"/>
        <v>6.05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33.297980484151708</v>
      </c>
      <c r="AS909">
        <f t="shared" si="47"/>
        <v>6.05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33.297980484151708</v>
      </c>
      <c r="AS910">
        <f t="shared" si="47"/>
        <v>6.05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33.297980484151708</v>
      </c>
      <c r="AS911">
        <f t="shared" si="47"/>
        <v>6.05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33.297980484151708</v>
      </c>
      <c r="AS912">
        <f t="shared" si="47"/>
        <v>6.05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33.297980484151708</v>
      </c>
      <c r="AS913" s="177">
        <f>AC9</f>
        <v>6.05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38" priority="1">
      <formula>_xlfn.ISFORMULA(B6)=FALSE</formula>
    </cfRule>
  </conditionalFormatting>
  <conditionalFormatting sqref="B42 E42">
    <cfRule type="cellIs" dxfId="37" priority="3" operator="greaterThan">
      <formula>1</formula>
    </cfRule>
  </conditionalFormatting>
  <conditionalFormatting sqref="H39:H41">
    <cfRule type="containsText" dxfId="36" priority="2" operator="containsText" text="FAILS">
      <formula>NOT(ISERROR(SEARCH(("FAILS"),(H39))))</formula>
    </cfRule>
  </conditionalFormatting>
  <dataValidations count="2">
    <dataValidation type="list" allowBlank="1" sqref="B10" xr:uid="{5CB6E31D-7429-4748-9C00-CEC43E293C90}">
      <formula1>"Yes,No"</formula1>
    </dataValidation>
    <dataValidation type="list" allowBlank="1" sqref="F9" xr:uid="{6BF190CA-43BD-4B6F-BC91-6907FCB70723}">
      <formula1>$K$32:$K$34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A4A03A19-E00A-455D-BFB6-EF51476BEBC2}">
          <x14:formula1>
            <xm:f>Shapes!$B$2:$B$313</xm:f>
          </x14:formula1>
          <xm:sqref>F7</xm:sqref>
        </x14:dataValidation>
        <x14:dataValidation type="list" allowBlank="1" xr:uid="{03948B6D-194E-4D4E-80A0-198936D604BB}">
          <x14:formula1>
            <xm:f>Shapes!$B$277:$B$392</xm:f>
          </x14:formula1>
          <xm:sqref>F8</xm:sqref>
        </x14:dataValidation>
        <x14:dataValidation type="list" allowBlank="1" xr:uid="{1EAD6D01-1EB2-4797-AC28-54E4612EA8FC}">
          <x14:formula1>
            <xm:f>Shapes!$B$2:$B$276</xm:f>
          </x14:formula1>
          <xm:sqref>F6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84120-04ED-4580-B571-CE9FE2DE3F04}">
  <sheetPr>
    <outlinePr summaryBelow="0" summaryRight="0"/>
    <pageSetUpPr fitToPage="1"/>
  </sheetPr>
  <dimension ref="A1:CG1128"/>
  <sheetViews>
    <sheetView zoomScaleNormal="100" workbookViewId="0">
      <selection activeCell="B10" sqref="B10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MODULEINPUT!A27&amp;" Top, Gusset 5"</f>
        <v>BF3 Top, Gusset 5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33.920256917590109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0.67248542904957043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5'!$B$8</f>
        <v>0</v>
      </c>
      <c r="M5" s="183"/>
      <c r="N5" s="187" t="s">
        <v>84</v>
      </c>
      <c r="O5" s="195">
        <f>'Gusset 5'!$B$6</f>
        <v>7.5869140625</v>
      </c>
      <c r="P5" s="183" t="b">
        <f>IF('Gusset 5'!K10="Yes",TRUE,FALSE)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2.5</v>
      </c>
      <c r="X5" s="187" t="s">
        <v>86</v>
      </c>
      <c r="Y5" s="197">
        <f>AF3-30</f>
        <v>3.920256917590109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0.55803852488243844</v>
      </c>
      <c r="AG5" s="198"/>
      <c r="AH5" s="198"/>
      <c r="AI5" s="130">
        <v>1</v>
      </c>
      <c r="AJ5">
        <f t="shared" ref="AJ5:AK11" si="0">AJ4+(AJ$105-AJ$4)/100</f>
        <v>0.50347232172139744</v>
      </c>
      <c r="AK5">
        <f t="shared" si="0"/>
        <v>0.33857780028739731</v>
      </c>
    </row>
    <row r="6" spans="1:45" ht="15" customHeight="1">
      <c r="A6" s="158" t="s">
        <v>2</v>
      </c>
      <c r="B6" s="159">
        <f>MODULEINPUT!D27</f>
        <v>7.5869140625</v>
      </c>
      <c r="C6" s="139"/>
      <c r="D6" s="156"/>
      <c r="E6" s="155" t="s">
        <v>89</v>
      </c>
      <c r="F6" s="359" t="str">
        <f>MODULEINPUT!F27</f>
        <v>W12X45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5'!$B$7</f>
        <v>11.281901041666666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6.05</v>
      </c>
      <c r="X6" s="187"/>
      <c r="Y6" s="183"/>
      <c r="Z6" s="187"/>
      <c r="AA6" s="183">
        <v>1</v>
      </c>
      <c r="AB6" s="198">
        <f>W7</f>
        <v>5.2</v>
      </c>
      <c r="AC6" s="201">
        <f>W6+Y24</f>
        <v>22.15170546903752</v>
      </c>
      <c r="AD6" s="183"/>
      <c r="AE6" s="187" t="s">
        <v>92</v>
      </c>
      <c r="AF6" s="183">
        <f>COS($AF$3*PI()/180)</f>
        <v>0.82981504249262206</v>
      </c>
      <c r="AG6" s="198"/>
      <c r="AH6" s="198"/>
      <c r="AI6" s="130">
        <v>2</v>
      </c>
      <c r="AJ6">
        <f t="shared" si="0"/>
        <v>1.0069446434427949</v>
      </c>
      <c r="AK6">
        <f t="shared" si="0"/>
        <v>0.67715560057479462</v>
      </c>
    </row>
    <row r="7" spans="1:45" ht="15" customHeight="1">
      <c r="A7" s="158" t="s">
        <v>93</v>
      </c>
      <c r="B7" s="160">
        <f>MODULEINPUT!C27</f>
        <v>11.281901041666666</v>
      </c>
      <c r="C7" s="139"/>
      <c r="D7" s="156"/>
      <c r="E7" s="155" t="s">
        <v>14</v>
      </c>
      <c r="F7" s="360" t="str">
        <f>MODULEINPUT!G27</f>
        <v>W10X68</v>
      </c>
      <c r="G7" s="361"/>
      <c r="H7" s="2"/>
      <c r="I7" s="9"/>
      <c r="J7" s="183"/>
      <c r="K7" s="187" t="s">
        <v>94</v>
      </c>
      <c r="L7" s="202">
        <f>'Gusset 5'!$F$11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5.2</v>
      </c>
      <c r="X7" s="187"/>
      <c r="Y7" s="183"/>
      <c r="Z7" s="187"/>
      <c r="AA7" s="183">
        <v>2</v>
      </c>
      <c r="AB7" s="201">
        <f>IF(W21&gt;W22,(AB8-W30),(AB6))</f>
        <v>19.459637232041342</v>
      </c>
      <c r="AC7" s="201">
        <f>IF(W21&gt;W22,(AC8+W29),(AC6))</f>
        <v>31.74110373111807</v>
      </c>
      <c r="AD7" s="183"/>
      <c r="AE7" s="183"/>
      <c r="AF7" s="183"/>
      <c r="AG7" s="198"/>
      <c r="AH7" s="183"/>
      <c r="AI7" s="130">
        <v>3</v>
      </c>
      <c r="AJ7">
        <f t="shared" si="0"/>
        <v>1.5104169651641923</v>
      </c>
      <c r="AK7">
        <f t="shared" si="0"/>
        <v>1.0157334008621919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MODULEINPUT!I27</f>
        <v>HSS5X5X1/2</v>
      </c>
      <c r="G8" s="361"/>
      <c r="H8" s="2"/>
      <c r="I8" s="9"/>
      <c r="J8" s="183"/>
      <c r="K8" s="187" t="s">
        <v>6</v>
      </c>
      <c r="L8" s="194">
        <f>'Gusset 5'!$B$9</f>
        <v>0.875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36.736530147419295</v>
      </c>
      <c r="AC8" s="198">
        <f>IF(W21&gt;W22,AC9,(AC7-X29))</f>
        <v>6.05</v>
      </c>
      <c r="AD8" s="183"/>
      <c r="AE8" s="187" t="s">
        <v>98</v>
      </c>
      <c r="AF8" s="183">
        <f>90-AF3</f>
        <v>56.079743082409891</v>
      </c>
      <c r="AG8" s="198"/>
      <c r="AH8" s="183"/>
      <c r="AI8" s="130">
        <v>4</v>
      </c>
      <c r="AJ8">
        <f t="shared" si="0"/>
        <v>2.0138892868855898</v>
      </c>
      <c r="AK8">
        <f t="shared" si="0"/>
        <v>1.3543112011495892</v>
      </c>
    </row>
    <row r="9" spans="1:45" ht="15" customHeight="1">
      <c r="A9" s="158" t="s">
        <v>6</v>
      </c>
      <c r="B9" s="161">
        <f>7/8</f>
        <v>0.875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11.980018085684733</v>
      </c>
      <c r="X9" s="187"/>
      <c r="Y9" s="183"/>
      <c r="Z9" s="187"/>
      <c r="AA9" s="183">
        <v>4</v>
      </c>
      <c r="AB9" s="201">
        <f>W7+Y25</f>
        <v>36.736530147419295</v>
      </c>
      <c r="AC9" s="198">
        <f>W6</f>
        <v>6.05</v>
      </c>
      <c r="AD9" s="183"/>
      <c r="AE9" s="187" t="s">
        <v>83</v>
      </c>
      <c r="AF9" s="183">
        <f>TAN($AF$8*PI()/180)</f>
        <v>1.4870210666323413</v>
      </c>
      <c r="AG9" s="198"/>
      <c r="AH9" s="183"/>
      <c r="AI9" s="130">
        <v>5</v>
      </c>
      <c r="AJ9">
        <f t="shared" si="0"/>
        <v>2.5173616086069872</v>
      </c>
      <c r="AK9">
        <f t="shared" si="0"/>
        <v>1.6928890014369866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5'!$F$10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1.75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0.82981504249262206</v>
      </c>
      <c r="AG10" s="198"/>
      <c r="AH10" s="183"/>
      <c r="AI10" s="130">
        <v>6</v>
      </c>
      <c r="AJ10">
        <f t="shared" si="0"/>
        <v>3.0208339303283847</v>
      </c>
      <c r="AK10">
        <f t="shared" si="0"/>
        <v>2.0314668017243838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15.480018085684733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0.55803852488243844</v>
      </c>
      <c r="AG11" s="198"/>
      <c r="AH11" s="183"/>
      <c r="AI11" s="130">
        <v>7</v>
      </c>
      <c r="AJ11">
        <f t="shared" si="0"/>
        <v>3.5243062520497821</v>
      </c>
      <c r="AK11">
        <f t="shared" si="0"/>
        <v>2.3700446020117809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19</v>
      </c>
      <c r="X13" s="183"/>
      <c r="Y13" s="183"/>
      <c r="Z13" s="187"/>
      <c r="AA13" s="187" t="s">
        <v>108</v>
      </c>
      <c r="AB13" s="183">
        <f>Y31*AF6</f>
        <v>50.347232172139748</v>
      </c>
      <c r="AC13" s="183">
        <f>Y31*AF5</f>
        <v>33.857780028739732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4.0277785737711795</v>
      </c>
      <c r="AK13">
        <f t="shared" si="2"/>
        <v>2.7086224022991781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20.75</v>
      </c>
      <c r="X14" s="183"/>
      <c r="Y14" s="183"/>
      <c r="Z14" s="187"/>
      <c r="AA14" s="183">
        <v>11</v>
      </c>
      <c r="AB14" s="183">
        <f>AB13-W15*COS((AF3-30)*PI()/180)</f>
        <v>43.363610984363696</v>
      </c>
      <c r="AC14" s="183">
        <f>AC13-W15*SIN((AF3-30)*PI()/180)</f>
        <v>33.379203905593805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4.531250895492577</v>
      </c>
      <c r="AK14">
        <f t="shared" si="3"/>
        <v>3.0472002025865752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7</v>
      </c>
      <c r="X15" s="183"/>
      <c r="Y15" s="183"/>
      <c r="Z15" s="187"/>
      <c r="AA15" s="183">
        <v>12</v>
      </c>
      <c r="AB15" s="198">
        <f>AB13-W15*SIN((AF8-30)*PI()/180)</f>
        <v>47.269880658540764</v>
      </c>
      <c r="AC15" s="183">
        <f>AC13-W15*COS((AF8-30)*PI()/180)</f>
        <v>27.570498608145449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5.0347232172139744</v>
      </c>
      <c r="AK15">
        <f t="shared" si="3"/>
        <v>3.3857780028739723</v>
      </c>
    </row>
    <row r="16" spans="1:45" ht="15" customHeight="1">
      <c r="A16" s="135"/>
      <c r="B16" s="136" t="s">
        <v>2</v>
      </c>
      <c r="C16" s="137">
        <f>R24</f>
        <v>7.5869140625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5'!$F$6,Shapes!$B$1:$B$392,0),11)</f>
        <v>231</v>
      </c>
      <c r="M16" s="187" t="s">
        <v>114</v>
      </c>
      <c r="N16" s="212">
        <f>VLOOKUP(L16,Shapes!$A:$D,4,FALSE)</f>
        <v>12.1</v>
      </c>
      <c r="O16" s="187"/>
      <c r="P16" s="187" t="s">
        <v>115</v>
      </c>
      <c r="Q16" s="183" t="b">
        <f>IF(L16&lt;&gt;1,IF(L17&lt;&gt;1,IF(L18&lt;&gt;1,FALSE,TRUE),TRUE),TRUE)</f>
        <v>0</v>
      </c>
      <c r="R16" s="183"/>
      <c r="S16" s="183"/>
      <c r="T16" s="211"/>
      <c r="U16" s="184"/>
      <c r="V16" s="187" t="s">
        <v>116</v>
      </c>
      <c r="W16" s="183">
        <f>(W5+W8)/TAN(30*PI()/180)</f>
        <v>6.0621778264910713</v>
      </c>
      <c r="X16" s="183"/>
      <c r="Y16" s="183"/>
      <c r="Z16" s="187"/>
      <c r="AA16" s="183">
        <v>21</v>
      </c>
      <c r="AB16" s="183">
        <f>W7</f>
        <v>5.2</v>
      </c>
      <c r="AC16" s="183">
        <f>W6</f>
        <v>6.05</v>
      </c>
      <c r="AD16" s="183"/>
      <c r="AE16" s="198">
        <v>1</v>
      </c>
      <c r="AF16" s="198">
        <f>W7</f>
        <v>5.2</v>
      </c>
      <c r="AG16" s="213">
        <f>L5+W6</f>
        <v>6.05</v>
      </c>
      <c r="AH16" s="183"/>
      <c r="AI16" s="130">
        <v>11</v>
      </c>
      <c r="AJ16">
        <f t="shared" si="3"/>
        <v>5.5381955389353719</v>
      </c>
      <c r="AK16">
        <f t="shared" si="3"/>
        <v>3.7243558031613695</v>
      </c>
    </row>
    <row r="17" spans="1:37" ht="15" customHeight="1">
      <c r="A17" s="135"/>
      <c r="B17" s="136" t="s">
        <v>93</v>
      </c>
      <c r="C17" s="137">
        <f>O6</f>
        <v>11.281901041666666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5'!$F$7,Shapes!$B$1:$B$392,0),11)</f>
        <v>244</v>
      </c>
      <c r="M17" s="187" t="s">
        <v>114</v>
      </c>
      <c r="N17" s="214">
        <f>VLOOKUP(L17,Shapes!$A:$D,4,FALSE)</f>
        <v>10.4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23.960036171369467</v>
      </c>
      <c r="X17" s="183"/>
      <c r="Y17" s="183"/>
      <c r="Z17" s="187"/>
      <c r="AA17" s="183">
        <v>22</v>
      </c>
      <c r="AB17" s="198">
        <f>AB21</f>
        <v>50.347232172139748</v>
      </c>
      <c r="AC17" s="183">
        <f>AC16</f>
        <v>6.05</v>
      </c>
      <c r="AD17" s="183"/>
      <c r="AE17" s="198">
        <v>2</v>
      </c>
      <c r="AF17" s="198">
        <f>AB21</f>
        <v>50.347232172139748</v>
      </c>
      <c r="AG17" s="213">
        <f>AG16</f>
        <v>6.05</v>
      </c>
      <c r="AH17" s="183" t="str">
        <f>IF(AG17&gt;AC8,"Gusset Plate must be released from the slab.","")</f>
        <v/>
      </c>
      <c r="AI17" s="130">
        <v>12</v>
      </c>
      <c r="AJ17">
        <f t="shared" si="3"/>
        <v>6.0416678606567693</v>
      </c>
      <c r="AK17">
        <f t="shared" si="3"/>
        <v>4.0629336034487666</v>
      </c>
    </row>
    <row r="18" spans="1:37" ht="15" customHeight="1">
      <c r="A18" s="135"/>
      <c r="B18" s="136" t="s">
        <v>118</v>
      </c>
      <c r="C18" s="137">
        <f t="shared" ref="C18:C19" si="4">R25</f>
        <v>13.595681524135511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5'!$F$8,Shapes!$B$1:$B$392,0),11)</f>
        <v>289</v>
      </c>
      <c r="M18" s="183" t="s">
        <v>114</v>
      </c>
      <c r="N18" s="183">
        <f>VLOOKUP(L18,Shapes!$A:$D,4,FALSE)</f>
        <v>5</v>
      </c>
      <c r="O18" s="187" t="s">
        <v>119</v>
      </c>
      <c r="P18" s="212">
        <f>VLOOKUP(L18,Shapes!$A:$D,3,FALSE)</f>
        <v>7.88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7</v>
      </c>
      <c r="X18" s="183"/>
      <c r="Y18" s="183"/>
      <c r="Z18" s="187"/>
      <c r="AA18" s="183">
        <v>23</v>
      </c>
      <c r="AB18" s="198">
        <f>W7</f>
        <v>5.2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6.5451401823781667</v>
      </c>
      <c r="AK18">
        <f t="shared" si="3"/>
        <v>4.4015114037361638</v>
      </c>
    </row>
    <row r="19" spans="1:37" ht="15" customHeight="1">
      <c r="A19" s="135"/>
      <c r="B19" s="136" t="s">
        <v>123</v>
      </c>
      <c r="C19" s="138">
        <f t="shared" si="4"/>
        <v>33.920256917590109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0.875</v>
      </c>
      <c r="M19" s="183">
        <f>L20/(0.9*R19*AD32)</f>
        <v>0.39331352862499108</v>
      </c>
      <c r="N19" s="183" t="s">
        <v>124</v>
      </c>
      <c r="O19" s="187" t="s">
        <v>119</v>
      </c>
      <c r="P19" s="183">
        <f>2*W11*L19</f>
        <v>27.090031649948283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7.2907813069124865</v>
      </c>
      <c r="X19" s="183"/>
      <c r="Y19" s="183"/>
      <c r="Z19" s="187"/>
      <c r="AA19" s="183">
        <v>24</v>
      </c>
      <c r="AB19" s="198">
        <f>AB18</f>
        <v>5.2</v>
      </c>
      <c r="AC19" s="183">
        <f>AC21</f>
        <v>50.347232172139748</v>
      </c>
      <c r="AD19" s="183"/>
      <c r="AE19" s="183"/>
      <c r="AF19" s="183"/>
      <c r="AG19" s="183"/>
      <c r="AH19" s="183"/>
      <c r="AI19" s="130">
        <v>14</v>
      </c>
      <c r="AJ19">
        <f t="shared" si="3"/>
        <v>7.0486125040995642</v>
      </c>
      <c r="AK19">
        <f t="shared" si="3"/>
        <v>4.7400892040235609</v>
      </c>
    </row>
    <row r="20" spans="1:37" ht="15" customHeight="1">
      <c r="A20" s="135"/>
      <c r="B20" s="136" t="s">
        <v>126</v>
      </c>
      <c r="C20" s="138">
        <f>AF8</f>
        <v>56.079743082409891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512.20000000000005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9.3183530672823718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7.5520848258209616</v>
      </c>
      <c r="AK20">
        <f t="shared" si="3"/>
        <v>5.0786670043109581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33.860658400850987</v>
      </c>
      <c r="X21" s="183"/>
      <c r="Y21" s="183"/>
      <c r="Z21" s="183"/>
      <c r="AA21" s="183" t="s">
        <v>131</v>
      </c>
      <c r="AB21" s="183">
        <f>MAX(AB6:AC13)</f>
        <v>50.347232172139748</v>
      </c>
      <c r="AC21" s="183">
        <f>AB21</f>
        <v>50.347232172139748</v>
      </c>
      <c r="AD21" s="183"/>
      <c r="AE21" s="183"/>
      <c r="AF21" s="183"/>
      <c r="AG21" s="183"/>
      <c r="AH21" s="183"/>
      <c r="AI21" s="130">
        <v>16</v>
      </c>
      <c r="AJ21">
        <f t="shared" si="3"/>
        <v>8.0555571475423591</v>
      </c>
      <c r="AK21">
        <f t="shared" si="3"/>
        <v>5.4172448045983552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16.676543264533578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8.5590294692637556</v>
      </c>
      <c r="AK22">
        <f t="shared" si="3"/>
        <v>5.7558226048857524</v>
      </c>
    </row>
    <row r="23" spans="1:37" ht="15" customHeight="1">
      <c r="A23" s="135"/>
      <c r="B23" s="136" t="s">
        <v>135</v>
      </c>
      <c r="C23" s="141">
        <f>L26</f>
        <v>19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9.0625017909851522</v>
      </c>
      <c r="AK23">
        <f t="shared" si="3"/>
        <v>6.0944004051731495</v>
      </c>
    </row>
    <row r="24" spans="1:37" ht="15" customHeight="1">
      <c r="A24" s="135"/>
      <c r="B24" s="136" t="s">
        <v>139</v>
      </c>
      <c r="C24" s="141">
        <f>Y25</f>
        <v>31.536530147419295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7.5869140625</v>
      </c>
      <c r="S24" s="183"/>
      <c r="T24" s="183"/>
      <c r="U24" s="184"/>
      <c r="V24" s="187" t="s">
        <v>141</v>
      </c>
      <c r="W24" s="201">
        <f>W27-W28</f>
        <v>16.101705469037519</v>
      </c>
      <c r="X24" s="201">
        <f>(W22/AF11)-(W20*AF10)-W6</f>
        <v>16.101705469037519</v>
      </c>
      <c r="Y24" s="220">
        <f>IF($W$21&gt;$W$22,W24,X24)</f>
        <v>16.101705469037519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9.5659741127065487</v>
      </c>
      <c r="AK24">
        <f t="shared" si="3"/>
        <v>6.4329782054605467</v>
      </c>
    </row>
    <row r="25" spans="1:37" ht="15" customHeight="1">
      <c r="A25" s="135"/>
      <c r="B25" s="136" t="s">
        <v>143</v>
      </c>
      <c r="C25" s="141">
        <f>Y24</f>
        <v>16.101705469037519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13.595681524135511</v>
      </c>
      <c r="S25" s="183"/>
      <c r="T25" s="183"/>
      <c r="U25" s="184"/>
      <c r="V25" s="187" t="s">
        <v>146</v>
      </c>
      <c r="W25" s="201">
        <f>(W21/AF6)-W7-(W19*AF5)</f>
        <v>31.536530147419295</v>
      </c>
      <c r="X25" s="201">
        <f>X27-X28</f>
        <v>31.536530147419292</v>
      </c>
      <c r="Y25" s="220">
        <f>IF($W$21&gt;$W$22,W25,X25)</f>
        <v>31.536530147419295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10.069446434427945</v>
      </c>
      <c r="AK25">
        <f t="shared" si="3"/>
        <v>6.7715560057479438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19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33.920256917590109</v>
      </c>
      <c r="S26" s="183"/>
      <c r="T26" s="183"/>
      <c r="U26" s="184"/>
      <c r="V26" s="187" t="s">
        <v>151</v>
      </c>
      <c r="W26" s="201">
        <f>W25-(2*W11)*AF5</f>
        <v>14.259637232041342</v>
      </c>
      <c r="X26" s="201">
        <f>X24-(2*W11*AF10)</f>
        <v>-9.5893982620805502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10.572918756149342</v>
      </c>
      <c r="AK26">
        <f t="shared" si="3"/>
        <v>7.110133806035341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25.691103731118069</v>
      </c>
      <c r="X27" s="201">
        <f>2*W11*AF11</f>
        <v>17.276892915377953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11.076391077870738</v>
      </c>
      <c r="AK27">
        <f t="shared" si="3"/>
        <v>7.4487116063227381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9.5893982620805502</v>
      </c>
      <c r="X28" s="201">
        <f>X26*AF9</f>
        <v>-14.25963723204134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11.579863399592135</v>
      </c>
      <c r="AK28">
        <f t="shared" si="3"/>
        <v>7.7872894066101352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25.691103731118069</v>
      </c>
      <c r="X29" s="201">
        <f>2*W11*AF10</f>
        <v>25.691103731118069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12.083335721313532</v>
      </c>
      <c r="AK29">
        <f t="shared" si="3"/>
        <v>8.1258672068975333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17.276892915377953</v>
      </c>
      <c r="X30" s="222">
        <f>2*W11*AF11</f>
        <v>17.276892915377953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12.586808043034928</v>
      </c>
      <c r="AK30">
        <f t="shared" si="5"/>
        <v>8.4644450071849313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54.610658400850987</v>
      </c>
      <c r="X31" s="222">
        <f>W22+W14</f>
        <v>37.426543264533578</v>
      </c>
      <c r="Y31" s="224">
        <f>IF(W21&gt;W22,W31,X31)+W16</f>
        <v>60.67283622734206</v>
      </c>
      <c r="Z31" s="183"/>
      <c r="AA31" s="183"/>
      <c r="AB31" s="183" t="s">
        <v>163</v>
      </c>
      <c r="AC31" s="183"/>
      <c r="AD31" s="225">
        <f>((AC7-AC8)^2+(AB7-AB8)^2)^0.5</f>
        <v>30.960036171369463</v>
      </c>
      <c r="AE31" s="183"/>
      <c r="AF31" s="183"/>
      <c r="AG31" s="183"/>
      <c r="AH31" s="183"/>
      <c r="AI31" s="130">
        <v>26</v>
      </c>
      <c r="AJ31">
        <f t="shared" si="5"/>
        <v>13.090280364756325</v>
      </c>
      <c r="AK31">
        <f t="shared" si="5"/>
        <v>8.8030228074723293</v>
      </c>
    </row>
    <row r="32" spans="1:37" ht="15" customHeight="1">
      <c r="A32" s="136" t="s">
        <v>164</v>
      </c>
      <c r="B32" s="141">
        <f t="shared" ref="B32:B36" si="6">K52</f>
        <v>5.2</v>
      </c>
      <c r="C32" s="135"/>
      <c r="D32" s="143"/>
      <c r="E32" s="136" t="s">
        <v>165</v>
      </c>
      <c r="F32" s="144">
        <f>L20</f>
        <v>512.20000000000005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28.939310229205777</v>
      </c>
      <c r="AE32" s="183"/>
      <c r="AF32" s="183"/>
      <c r="AG32" s="183"/>
      <c r="AH32" s="183"/>
      <c r="AI32" s="130">
        <v>27</v>
      </c>
      <c r="AJ32">
        <f t="shared" si="5"/>
        <v>13.593752686477721</v>
      </c>
      <c r="AK32">
        <f t="shared" si="5"/>
        <v>9.1416006077597274</v>
      </c>
    </row>
    <row r="33" spans="1:37" ht="15" customHeight="1">
      <c r="A33" s="136" t="s">
        <v>168</v>
      </c>
      <c r="B33" s="141">
        <f t="shared" si="6"/>
        <v>6.05</v>
      </c>
      <c r="C33" s="135"/>
      <c r="D33" s="136" t="s">
        <v>169</v>
      </c>
      <c r="E33" s="145">
        <f t="shared" ref="E33:F36" si="7">N52</f>
        <v>0.23221616726136762</v>
      </c>
      <c r="F33" s="144">
        <f t="shared" si="7"/>
        <v>119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14.097225008199118</v>
      </c>
      <c r="AK33">
        <f t="shared" si="5"/>
        <v>9.4801784080471254</v>
      </c>
    </row>
    <row r="34" spans="1:37" ht="15" customHeight="1">
      <c r="A34" s="136" t="s">
        <v>85</v>
      </c>
      <c r="B34" s="141">
        <f t="shared" si="6"/>
        <v>16.419429285600707</v>
      </c>
      <c r="C34" s="135"/>
      <c r="D34" s="136" t="s">
        <v>172</v>
      </c>
      <c r="E34" s="145">
        <f t="shared" si="7"/>
        <v>0.63022428716053747</v>
      </c>
      <c r="F34" s="144">
        <f t="shared" si="7"/>
        <v>323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11.969655114602888</v>
      </c>
      <c r="AE34" s="183"/>
      <c r="AF34" s="183"/>
      <c r="AG34" s="183"/>
      <c r="AH34" s="183"/>
      <c r="AI34" s="130">
        <v>29</v>
      </c>
      <c r="AJ34">
        <f t="shared" si="5"/>
        <v>14.600697329920514</v>
      </c>
      <c r="AK34">
        <f t="shared" si="5"/>
        <v>9.8187562083345234</v>
      </c>
    </row>
    <row r="35" spans="1:37" ht="15" customHeight="1">
      <c r="A35" s="146" t="s">
        <v>91</v>
      </c>
      <c r="B35" s="141">
        <f t="shared" si="6"/>
        <v>8.4887511789340397</v>
      </c>
      <c r="C35" s="135"/>
      <c r="D35" s="136" t="s">
        <v>177</v>
      </c>
      <c r="E35" s="145">
        <f t="shared" si="7"/>
        <v>0.32582235762107087</v>
      </c>
      <c r="F35" s="144">
        <f t="shared" si="7"/>
        <v>167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15.104169651641911</v>
      </c>
      <c r="AK35">
        <f t="shared" si="5"/>
        <v>10.157334008621921</v>
      </c>
    </row>
    <row r="36" spans="1:37" ht="15" customHeight="1">
      <c r="A36" s="136" t="s">
        <v>152</v>
      </c>
      <c r="B36" s="147">
        <f t="shared" si="6"/>
        <v>26.05331089282215</v>
      </c>
      <c r="C36" s="135"/>
      <c r="D36" s="136" t="s">
        <v>180</v>
      </c>
      <c r="E36" s="145">
        <f t="shared" si="7"/>
        <v>0.19959075533208459</v>
      </c>
      <c r="F36" s="144">
        <f t="shared" si="7"/>
        <v>103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15.607641973363307</v>
      </c>
      <c r="AK36">
        <f t="shared" si="5"/>
        <v>10.49591180890932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16.111114295084704</v>
      </c>
      <c r="AK37">
        <f t="shared" si="5"/>
        <v>10.834489609196718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16.6145866168061</v>
      </c>
      <c r="AK38">
        <f t="shared" si="5"/>
        <v>11.173067409484116</v>
      </c>
    </row>
    <row r="39" spans="1:37" ht="15" customHeight="1">
      <c r="A39" s="136" t="s">
        <v>186</v>
      </c>
      <c r="B39" s="148">
        <f>L60</f>
        <v>5</v>
      </c>
      <c r="C39" s="135"/>
      <c r="D39" s="136" t="s">
        <v>187</v>
      </c>
      <c r="E39" s="148">
        <f>Q60</f>
        <v>6</v>
      </c>
      <c r="F39" s="135"/>
      <c r="G39" s="136" t="s">
        <v>188</v>
      </c>
      <c r="H39" s="149" t="str">
        <f>ROUND(K73,0)&amp;"k  "&amp;L74</f>
        <v>303k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17.118058938527497</v>
      </c>
      <c r="AK39">
        <f t="shared" si="5"/>
        <v>11.511645209771514</v>
      </c>
    </row>
    <row r="40" spans="1:37" ht="15" customHeight="1">
      <c r="A40" s="136" t="s">
        <v>189</v>
      </c>
      <c r="B40" s="150">
        <f t="shared" ref="B40:B42" si="8">N60</f>
        <v>0.17356320617684548</v>
      </c>
      <c r="C40" s="135"/>
      <c r="D40" s="136" t="s">
        <v>190</v>
      </c>
      <c r="E40" s="150">
        <f t="shared" ref="E40:E42" si="9">S60</f>
        <v>0.58891340602906495</v>
      </c>
      <c r="F40" s="135"/>
      <c r="G40" s="136" t="s">
        <v>191</v>
      </c>
      <c r="H40" s="149" t="str">
        <f>ROUND(K77,0)&amp;"k  "&amp;L78</f>
        <v>1139k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17.621531260248894</v>
      </c>
      <c r="AK40">
        <f t="shared" si="5"/>
        <v>11.850223010058912</v>
      </c>
    </row>
    <row r="41" spans="1:37" ht="15" customHeight="1">
      <c r="A41" s="136" t="s">
        <v>194</v>
      </c>
      <c r="B41" s="150">
        <f t="shared" si="8"/>
        <v>0.70665019657715655</v>
      </c>
      <c r="C41" s="135"/>
      <c r="D41" s="136" t="s">
        <v>195</v>
      </c>
      <c r="E41" s="150">
        <f t="shared" si="9"/>
        <v>0.24214802722951573</v>
      </c>
      <c r="F41" s="135"/>
      <c r="G41" s="136" t="s">
        <v>196</v>
      </c>
      <c r="H41" s="149" t="str">
        <f>ROUND(MIN(K81:K82),0)&amp;"k  "&amp;L83</f>
        <v>961k  OK</v>
      </c>
      <c r="I41" s="9"/>
      <c r="J41" s="183"/>
      <c r="K41" s="187" t="s">
        <v>197</v>
      </c>
      <c r="L41" s="229">
        <f>L20</f>
        <v>512.20000000000005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18.12500358197029</v>
      </c>
      <c r="AK41">
        <f t="shared" si="5"/>
        <v>12.18880081034631</v>
      </c>
    </row>
    <row r="42" spans="1:37" ht="15" customHeight="1">
      <c r="A42" s="136" t="s">
        <v>200</v>
      </c>
      <c r="B42" s="151">
        <f t="shared" si="8"/>
        <v>0.88021340275400206</v>
      </c>
      <c r="C42" s="135"/>
      <c r="D42" s="136" t="s">
        <v>200</v>
      </c>
      <c r="E42" s="151">
        <f t="shared" si="9"/>
        <v>0.83106143325858062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1.82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18.628475903691687</v>
      </c>
      <c r="AK42">
        <f t="shared" si="5"/>
        <v>12.527378610633708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89.641856203091265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19.131948225413083</v>
      </c>
      <c r="AK43">
        <f t="shared" si="5"/>
        <v>12.865956410921106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19.63542054713448</v>
      </c>
      <c r="AK44">
        <f t="shared" si="5"/>
        <v>13.204534211208504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30.282738515896718</v>
      </c>
      <c r="M45" s="183"/>
      <c r="N45" s="183" t="s">
        <v>204</v>
      </c>
      <c r="O45" s="197">
        <f>PI()^2*29000/(L43)^2</f>
        <v>35.618535718726299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20.138892868855876</v>
      </c>
      <c r="AK45">
        <f t="shared" si="5"/>
        <v>13.543112011495902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272.09575770269799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20.642365190577273</v>
      </c>
      <c r="AK46">
        <f t="shared" si="10"/>
        <v>13.8816898117833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81.628727310809396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21.145837512298669</v>
      </c>
      <c r="AK47">
        <f t="shared" si="10"/>
        <v>14.220267612070698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21.649309834020066</v>
      </c>
      <c r="AK48">
        <f t="shared" si="10"/>
        <v>14.558845412358096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22.152782155741463</v>
      </c>
      <c r="AK49">
        <f t="shared" si="10"/>
        <v>14.897423212645494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22.656254477462859</v>
      </c>
      <c r="AK50">
        <f t="shared" si="10"/>
        <v>15.236001012932892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5'!$F$12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23.159726799184256</v>
      </c>
      <c r="AK51">
        <f t="shared" si="10"/>
        <v>15.57457881322029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5.2</v>
      </c>
      <c r="L52" s="183"/>
      <c r="M52" s="187" t="s">
        <v>169</v>
      </c>
      <c r="N52" s="183">
        <f>K53/K56</f>
        <v>0.23221616726136762</v>
      </c>
      <c r="O52" s="198">
        <f t="shared" ref="O52:O55" si="11">ROUNDUP(N52*$L$20,0)</f>
        <v>119</v>
      </c>
      <c r="P52" s="183"/>
      <c r="Q52" s="187" t="s">
        <v>211</v>
      </c>
      <c r="R52" s="233">
        <f>(Y25-R51)/2+R51</f>
        <v>16.268265073709649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23.663199120905652</v>
      </c>
      <c r="AK52">
        <f t="shared" si="10"/>
        <v>15.913156613507688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6.05</v>
      </c>
      <c r="L53" s="183"/>
      <c r="M53" s="187" t="s">
        <v>172</v>
      </c>
      <c r="N53" s="183">
        <f>K54/K56</f>
        <v>0.63022428716053747</v>
      </c>
      <c r="O53" s="198">
        <f t="shared" si="11"/>
        <v>323</v>
      </c>
      <c r="P53" s="183"/>
      <c r="Q53" s="187" t="s">
        <v>212</v>
      </c>
      <c r="R53" s="233">
        <f>(Y24-R51)/2+R51</f>
        <v>8.5508527345187595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24.166671442627049</v>
      </c>
      <c r="AK53">
        <f t="shared" si="10"/>
        <v>16.251734413795084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16.419429285600707</v>
      </c>
      <c r="L54" s="183"/>
      <c r="M54" s="187" t="s">
        <v>177</v>
      </c>
      <c r="N54" s="183">
        <f>K55/K56</f>
        <v>0.32582235762107087</v>
      </c>
      <c r="O54" s="198">
        <f t="shared" si="11"/>
        <v>167</v>
      </c>
      <c r="P54" s="183"/>
      <c r="Q54" s="187" t="s">
        <v>214</v>
      </c>
      <c r="R54" s="233">
        <f>AF8</f>
        <v>56.079743082409891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24.670143764348445</v>
      </c>
      <c r="AK54">
        <f t="shared" si="10"/>
        <v>16.590312214082481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8.4887511789340397</v>
      </c>
      <c r="L55" s="183"/>
      <c r="M55" s="187" t="s">
        <v>180</v>
      </c>
      <c r="N55" s="183">
        <f>K52/K56</f>
        <v>0.19959075533208459</v>
      </c>
      <c r="O55" s="198">
        <f t="shared" si="11"/>
        <v>103</v>
      </c>
      <c r="P55" s="183" t="s">
        <v>217</v>
      </c>
      <c r="Q55" s="187" t="s">
        <v>218</v>
      </c>
      <c r="R55" s="183">
        <f>K53*AF9-K52</f>
        <v>3.7964774531256653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25.173616086069842</v>
      </c>
      <c r="AK55">
        <f t="shared" si="10"/>
        <v>16.928890014369877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26.05331089282215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55.142136580594098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25.677088407791238</v>
      </c>
      <c r="AK56">
        <f t="shared" si="10"/>
        <v>17.267467814657273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5.8308570466329765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26.180560729512635</v>
      </c>
      <c r="AK57">
        <f t="shared" si="10"/>
        <v>17.606045614944669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26.684033051234032</v>
      </c>
      <c r="AK58">
        <f t="shared" si="10"/>
        <v>17.944623415232066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27.187505372955428</v>
      </c>
      <c r="AK59">
        <f t="shared" si="10"/>
        <v>18.283201215519462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5</v>
      </c>
      <c r="M60" s="187" t="s">
        <v>169</v>
      </c>
      <c r="N60" s="183">
        <f>O52/(2*0.75*63*2*K54*L60/16*0.707)</f>
        <v>0.17356320617684548</v>
      </c>
      <c r="O60" s="183"/>
      <c r="P60" s="187" t="s">
        <v>224</v>
      </c>
      <c r="Q60" s="198">
        <f>ROUNDUP((O55/(8.3*K55))+(O54/(5.5*K55)),0)</f>
        <v>6</v>
      </c>
      <c r="R60" s="187" t="s">
        <v>177</v>
      </c>
      <c r="S60" s="183">
        <f>O54/(2*0.75*42*2*K55*Q60/16*0.707)</f>
        <v>0.58891340602906495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27.690977694676825</v>
      </c>
      <c r="AK60">
        <f t="shared" si="10"/>
        <v>18.621779015806858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0.70665019657715655</v>
      </c>
      <c r="O61" s="183"/>
      <c r="P61" s="183"/>
      <c r="Q61" s="183"/>
      <c r="R61" s="187" t="s">
        <v>180</v>
      </c>
      <c r="S61" s="183">
        <f>O55/(2*0.75*63*2*K55*Q60/16*0.707)</f>
        <v>0.24214802722951573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28.194450016398221</v>
      </c>
      <c r="AK61">
        <f t="shared" si="10"/>
        <v>18.960356816094254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0.88021340275400206</v>
      </c>
      <c r="O62" s="183"/>
      <c r="P62" s="183"/>
      <c r="Q62" s="183"/>
      <c r="R62" s="187" t="s">
        <v>225</v>
      </c>
      <c r="S62" s="183">
        <f>SUM(S60:S61)</f>
        <v>0.83106143325858062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28.697922338119618</v>
      </c>
      <c r="AK62">
        <f t="shared" si="12"/>
        <v>19.298934616381651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29.201394659841014</v>
      </c>
      <c r="AK63">
        <f t="shared" si="12"/>
        <v>19.637512416669047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29.704866981562411</v>
      </c>
      <c r="AK64">
        <f t="shared" si="12"/>
        <v>19.976090216956443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30.208339303283807</v>
      </c>
      <c r="AK65">
        <f t="shared" si="12"/>
        <v>20.314668017243839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28.939310229205777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30.711811625005204</v>
      </c>
      <c r="AK66">
        <f t="shared" si="12"/>
        <v>20.653245817531236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31.215283946726601</v>
      </c>
      <c r="AK67">
        <f t="shared" si="12"/>
        <v>20.991823617818632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0.875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31.718756268447997</v>
      </c>
      <c r="AK68">
        <f t="shared" si="12"/>
        <v>21.330401418106028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137.48394693389386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32.222228590169394</v>
      </c>
      <c r="AK69">
        <f t="shared" si="12"/>
        <v>21.668979218393424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32.72570091189079</v>
      </c>
      <c r="AK70">
        <f t="shared" si="12"/>
        <v>22.007557018680821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15.142366736835838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33.229173233612187</v>
      </c>
      <c r="AK71">
        <f t="shared" si="12"/>
        <v>22.346134818968217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13.279855628205029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33.732645555333583</v>
      </c>
      <c r="AK72">
        <f t="shared" si="12"/>
        <v>22.684712619255613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302.64401618615562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34.23611787705498</v>
      </c>
      <c r="AK73">
        <f t="shared" si="12"/>
        <v>23.023290419543009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272.09575770269799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34.739590198776376</v>
      </c>
      <c r="AK74">
        <f t="shared" si="12"/>
        <v>23.361868219830406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35.243062520497773</v>
      </c>
      <c r="AK75">
        <f t="shared" si="12"/>
        <v>23.700446020117802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35.74653484221917</v>
      </c>
      <c r="AK76">
        <f t="shared" si="12"/>
        <v>24.039023820405198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1139.4853402749775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36.250007163940566</v>
      </c>
      <c r="AK77">
        <f t="shared" si="12"/>
        <v>24.377601620692595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512.20000000000005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36.753479485661963</v>
      </c>
      <c r="AK78">
        <f t="shared" si="13"/>
        <v>24.716179420979991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37.256951807383359</v>
      </c>
      <c r="AK79">
        <f t="shared" si="13"/>
        <v>25.054757221267387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37.760424129104756</v>
      </c>
      <c r="AK80">
        <f t="shared" si="13"/>
        <v>25.393335021554783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961.40625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38.263896450826152</v>
      </c>
      <c r="AK81">
        <f t="shared" si="13"/>
        <v>25.73191282184218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1097.9243509822793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38.767368772547549</v>
      </c>
      <c r="AK82">
        <f t="shared" si="13"/>
        <v>26.070490622129576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512.20000000000005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39.270841094268945</v>
      </c>
      <c r="AK83">
        <f t="shared" si="13"/>
        <v>26.409068422416972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39.774313415990342</v>
      </c>
      <c r="AK84">
        <f t="shared" si="13"/>
        <v>26.747646222704368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40.277785737711739</v>
      </c>
      <c r="AK85">
        <f t="shared" si="13"/>
        <v>27.086224022991765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40.781258059433135</v>
      </c>
      <c r="AK86">
        <f t="shared" si="13"/>
        <v>27.424801823279161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41.284730381154532</v>
      </c>
      <c r="AK87">
        <f t="shared" si="13"/>
        <v>27.763379623566557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41.788202702875928</v>
      </c>
      <c r="AK88">
        <f t="shared" si="13"/>
        <v>28.101957423853953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42.291675024597325</v>
      </c>
      <c r="AK89">
        <f t="shared" si="13"/>
        <v>28.44053522414135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42.795147346318721</v>
      </c>
      <c r="AK90">
        <f t="shared" si="13"/>
        <v>28.779113024428746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43.298619668040118</v>
      </c>
      <c r="AK91">
        <f t="shared" si="13"/>
        <v>29.117690824716142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43.802091989761514</v>
      </c>
      <c r="AK92">
        <f t="shared" si="13"/>
        <v>29.456268625003538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44.305564311482911</v>
      </c>
      <c r="AK93">
        <f t="shared" si="13"/>
        <v>29.794846425290935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44.809036633204308</v>
      </c>
      <c r="AK94">
        <f t="shared" si="14"/>
        <v>30.133424225578331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45.312508954925704</v>
      </c>
      <c r="AK95">
        <f t="shared" si="14"/>
        <v>30.472002025865727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45.815981276647101</v>
      </c>
      <c r="AK96">
        <f t="shared" si="14"/>
        <v>30.810579826153123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46.319453598368497</v>
      </c>
      <c r="AK97">
        <f t="shared" si="14"/>
        <v>31.14915762644052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46.822925920089894</v>
      </c>
      <c r="AK98">
        <f t="shared" si="14"/>
        <v>31.487735426727916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47.32639824181129</v>
      </c>
      <c r="AK99">
        <f t="shared" si="14"/>
        <v>31.826313227015312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47.829870563532687</v>
      </c>
      <c r="AK100">
        <f t="shared" si="14"/>
        <v>32.164891027302708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48.333342885254083</v>
      </c>
      <c r="AK101">
        <f t="shared" si="14"/>
        <v>32.503468827590105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48.83681520697548</v>
      </c>
      <c r="AK102">
        <f t="shared" si="14"/>
        <v>32.842046627877501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49.340287528696877</v>
      </c>
      <c r="AK103">
        <f t="shared" si="14"/>
        <v>33.180624428164897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49.843759850418273</v>
      </c>
      <c r="AK104">
        <f t="shared" si="14"/>
        <v>33.519202228452293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50.347232172139748</v>
      </c>
      <c r="AK105" s="177">
        <f t="shared" si="15"/>
        <v>33.857780028739732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19.459637232041342</v>
      </c>
      <c r="AL106" s="153">
        <f>AC7</f>
        <v>31.74110373111807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19.632406161195121</v>
      </c>
      <c r="AL107" s="153">
        <f t="shared" ref="AL107:AL170" si="17">AL106+(AL$206-AL$106)/100</f>
        <v>31.484192693806889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19.8051750903489</v>
      </c>
      <c r="AL108" s="153">
        <f t="shared" si="17"/>
        <v>31.227281656495709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19.977944019502679</v>
      </c>
      <c r="AL109" s="153">
        <f t="shared" si="17"/>
        <v>30.970370619184528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20.150712948656459</v>
      </c>
      <c r="AL110" s="153">
        <f t="shared" si="17"/>
        <v>30.713459581873348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20.323481877810238</v>
      </c>
      <c r="AL111" s="153">
        <f t="shared" si="17"/>
        <v>30.456548544562168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20.496250806964017</v>
      </c>
      <c r="AL112" s="153">
        <f t="shared" si="17"/>
        <v>30.199637507250987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20.669019736117797</v>
      </c>
      <c r="AL113" s="153">
        <f t="shared" si="17"/>
        <v>29.942726469939807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20.841788665271576</v>
      </c>
      <c r="AL114" s="153">
        <f t="shared" si="17"/>
        <v>29.685815432628626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21.014557594425355</v>
      </c>
      <c r="AL115" s="153">
        <f t="shared" si="17"/>
        <v>29.428904395317446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21.187326523579134</v>
      </c>
      <c r="AL116" s="153">
        <f t="shared" si="17"/>
        <v>29.171993358006265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21.360095452732914</v>
      </c>
      <c r="AL117" s="153">
        <f t="shared" si="17"/>
        <v>28.915082320695085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21.532864381886693</v>
      </c>
      <c r="AL118" s="153">
        <f t="shared" si="17"/>
        <v>28.658171283383904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21.705633311040472</v>
      </c>
      <c r="AL119" s="153">
        <f t="shared" si="17"/>
        <v>28.401260246072724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21.878402240194252</v>
      </c>
      <c r="AL120" s="153">
        <f t="shared" si="17"/>
        <v>28.144349208761543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22.051171169348031</v>
      </c>
      <c r="AL121" s="153">
        <f t="shared" si="17"/>
        <v>27.887438171450363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22.22394009850181</v>
      </c>
      <c r="AL122" s="153">
        <f t="shared" si="17"/>
        <v>27.630527134139182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22.396709027655589</v>
      </c>
      <c r="AL123" s="153">
        <f t="shared" si="17"/>
        <v>27.373616096828002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22.569477956809369</v>
      </c>
      <c r="AL124" s="153">
        <f t="shared" si="17"/>
        <v>27.116705059516821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22.742246885963148</v>
      </c>
      <c r="AL125" s="153">
        <f t="shared" si="17"/>
        <v>26.859794022205641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22.915015815116927</v>
      </c>
      <c r="AL126" s="153">
        <f t="shared" si="17"/>
        <v>26.60288298489446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23.087784744270706</v>
      </c>
      <c r="AL127" s="153">
        <f t="shared" si="17"/>
        <v>26.34597194758328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23.260553673424486</v>
      </c>
      <c r="AL128" s="153">
        <f t="shared" si="17"/>
        <v>26.089060910272099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23.433322602578265</v>
      </c>
      <c r="AL129" s="153">
        <f t="shared" si="17"/>
        <v>25.832149872960919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23.606091531732044</v>
      </c>
      <c r="AL130" s="153">
        <f t="shared" si="17"/>
        <v>25.575238835649738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23.778860460885824</v>
      </c>
      <c r="AL131" s="153">
        <f t="shared" si="17"/>
        <v>25.318327798338558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23.951629390039603</v>
      </c>
      <c r="AL132" s="153">
        <f t="shared" si="17"/>
        <v>25.061416761027377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24.124398319193382</v>
      </c>
      <c r="AL133" s="153">
        <f t="shared" si="17"/>
        <v>24.804505723716197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24.297167248347161</v>
      </c>
      <c r="AL134" s="153">
        <f t="shared" si="17"/>
        <v>24.547594686405017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24.469936177500941</v>
      </c>
      <c r="AL135" s="153">
        <f t="shared" si="17"/>
        <v>24.290683649093836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24.64270510665472</v>
      </c>
      <c r="AL136" s="153">
        <f t="shared" si="17"/>
        <v>24.033772611782656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24.815474035808499</v>
      </c>
      <c r="AL137" s="153">
        <f t="shared" si="17"/>
        <v>23.776861574471475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24.988242964962279</v>
      </c>
      <c r="AL138" s="153">
        <f t="shared" si="17"/>
        <v>23.519950537160295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25.161011894116058</v>
      </c>
      <c r="AL139" s="153">
        <f t="shared" si="17"/>
        <v>23.263039499849114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25.333780823269837</v>
      </c>
      <c r="AL140" s="153">
        <f t="shared" si="17"/>
        <v>23.006128462537934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25.506549752423616</v>
      </c>
      <c r="AL141" s="153">
        <f t="shared" si="17"/>
        <v>22.749217425226753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25.679318681577396</v>
      </c>
      <c r="AL142" s="153">
        <f t="shared" si="17"/>
        <v>22.492306387915573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25.852087610731175</v>
      </c>
      <c r="AL143" s="153">
        <f t="shared" si="17"/>
        <v>22.235395350604392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26.024856539884954</v>
      </c>
      <c r="AL144" s="153">
        <f t="shared" si="17"/>
        <v>21.978484313293212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26.197625469038734</v>
      </c>
      <c r="AL145" s="153">
        <f t="shared" si="17"/>
        <v>21.721573275982031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26.370394398192513</v>
      </c>
      <c r="AL146" s="153">
        <f t="shared" si="17"/>
        <v>21.464662238670851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26.543163327346292</v>
      </c>
      <c r="AL147" s="153">
        <f t="shared" si="17"/>
        <v>21.20775120135967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26.715932256500071</v>
      </c>
      <c r="AL148" s="153">
        <f t="shared" si="17"/>
        <v>20.95084016404849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26.888701185653851</v>
      </c>
      <c r="AL149" s="153">
        <f t="shared" si="17"/>
        <v>20.693929126737309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27.06147011480763</v>
      </c>
      <c r="AL150" s="153">
        <f t="shared" si="17"/>
        <v>20.437018089426129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27.234239043961409</v>
      </c>
      <c r="AL151" s="153">
        <f t="shared" si="17"/>
        <v>20.180107052114948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27.407007973115189</v>
      </c>
      <c r="AL152" s="153">
        <f t="shared" si="17"/>
        <v>19.923196014803768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27.579776902268968</v>
      </c>
      <c r="AL153" s="153">
        <f t="shared" si="17"/>
        <v>19.666284977492587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27.752545831422747</v>
      </c>
      <c r="AL154" s="153">
        <f t="shared" si="17"/>
        <v>19.409373940181407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27.925314760576526</v>
      </c>
      <c r="AL155" s="153">
        <f t="shared" si="17"/>
        <v>19.152462902870226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28.098083689730306</v>
      </c>
      <c r="AL156" s="153">
        <f t="shared" si="17"/>
        <v>18.895551865559046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28.270852618884085</v>
      </c>
      <c r="AL157" s="153">
        <f t="shared" si="17"/>
        <v>18.638640828247865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28.443621548037864</v>
      </c>
      <c r="AL158" s="153">
        <f t="shared" si="17"/>
        <v>18.381729790936685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28.616390477191644</v>
      </c>
      <c r="AL159" s="153">
        <f t="shared" si="17"/>
        <v>18.124818753625505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28.789159406345423</v>
      </c>
      <c r="AL160" s="153">
        <f t="shared" si="17"/>
        <v>17.867907716314324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28.961928335499202</v>
      </c>
      <c r="AL161" s="153">
        <f t="shared" si="17"/>
        <v>17.610996679003144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29.134697264652981</v>
      </c>
      <c r="AL162" s="153">
        <f t="shared" si="17"/>
        <v>17.354085641691963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29.307466193806761</v>
      </c>
      <c r="AL163" s="153">
        <f t="shared" si="17"/>
        <v>17.097174604380783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29.48023512296054</v>
      </c>
      <c r="AL164" s="153">
        <f t="shared" si="17"/>
        <v>16.840263567069602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29.653004052114319</v>
      </c>
      <c r="AL165" s="153">
        <f t="shared" si="17"/>
        <v>16.583352529758422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29.825772981268099</v>
      </c>
      <c r="AL166" s="153">
        <f t="shared" si="17"/>
        <v>16.326441492447241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29.998541910421878</v>
      </c>
      <c r="AL167" s="153">
        <f t="shared" si="17"/>
        <v>16.069530455136061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30.171310839575657</v>
      </c>
      <c r="AL168" s="153">
        <f t="shared" si="17"/>
        <v>15.81261941782488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30.344079768729436</v>
      </c>
      <c r="AL169" s="153">
        <f t="shared" si="17"/>
        <v>15.5557083805137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30.516848697883216</v>
      </c>
      <c r="AL170" s="153">
        <f t="shared" si="17"/>
        <v>15.298797343202519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30.689617627036995</v>
      </c>
      <c r="AL171" s="153">
        <f t="shared" ref="AL171:AL205" si="19">AL170+(AL$206-AL$106)/100</f>
        <v>15.041886305891339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30.862386556190774</v>
      </c>
      <c r="AL172" s="153">
        <f t="shared" si="19"/>
        <v>14.784975268580158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31.035155485344553</v>
      </c>
      <c r="AL173" s="153">
        <f t="shared" si="19"/>
        <v>14.528064231268978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31.207924414498333</v>
      </c>
      <c r="AL174" s="153">
        <f t="shared" si="19"/>
        <v>14.271153193957797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31.380693343652112</v>
      </c>
      <c r="AL175" s="153">
        <f t="shared" si="19"/>
        <v>14.014242156646617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31.553462272805891</v>
      </c>
      <c r="AL176" s="153">
        <f t="shared" si="19"/>
        <v>13.757331119335436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31.726231201959671</v>
      </c>
      <c r="AL177" s="153">
        <f t="shared" si="19"/>
        <v>13.500420082024256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31.89900013111345</v>
      </c>
      <c r="AL178" s="153">
        <f t="shared" si="19"/>
        <v>13.243509044713075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32.071769060267229</v>
      </c>
      <c r="AL179" s="153">
        <f t="shared" si="19"/>
        <v>12.986598007401895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32.244537989421012</v>
      </c>
      <c r="AL180" s="153">
        <f t="shared" si="19"/>
        <v>12.729686970090714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32.417306918574795</v>
      </c>
      <c r="AL181" s="153">
        <f t="shared" si="19"/>
        <v>12.472775932779534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32.590075847728578</v>
      </c>
      <c r="AL182" s="153">
        <f t="shared" si="19"/>
        <v>12.215864895468354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32.762844776882361</v>
      </c>
      <c r="AL183" s="153">
        <f t="shared" si="19"/>
        <v>11.958953858157173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32.935613706036143</v>
      </c>
      <c r="AL184" s="153">
        <f t="shared" si="19"/>
        <v>11.702042820845993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33.108382635189926</v>
      </c>
      <c r="AL185" s="153">
        <f t="shared" si="19"/>
        <v>11.445131783534812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33.281151564343709</v>
      </c>
      <c r="AL186" s="153">
        <f t="shared" si="19"/>
        <v>11.188220746223632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33.453920493497492</v>
      </c>
      <c r="AL187" s="153">
        <f t="shared" si="19"/>
        <v>10.931309708912451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33.626689422651275</v>
      </c>
      <c r="AL188" s="153">
        <f t="shared" si="19"/>
        <v>10.674398671601271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33.799458351805058</v>
      </c>
      <c r="AL189" s="153">
        <f t="shared" si="19"/>
        <v>10.41748763429009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33.97222728095884</v>
      </c>
      <c r="AL190" s="153">
        <f t="shared" si="19"/>
        <v>10.16057659697891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34.144996210112623</v>
      </c>
      <c r="AL191" s="153">
        <f t="shared" si="19"/>
        <v>9.9036655596677292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34.317765139266406</v>
      </c>
      <c r="AL192" s="153">
        <f t="shared" si="19"/>
        <v>9.6467545223565487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34.490534068420189</v>
      </c>
      <c r="AL193" s="153">
        <f t="shared" si="19"/>
        <v>9.3898434850453683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34.663302997573972</v>
      </c>
      <c r="AL194" s="153">
        <f t="shared" si="19"/>
        <v>9.1329324477341878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34.836071926727755</v>
      </c>
      <c r="AL195" s="153">
        <f t="shared" si="19"/>
        <v>8.8760214104230073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35.008840855881537</v>
      </c>
      <c r="AL196" s="153">
        <f t="shared" si="19"/>
        <v>8.6191103731118268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35.18160978503532</v>
      </c>
      <c r="AL197" s="153">
        <f t="shared" si="19"/>
        <v>8.3621993358006463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35.354378714189103</v>
      </c>
      <c r="AL198" s="153">
        <f t="shared" si="19"/>
        <v>8.1052882984894659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35.527147643342886</v>
      </c>
      <c r="AL199" s="153">
        <f t="shared" si="19"/>
        <v>7.8483772611782854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35.699916572496669</v>
      </c>
      <c r="AL200" s="153">
        <f t="shared" si="19"/>
        <v>7.5914662238671049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35.872685501650452</v>
      </c>
      <c r="AL201" s="153">
        <f t="shared" si="19"/>
        <v>7.3345551865559244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36.045454430804234</v>
      </c>
      <c r="AL202" s="153">
        <f t="shared" si="19"/>
        <v>7.0776441492447439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36.218223359958017</v>
      </c>
      <c r="AL203" s="153">
        <f t="shared" si="19"/>
        <v>6.8207331119335635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36.3909922891118</v>
      </c>
      <c r="AL204" s="153">
        <f t="shared" si="19"/>
        <v>6.563822074622383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36.563761218265583</v>
      </c>
      <c r="AL205" s="153">
        <f t="shared" si="19"/>
        <v>6.3069110373112025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36.736530147419295</v>
      </c>
      <c r="AK206" s="177"/>
      <c r="AL206" s="177">
        <f>AC8</f>
        <v>6.05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5.2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5.2</v>
      </c>
      <c r="AM208">
        <f t="shared" ref="AM208:AM271" si="21">AM207+(AM$307-AM$207)/100</f>
        <v>0.50347232172139744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5.2</v>
      </c>
      <c r="AM209">
        <f t="shared" si="21"/>
        <v>1.0069446434427949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5.2</v>
      </c>
      <c r="AM210">
        <f t="shared" si="21"/>
        <v>1.5104169651641923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5.2</v>
      </c>
      <c r="AM211">
        <f t="shared" si="21"/>
        <v>2.0138892868855898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5.2</v>
      </c>
      <c r="AM212">
        <f t="shared" si="21"/>
        <v>2.5173616086069872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5.2</v>
      </c>
      <c r="AM213">
        <f t="shared" si="21"/>
        <v>3.0208339303283847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5.2</v>
      </c>
      <c r="AM214">
        <f t="shared" si="21"/>
        <v>3.5243062520497821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5.2</v>
      </c>
      <c r="AM215">
        <f t="shared" si="21"/>
        <v>4.0277785737711795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5.2</v>
      </c>
      <c r="AM216">
        <f t="shared" si="21"/>
        <v>4.531250895492577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5.2</v>
      </c>
      <c r="AM217">
        <f t="shared" si="21"/>
        <v>5.0347232172139744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5.2</v>
      </c>
      <c r="AM218">
        <f t="shared" si="21"/>
        <v>5.5381955389353719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5.2</v>
      </c>
      <c r="AM219">
        <f t="shared" si="21"/>
        <v>6.0416678606567693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5.2</v>
      </c>
      <c r="AM220">
        <f t="shared" si="21"/>
        <v>6.5451401823781667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5.2</v>
      </c>
      <c r="AM221">
        <f t="shared" si="21"/>
        <v>7.0486125040995642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5.2</v>
      </c>
      <c r="AM222">
        <f t="shared" si="21"/>
        <v>7.5520848258209616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5.2</v>
      </c>
      <c r="AM223">
        <f t="shared" si="21"/>
        <v>8.0555571475423591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5.2</v>
      </c>
      <c r="AM224">
        <f t="shared" si="21"/>
        <v>8.5590294692637556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5.2</v>
      </c>
      <c r="AM225">
        <f t="shared" si="21"/>
        <v>9.0625017909851522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5.2</v>
      </c>
      <c r="AM226">
        <f t="shared" si="21"/>
        <v>9.5659741127065487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5.2</v>
      </c>
      <c r="AM227">
        <f t="shared" si="21"/>
        <v>10.069446434427945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5.2</v>
      </c>
      <c r="AM228">
        <f t="shared" si="21"/>
        <v>10.572918756149342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5.2</v>
      </c>
      <c r="AM229">
        <f t="shared" si="21"/>
        <v>11.076391077870738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5.2</v>
      </c>
      <c r="AM230">
        <f t="shared" si="21"/>
        <v>11.579863399592135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5.2</v>
      </c>
      <c r="AM231">
        <f t="shared" si="21"/>
        <v>12.083335721313532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5.2</v>
      </c>
      <c r="AM232">
        <f t="shared" si="21"/>
        <v>12.586808043034928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5.2</v>
      </c>
      <c r="AM233">
        <f t="shared" si="21"/>
        <v>13.090280364756325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5.2</v>
      </c>
      <c r="AM234">
        <f t="shared" si="21"/>
        <v>13.593752686477721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5.2</v>
      </c>
      <c r="AM235">
        <f t="shared" si="21"/>
        <v>14.097225008199118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5.2</v>
      </c>
      <c r="AM236">
        <f t="shared" si="21"/>
        <v>14.600697329920514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5.2</v>
      </c>
      <c r="AM237">
        <f t="shared" si="21"/>
        <v>15.104169651641911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5.2</v>
      </c>
      <c r="AM238">
        <f t="shared" si="21"/>
        <v>15.607641973363307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5.2</v>
      </c>
      <c r="AM239">
        <f t="shared" si="21"/>
        <v>16.111114295084704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5.2</v>
      </c>
      <c r="AM240">
        <f t="shared" si="21"/>
        <v>16.6145866168061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5.2</v>
      </c>
      <c r="AM241">
        <f t="shared" si="21"/>
        <v>17.118058938527497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5.2</v>
      </c>
      <c r="AM242">
        <f t="shared" si="21"/>
        <v>17.621531260248894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5.2</v>
      </c>
      <c r="AM243">
        <f t="shared" si="21"/>
        <v>18.12500358197029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5.2</v>
      </c>
      <c r="AM244">
        <f t="shared" si="21"/>
        <v>18.628475903691687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5.2</v>
      </c>
      <c r="AM245">
        <f t="shared" si="21"/>
        <v>19.131948225413083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5.2</v>
      </c>
      <c r="AM246">
        <f t="shared" si="21"/>
        <v>19.63542054713448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5.2</v>
      </c>
      <c r="AM247">
        <f t="shared" si="21"/>
        <v>20.138892868855876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5.2</v>
      </c>
      <c r="AM248">
        <f t="shared" si="21"/>
        <v>20.642365190577273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5.2</v>
      </c>
      <c r="AM249">
        <f t="shared" si="21"/>
        <v>21.145837512298669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5.2</v>
      </c>
      <c r="AM250">
        <f t="shared" si="21"/>
        <v>21.649309834020066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5.2</v>
      </c>
      <c r="AM251">
        <f t="shared" si="21"/>
        <v>22.152782155741463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5.2</v>
      </c>
      <c r="AM252">
        <f t="shared" si="21"/>
        <v>22.656254477462859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5.2</v>
      </c>
      <c r="AM253">
        <f t="shared" si="21"/>
        <v>23.159726799184256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5.2</v>
      </c>
      <c r="AM254">
        <f t="shared" si="21"/>
        <v>23.663199120905652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5.2</v>
      </c>
      <c r="AM255">
        <f t="shared" si="21"/>
        <v>24.166671442627049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5.2</v>
      </c>
      <c r="AM256">
        <f t="shared" si="21"/>
        <v>24.670143764348445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5.2</v>
      </c>
      <c r="AM257">
        <f t="shared" si="21"/>
        <v>25.173616086069842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5.2</v>
      </c>
      <c r="AM258">
        <f t="shared" si="21"/>
        <v>25.677088407791238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5.2</v>
      </c>
      <c r="AM259">
        <f t="shared" si="21"/>
        <v>26.180560729512635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5.2</v>
      </c>
      <c r="AM260">
        <f t="shared" si="21"/>
        <v>26.684033051234032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5.2</v>
      </c>
      <c r="AM261">
        <f t="shared" si="21"/>
        <v>27.187505372955428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5.2</v>
      </c>
      <c r="AM262">
        <f t="shared" si="21"/>
        <v>27.690977694676825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5.2</v>
      </c>
      <c r="AM263">
        <f t="shared" si="21"/>
        <v>28.194450016398221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5.2</v>
      </c>
      <c r="AM264">
        <f t="shared" si="21"/>
        <v>28.697922338119618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5.2</v>
      </c>
      <c r="AM265">
        <f t="shared" si="21"/>
        <v>29.201394659841014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5.2</v>
      </c>
      <c r="AM266">
        <f t="shared" si="21"/>
        <v>29.704866981562411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5.2</v>
      </c>
      <c r="AM267">
        <f t="shared" si="21"/>
        <v>30.208339303283807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5.2</v>
      </c>
      <c r="AM268">
        <f t="shared" si="21"/>
        <v>30.711811625005204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5.2</v>
      </c>
      <c r="AM269">
        <f t="shared" si="21"/>
        <v>31.215283946726601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5.2</v>
      </c>
      <c r="AM270">
        <f t="shared" si="21"/>
        <v>31.718756268447997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5.2</v>
      </c>
      <c r="AM271">
        <f t="shared" si="21"/>
        <v>32.222228590169394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5.2</v>
      </c>
      <c r="AM272">
        <f t="shared" ref="AM272:AM306" si="23">AM271+(AM$307-AM$207)/100</f>
        <v>32.72570091189079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5.2</v>
      </c>
      <c r="AM273">
        <f t="shared" si="23"/>
        <v>33.229173233612187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5.2</v>
      </c>
      <c r="AM274">
        <f t="shared" si="23"/>
        <v>33.732645555333583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5.2</v>
      </c>
      <c r="AM275">
        <f t="shared" si="23"/>
        <v>34.23611787705498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5.2</v>
      </c>
      <c r="AM276">
        <f t="shared" si="23"/>
        <v>34.739590198776376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5.2</v>
      </c>
      <c r="AM277">
        <f t="shared" si="23"/>
        <v>35.243062520497773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5.2</v>
      </c>
      <c r="AM278">
        <f t="shared" si="23"/>
        <v>35.74653484221917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5.2</v>
      </c>
      <c r="AM279">
        <f t="shared" si="23"/>
        <v>36.250007163940566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5.2</v>
      </c>
      <c r="AM280">
        <f t="shared" si="23"/>
        <v>36.753479485661963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5.2</v>
      </c>
      <c r="AM281">
        <f t="shared" si="23"/>
        <v>37.256951807383359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5.2</v>
      </c>
      <c r="AM282">
        <f t="shared" si="23"/>
        <v>37.760424129104756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5.2</v>
      </c>
      <c r="AM283">
        <f t="shared" si="23"/>
        <v>38.263896450826152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5.2</v>
      </c>
      <c r="AM284">
        <f t="shared" si="23"/>
        <v>38.767368772547549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5.2</v>
      </c>
      <c r="AM285">
        <f t="shared" si="23"/>
        <v>39.270841094268945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5.2</v>
      </c>
      <c r="AM286">
        <f t="shared" si="23"/>
        <v>39.774313415990342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5.2</v>
      </c>
      <c r="AM287">
        <f t="shared" si="23"/>
        <v>40.277785737711739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5.2</v>
      </c>
      <c r="AM288">
        <f t="shared" si="23"/>
        <v>40.781258059433135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5.2</v>
      </c>
      <c r="AM289">
        <f t="shared" si="23"/>
        <v>41.284730381154532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5.2</v>
      </c>
      <c r="AM290">
        <f t="shared" si="23"/>
        <v>41.788202702875928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5.2</v>
      </c>
      <c r="AM291">
        <f t="shared" si="23"/>
        <v>42.291675024597325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5.2</v>
      </c>
      <c r="AM292">
        <f t="shared" si="23"/>
        <v>42.795147346318721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5.2</v>
      </c>
      <c r="AM293">
        <f t="shared" si="23"/>
        <v>43.298619668040118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5.2</v>
      </c>
      <c r="AM294">
        <f t="shared" si="23"/>
        <v>43.802091989761514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5.2</v>
      </c>
      <c r="AM295">
        <f t="shared" si="23"/>
        <v>44.305564311482911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5.2</v>
      </c>
      <c r="AM296">
        <f t="shared" si="23"/>
        <v>44.809036633204308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5.2</v>
      </c>
      <c r="AM297">
        <f t="shared" si="23"/>
        <v>45.312508954925704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5.2</v>
      </c>
      <c r="AM298">
        <f t="shared" si="23"/>
        <v>45.815981276647101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5.2</v>
      </c>
      <c r="AM299">
        <f t="shared" si="23"/>
        <v>46.319453598368497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5.2</v>
      </c>
      <c r="AM300">
        <f t="shared" si="23"/>
        <v>46.822925920089894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5.2</v>
      </c>
      <c r="AM301">
        <f t="shared" si="23"/>
        <v>47.32639824181129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5.2</v>
      </c>
      <c r="AM302">
        <f t="shared" si="23"/>
        <v>47.829870563532687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5.2</v>
      </c>
      <c r="AM303">
        <f t="shared" si="23"/>
        <v>48.333342885254083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5.2</v>
      </c>
      <c r="AM304">
        <f t="shared" si="23"/>
        <v>48.83681520697548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5.2</v>
      </c>
      <c r="AM305">
        <f t="shared" si="23"/>
        <v>49.340287528696877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5.2</v>
      </c>
      <c r="AM306">
        <f t="shared" si="23"/>
        <v>49.843759850418273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5.2</v>
      </c>
      <c r="AK307" s="177"/>
      <c r="AL307" s="177"/>
      <c r="AM307" s="177">
        <f>AC19</f>
        <v>50.347232172139748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5.2</v>
      </c>
      <c r="AN308">
        <f>AC16</f>
        <v>6.05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5.651472321721398</v>
      </c>
      <c r="AN309">
        <f t="shared" ref="AN309:AN372" si="25">AN308+(AN$408-AN$308)/100</f>
        <v>6.05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6.1029446434427959</v>
      </c>
      <c r="AN310">
        <f t="shared" si="25"/>
        <v>6.05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6.5544169651641937</v>
      </c>
      <c r="AN311">
        <f t="shared" si="25"/>
        <v>6.05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7.0058892868855915</v>
      </c>
      <c r="AN312">
        <f t="shared" si="25"/>
        <v>6.05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7.4573616086069894</v>
      </c>
      <c r="AN313">
        <f t="shared" si="25"/>
        <v>6.05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7.9088339303283872</v>
      </c>
      <c r="AN314">
        <f t="shared" si="25"/>
        <v>6.05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8.3603062520497851</v>
      </c>
      <c r="AN315">
        <f t="shared" si="25"/>
        <v>6.05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8.811778573771182</v>
      </c>
      <c r="AN316">
        <f t="shared" si="25"/>
        <v>6.05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9.263250895492579</v>
      </c>
      <c r="AN317">
        <f t="shared" si="25"/>
        <v>6.05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9.7147232172139759</v>
      </c>
      <c r="AN318">
        <f t="shared" si="25"/>
        <v>6.05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10.166195538935373</v>
      </c>
      <c r="AN319">
        <f t="shared" si="25"/>
        <v>6.05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10.61766786065677</v>
      </c>
      <c r="AN320">
        <f t="shared" si="25"/>
        <v>6.05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11.069140182378167</v>
      </c>
      <c r="AN321">
        <f t="shared" si="25"/>
        <v>6.05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11.520612504099564</v>
      </c>
      <c r="AN322">
        <f t="shared" si="25"/>
        <v>6.05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11.972084825820961</v>
      </c>
      <c r="AN323">
        <f t="shared" si="25"/>
        <v>6.05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12.423557147542358</v>
      </c>
      <c r="AN324">
        <f t="shared" si="25"/>
        <v>6.05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12.875029469263755</v>
      </c>
      <c r="AN325">
        <f t="shared" si="25"/>
        <v>6.05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13.326501790985152</v>
      </c>
      <c r="AN326">
        <f t="shared" si="25"/>
        <v>6.05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13.777974112706548</v>
      </c>
      <c r="AN327">
        <f t="shared" si="25"/>
        <v>6.05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14.229446434427945</v>
      </c>
      <c r="AN328">
        <f t="shared" si="25"/>
        <v>6.05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14.680918756149342</v>
      </c>
      <c r="AN329">
        <f t="shared" si="25"/>
        <v>6.05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15.132391077870739</v>
      </c>
      <c r="AN330">
        <f t="shared" si="25"/>
        <v>6.05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15.583863399592136</v>
      </c>
      <c r="AN331">
        <f t="shared" si="25"/>
        <v>6.05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16.035335721313533</v>
      </c>
      <c r="AN332">
        <f t="shared" si="25"/>
        <v>6.05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16.48680804303493</v>
      </c>
      <c r="AN333">
        <f t="shared" si="25"/>
        <v>6.05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16.938280364756327</v>
      </c>
      <c r="AN334">
        <f t="shared" si="25"/>
        <v>6.05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17.389752686477724</v>
      </c>
      <c r="AN335">
        <f t="shared" si="25"/>
        <v>6.05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17.841225008199121</v>
      </c>
      <c r="AN336">
        <f t="shared" si="25"/>
        <v>6.05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18.292697329920518</v>
      </c>
      <c r="AN337">
        <f t="shared" si="25"/>
        <v>6.05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18.744169651641915</v>
      </c>
      <c r="AN338">
        <f t="shared" si="25"/>
        <v>6.05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19.195641973363312</v>
      </c>
      <c r="AN339">
        <f t="shared" si="25"/>
        <v>6.05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19.647114295084709</v>
      </c>
      <c r="AN340">
        <f t="shared" si="25"/>
        <v>6.05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20.098586616806106</v>
      </c>
      <c r="AN341">
        <f t="shared" si="25"/>
        <v>6.05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20.550058938527503</v>
      </c>
      <c r="AN342">
        <f t="shared" si="25"/>
        <v>6.05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21.0015312602489</v>
      </c>
      <c r="AN343">
        <f t="shared" si="25"/>
        <v>6.05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21.453003581970297</v>
      </c>
      <c r="AN344">
        <f t="shared" si="25"/>
        <v>6.05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21.904475903691694</v>
      </c>
      <c r="AN345">
        <f t="shared" si="25"/>
        <v>6.05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22.355948225413091</v>
      </c>
      <c r="AN346">
        <f t="shared" si="25"/>
        <v>6.05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22.807420547134488</v>
      </c>
      <c r="AN347">
        <f t="shared" si="25"/>
        <v>6.05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23.258892868855884</v>
      </c>
      <c r="AN348">
        <f t="shared" si="25"/>
        <v>6.05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23.710365190577281</v>
      </c>
      <c r="AN349">
        <f t="shared" si="25"/>
        <v>6.05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24.161837512298678</v>
      </c>
      <c r="AN350">
        <f t="shared" si="25"/>
        <v>6.05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24.613309834020075</v>
      </c>
      <c r="AN351">
        <f t="shared" si="25"/>
        <v>6.05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25.064782155741472</v>
      </c>
      <c r="AN352">
        <f t="shared" si="25"/>
        <v>6.05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25.516254477462869</v>
      </c>
      <c r="AN353">
        <f t="shared" si="25"/>
        <v>6.05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25.967726799184266</v>
      </c>
      <c r="AN354">
        <f t="shared" si="25"/>
        <v>6.05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26.419199120905663</v>
      </c>
      <c r="AN355">
        <f t="shared" si="25"/>
        <v>6.05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26.87067144262706</v>
      </c>
      <c r="AN356">
        <f t="shared" si="25"/>
        <v>6.05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27.322143764348457</v>
      </c>
      <c r="AN357">
        <f t="shared" si="25"/>
        <v>6.05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27.773616086069854</v>
      </c>
      <c r="AN358">
        <f t="shared" si="25"/>
        <v>6.05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28.225088407791251</v>
      </c>
      <c r="AN359">
        <f t="shared" si="25"/>
        <v>6.05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28.676560729512648</v>
      </c>
      <c r="AN360">
        <f t="shared" si="25"/>
        <v>6.05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29.128033051234045</v>
      </c>
      <c r="AN361">
        <f t="shared" si="25"/>
        <v>6.05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29.579505372955442</v>
      </c>
      <c r="AN362">
        <f t="shared" si="25"/>
        <v>6.05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30.030977694676839</v>
      </c>
      <c r="AN363">
        <f t="shared" si="25"/>
        <v>6.05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30.482450016398236</v>
      </c>
      <c r="AN364">
        <f t="shared" si="25"/>
        <v>6.05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30.933922338119633</v>
      </c>
      <c r="AN365">
        <f t="shared" si="25"/>
        <v>6.05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31.38539465984103</v>
      </c>
      <c r="AN366">
        <f t="shared" si="25"/>
        <v>6.05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31.836866981562427</v>
      </c>
      <c r="AN367">
        <f t="shared" si="25"/>
        <v>6.05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32.288339303283827</v>
      </c>
      <c r="AN368">
        <f t="shared" si="25"/>
        <v>6.05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32.739811625005224</v>
      </c>
      <c r="AN369">
        <f t="shared" si="25"/>
        <v>6.05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33.191283946726621</v>
      </c>
      <c r="AN370">
        <f t="shared" si="25"/>
        <v>6.05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33.642756268448018</v>
      </c>
      <c r="AN371">
        <f t="shared" si="25"/>
        <v>6.05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34.094228590169415</v>
      </c>
      <c r="AN372">
        <f t="shared" si="25"/>
        <v>6.05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34.545700911890812</v>
      </c>
      <c r="AN373">
        <f t="shared" ref="AN373:AN407" si="27">AN372+(AN$408-AN$308)/100</f>
        <v>6.05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34.997173233612209</v>
      </c>
      <c r="AN374">
        <f t="shared" si="27"/>
        <v>6.05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35.448645555333606</v>
      </c>
      <c r="AN375">
        <f t="shared" si="27"/>
        <v>6.05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35.900117877055003</v>
      </c>
      <c r="AN376">
        <f t="shared" si="27"/>
        <v>6.05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36.3515901987764</v>
      </c>
      <c r="AN377">
        <f t="shared" si="27"/>
        <v>6.05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36.803062520497797</v>
      </c>
      <c r="AN378">
        <f t="shared" si="27"/>
        <v>6.05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37.254534842219194</v>
      </c>
      <c r="AN379">
        <f t="shared" si="27"/>
        <v>6.05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37.70600716394059</v>
      </c>
      <c r="AN380">
        <f t="shared" si="27"/>
        <v>6.05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38.157479485661987</v>
      </c>
      <c r="AN381">
        <f t="shared" si="27"/>
        <v>6.05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38.608951807383384</v>
      </c>
      <c r="AN382">
        <f t="shared" si="27"/>
        <v>6.05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39.060424129104781</v>
      </c>
      <c r="AN383">
        <f t="shared" si="27"/>
        <v>6.05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39.511896450826178</v>
      </c>
      <c r="AN384">
        <f t="shared" si="27"/>
        <v>6.05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39.963368772547575</v>
      </c>
      <c r="AN385">
        <f t="shared" si="27"/>
        <v>6.05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40.414841094268972</v>
      </c>
      <c r="AN386">
        <f t="shared" si="27"/>
        <v>6.05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40.866313415990369</v>
      </c>
      <c r="AN387">
        <f t="shared" si="27"/>
        <v>6.05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41.317785737711766</v>
      </c>
      <c r="AN388">
        <f t="shared" si="27"/>
        <v>6.05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41.769258059433163</v>
      </c>
      <c r="AN389">
        <f t="shared" si="27"/>
        <v>6.05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42.22073038115456</v>
      </c>
      <c r="AN390">
        <f t="shared" si="27"/>
        <v>6.05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42.672202702875957</v>
      </c>
      <c r="AN391">
        <f t="shared" si="27"/>
        <v>6.05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43.123675024597354</v>
      </c>
      <c r="AN392">
        <f t="shared" si="27"/>
        <v>6.05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43.575147346318751</v>
      </c>
      <c r="AN393">
        <f t="shared" si="27"/>
        <v>6.05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44.026619668040148</v>
      </c>
      <c r="AN394">
        <f t="shared" si="27"/>
        <v>6.05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44.478091989761545</v>
      </c>
      <c r="AN395">
        <f t="shared" si="27"/>
        <v>6.05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44.929564311482942</v>
      </c>
      <c r="AN396">
        <f t="shared" si="27"/>
        <v>6.05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45.381036633204339</v>
      </c>
      <c r="AN397">
        <f t="shared" si="27"/>
        <v>6.05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45.832508954925736</v>
      </c>
      <c r="AN398">
        <f t="shared" si="27"/>
        <v>6.05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46.283981276647133</v>
      </c>
      <c r="AN399">
        <f t="shared" si="27"/>
        <v>6.05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46.73545359836853</v>
      </c>
      <c r="AN400">
        <f t="shared" si="27"/>
        <v>6.05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47.186925920089926</v>
      </c>
      <c r="AN401">
        <f t="shared" si="27"/>
        <v>6.05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47.638398241811323</v>
      </c>
      <c r="AN402">
        <f t="shared" si="27"/>
        <v>6.05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48.08987056353272</v>
      </c>
      <c r="AN403">
        <f t="shared" si="27"/>
        <v>6.05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48.541342885254117</v>
      </c>
      <c r="AN404">
        <f t="shared" si="27"/>
        <v>6.05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48.992815206975514</v>
      </c>
      <c r="AN405">
        <f t="shared" si="27"/>
        <v>6.05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49.444287528696911</v>
      </c>
      <c r="AN406">
        <f t="shared" si="27"/>
        <v>6.05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49.895759850418308</v>
      </c>
      <c r="AN407">
        <f t="shared" si="27"/>
        <v>6.05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50.347232172139748</v>
      </c>
      <c r="AK408" s="177"/>
      <c r="AL408" s="177"/>
      <c r="AM408" s="177"/>
      <c r="AN408" s="177">
        <f>AC17</f>
        <v>6.05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5.2</v>
      </c>
      <c r="AO409" s="153">
        <f>AC6</f>
        <v>22.15170546903752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5.342596372320414</v>
      </c>
      <c r="AO410" s="153">
        <f t="shared" ref="AO410:AO473" si="29">AO409+(AO$509-AO$409)/100</f>
        <v>22.247599451658324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5.4851927446408277</v>
      </c>
      <c r="AO411" s="153">
        <f t="shared" si="29"/>
        <v>22.343493434279129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5.6277891169612415</v>
      </c>
      <c r="AO412" s="153">
        <f t="shared" si="29"/>
        <v>22.439387416899933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5.7703854892816553</v>
      </c>
      <c r="AO413" s="153">
        <f t="shared" si="29"/>
        <v>22.535281399520738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5.9129818616020691</v>
      </c>
      <c r="AO414" s="153">
        <f t="shared" si="29"/>
        <v>22.631175382141542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6.0555782339224828</v>
      </c>
      <c r="AO415" s="153">
        <f t="shared" si="29"/>
        <v>22.727069364762347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6.1981746062428966</v>
      </c>
      <c r="AO416" s="153">
        <f t="shared" si="29"/>
        <v>22.822963347383151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6.3407709785633104</v>
      </c>
      <c r="AO417" s="153">
        <f t="shared" si="29"/>
        <v>22.918857330003956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6.4833673508837242</v>
      </c>
      <c r="AO418" s="153">
        <f t="shared" si="29"/>
        <v>23.01475131262476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6.625963723204138</v>
      </c>
      <c r="AO419" s="153">
        <f t="shared" si="29"/>
        <v>23.110645295245565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6.7685600955245517</v>
      </c>
      <c r="AO420" s="153">
        <f t="shared" si="29"/>
        <v>23.206539277866369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6.9111564678449655</v>
      </c>
      <c r="AO421" s="153">
        <f t="shared" si="29"/>
        <v>23.302433260487174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7.0537528401653793</v>
      </c>
      <c r="AO422" s="153">
        <f t="shared" si="29"/>
        <v>23.398327243107978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7.1963492124857931</v>
      </c>
      <c r="AO423" s="153">
        <f t="shared" si="29"/>
        <v>23.494221225728783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7.3389455848062068</v>
      </c>
      <c r="AO424" s="153">
        <f t="shared" si="29"/>
        <v>23.590115208349587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7.4815419571266206</v>
      </c>
      <c r="AO425" s="153">
        <f t="shared" si="29"/>
        <v>23.686009190970392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7.6241383294470344</v>
      </c>
      <c r="AO426" s="153">
        <f t="shared" si="29"/>
        <v>23.781903173591196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7.7667347017674482</v>
      </c>
      <c r="AO427" s="153">
        <f t="shared" si="29"/>
        <v>23.877797156212001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7.909331074087862</v>
      </c>
      <c r="AO428" s="153">
        <f t="shared" si="29"/>
        <v>23.973691138832805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8.0519274464082748</v>
      </c>
      <c r="AO429" s="153">
        <f t="shared" si="29"/>
        <v>24.06958512145361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8.1945238187286886</v>
      </c>
      <c r="AO430" s="153">
        <f t="shared" si="29"/>
        <v>24.165479104074414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8.3371201910491024</v>
      </c>
      <c r="AO431" s="153">
        <f t="shared" si="29"/>
        <v>24.261373086695219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8.4797165633695162</v>
      </c>
      <c r="AO432" s="153">
        <f t="shared" si="29"/>
        <v>24.357267069316023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8.62231293568993</v>
      </c>
      <c r="AO433" s="153">
        <f t="shared" si="29"/>
        <v>24.453161051936828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8.7649093080103437</v>
      </c>
      <c r="AO434" s="153">
        <f t="shared" si="29"/>
        <v>24.549055034557632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8.9075056803307575</v>
      </c>
      <c r="AO435" s="153">
        <f t="shared" si="29"/>
        <v>24.644949017178437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9.0501020526511713</v>
      </c>
      <c r="AO436" s="153">
        <f t="shared" si="29"/>
        <v>24.740842999799241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9.1926984249715851</v>
      </c>
      <c r="AO437" s="153">
        <f t="shared" si="29"/>
        <v>24.836736982420046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9.3352947972919988</v>
      </c>
      <c r="AO438" s="153">
        <f t="shared" si="29"/>
        <v>24.93263096504085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9.4778911696124126</v>
      </c>
      <c r="AO439" s="153">
        <f t="shared" si="29"/>
        <v>25.028524947661655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9.6204875419328264</v>
      </c>
      <c r="AO440" s="153">
        <f t="shared" si="29"/>
        <v>25.124418930282459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9.7630839142532402</v>
      </c>
      <c r="AO441" s="153">
        <f t="shared" si="29"/>
        <v>25.220312912903264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9.905680286573654</v>
      </c>
      <c r="AO442" s="153">
        <f t="shared" si="29"/>
        <v>25.316206895524068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10.048276658894068</v>
      </c>
      <c r="AO443" s="153">
        <f t="shared" si="29"/>
        <v>25.412100878144873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10.190873031214482</v>
      </c>
      <c r="AO444" s="153">
        <f t="shared" si="29"/>
        <v>25.507994860765677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10.333469403534895</v>
      </c>
      <c r="AO445" s="153">
        <f t="shared" si="29"/>
        <v>25.603888843386482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10.476065775855309</v>
      </c>
      <c r="AO446" s="153">
        <f t="shared" si="29"/>
        <v>25.699782826007286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10.618662148175723</v>
      </c>
      <c r="AO447" s="153">
        <f t="shared" si="29"/>
        <v>25.795676808628091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10.761258520496137</v>
      </c>
      <c r="AO448" s="153">
        <f t="shared" si="29"/>
        <v>25.891570791248895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10.90385489281655</v>
      </c>
      <c r="AO449" s="153">
        <f t="shared" si="29"/>
        <v>25.9874647738697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11.046451265136964</v>
      </c>
      <c r="AO450" s="153">
        <f t="shared" si="29"/>
        <v>26.083358756490505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11.189047637457378</v>
      </c>
      <c r="AO451" s="153">
        <f t="shared" si="29"/>
        <v>26.179252739111309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11.331644009777792</v>
      </c>
      <c r="AO452" s="153">
        <f t="shared" si="29"/>
        <v>26.275146721732114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11.474240382098206</v>
      </c>
      <c r="AO453" s="153">
        <f t="shared" si="29"/>
        <v>26.371040704352918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11.616836754418619</v>
      </c>
      <c r="AO454" s="153">
        <f t="shared" si="29"/>
        <v>26.466934686973723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11.759433126739033</v>
      </c>
      <c r="AO455" s="153">
        <f t="shared" si="29"/>
        <v>26.562828669594527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11.902029499059447</v>
      </c>
      <c r="AO456" s="153">
        <f t="shared" si="29"/>
        <v>26.658722652215332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12.044625871379861</v>
      </c>
      <c r="AO457" s="153">
        <f t="shared" si="29"/>
        <v>26.754616634836136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12.187222243700274</v>
      </c>
      <c r="AO458" s="153">
        <f t="shared" si="29"/>
        <v>26.850510617456941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12.329818616020688</v>
      </c>
      <c r="AO459" s="153">
        <f t="shared" si="29"/>
        <v>26.946404600077745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12.472414988341102</v>
      </c>
      <c r="AO460" s="153">
        <f t="shared" si="29"/>
        <v>27.04229858269855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12.615011360661516</v>
      </c>
      <c r="AO461" s="153">
        <f t="shared" si="29"/>
        <v>27.138192565319354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12.75760773298193</v>
      </c>
      <c r="AO462" s="153">
        <f t="shared" si="29"/>
        <v>27.234086547940159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12.900204105302343</v>
      </c>
      <c r="AO463" s="153">
        <f t="shared" si="29"/>
        <v>27.329980530560963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13.042800477622757</v>
      </c>
      <c r="AO464" s="153">
        <f t="shared" si="29"/>
        <v>27.425874513181768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13.185396849943171</v>
      </c>
      <c r="AO465" s="153">
        <f t="shared" si="29"/>
        <v>27.521768495802572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13.327993222263585</v>
      </c>
      <c r="AO466" s="153">
        <f t="shared" si="29"/>
        <v>27.617662478423377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13.470589594583998</v>
      </c>
      <c r="AO467" s="153">
        <f t="shared" si="29"/>
        <v>27.713556461044181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13.613185966904412</v>
      </c>
      <c r="AO468" s="153">
        <f t="shared" si="29"/>
        <v>27.809450443664986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13.755782339224826</v>
      </c>
      <c r="AO469" s="153">
        <f t="shared" si="29"/>
        <v>27.90534442628579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13.89837871154524</v>
      </c>
      <c r="AO470" s="153">
        <f t="shared" si="29"/>
        <v>28.001238408906595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14.040975083865654</v>
      </c>
      <c r="AO471" s="153">
        <f t="shared" si="29"/>
        <v>28.097132391527399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14.183571456186067</v>
      </c>
      <c r="AO472" s="153">
        <f t="shared" si="29"/>
        <v>28.193026374148204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14.326167828506481</v>
      </c>
      <c r="AO473" s="153">
        <f t="shared" si="29"/>
        <v>28.288920356769008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14.468764200826895</v>
      </c>
      <c r="AO474" s="153">
        <f t="shared" ref="AO474:AO508" si="31">AO473+(AO$509-AO$409)/100</f>
        <v>28.384814339389813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14.611360573147309</v>
      </c>
      <c r="AO475" s="153">
        <f t="shared" si="31"/>
        <v>28.480708322010617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14.753956945467722</v>
      </c>
      <c r="AO476" s="153">
        <f t="shared" si="31"/>
        <v>28.576602304631422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14.896553317788136</v>
      </c>
      <c r="AO477" s="153">
        <f t="shared" si="31"/>
        <v>28.672496287252226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15.03914969010855</v>
      </c>
      <c r="AO478" s="153">
        <f t="shared" si="31"/>
        <v>28.768390269873031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15.181746062428964</v>
      </c>
      <c r="AO479" s="153">
        <f t="shared" si="31"/>
        <v>28.864284252493835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15.324342434749378</v>
      </c>
      <c r="AO480" s="153">
        <f t="shared" si="31"/>
        <v>28.96017823511464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15.466938807069791</v>
      </c>
      <c r="AO481" s="153">
        <f t="shared" si="31"/>
        <v>29.056072217735444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15.609535179390205</v>
      </c>
      <c r="AO482" s="153">
        <f t="shared" si="31"/>
        <v>29.151966200356249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15.752131551710619</v>
      </c>
      <c r="AO483" s="153">
        <f t="shared" si="31"/>
        <v>29.247860182977053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15.894727924031033</v>
      </c>
      <c r="AO484" s="153">
        <f t="shared" si="31"/>
        <v>29.343754165597858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16.037324296351446</v>
      </c>
      <c r="AO485" s="153">
        <f t="shared" si="31"/>
        <v>29.439648148218662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16.179920668671858</v>
      </c>
      <c r="AO486" s="153">
        <f t="shared" si="31"/>
        <v>29.535542130839467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16.32251704099227</v>
      </c>
      <c r="AO487" s="153">
        <f t="shared" si="31"/>
        <v>29.631436113460271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16.465113413312682</v>
      </c>
      <c r="AO488" s="153">
        <f t="shared" si="31"/>
        <v>29.727330096081076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16.607709785633094</v>
      </c>
      <c r="AO489" s="153">
        <f t="shared" si="31"/>
        <v>29.82322407870188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16.750306157953506</v>
      </c>
      <c r="AO490" s="153">
        <f t="shared" si="31"/>
        <v>29.919118061322685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16.892902530273918</v>
      </c>
      <c r="AO491" s="153">
        <f t="shared" si="31"/>
        <v>30.015012043943489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17.03549890259433</v>
      </c>
      <c r="AO492" s="153">
        <f t="shared" si="31"/>
        <v>30.110906026564294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17.178095274914742</v>
      </c>
      <c r="AO493" s="153">
        <f t="shared" si="31"/>
        <v>30.206800009185098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17.320691647235154</v>
      </c>
      <c r="AO494" s="153">
        <f t="shared" si="31"/>
        <v>30.302693991805903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17.463288019555566</v>
      </c>
      <c r="AO495" s="153">
        <f t="shared" si="31"/>
        <v>30.398587974426707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17.605884391875978</v>
      </c>
      <c r="AO496" s="153">
        <f t="shared" si="31"/>
        <v>30.494481957047512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17.74848076419639</v>
      </c>
      <c r="AO497" s="153">
        <f t="shared" si="31"/>
        <v>30.590375939668316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17.891077136516802</v>
      </c>
      <c r="AO498" s="153">
        <f t="shared" si="31"/>
        <v>30.686269922289121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18.033673508837214</v>
      </c>
      <c r="AO499" s="153">
        <f t="shared" si="31"/>
        <v>30.782163904909925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18.176269881157626</v>
      </c>
      <c r="AO500" s="153">
        <f t="shared" si="31"/>
        <v>30.87805788753073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18.318866253478038</v>
      </c>
      <c r="AO501" s="153">
        <f t="shared" si="31"/>
        <v>30.973951870151534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18.46146262579845</v>
      </c>
      <c r="AO502" s="153">
        <f t="shared" si="31"/>
        <v>31.069845852772339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18.604058998118862</v>
      </c>
      <c r="AO503" s="153">
        <f t="shared" si="31"/>
        <v>31.165739835393143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18.746655370439274</v>
      </c>
      <c r="AO504" s="153">
        <f t="shared" si="31"/>
        <v>31.261633818013948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18.889251742759686</v>
      </c>
      <c r="AO505" s="153">
        <f t="shared" si="31"/>
        <v>31.357527800634752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19.031848115080098</v>
      </c>
      <c r="AO506" s="153">
        <f t="shared" si="31"/>
        <v>31.453421783255557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19.17444448740051</v>
      </c>
      <c r="AO507" s="153">
        <f t="shared" si="31"/>
        <v>31.549315765876361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19.317040859720922</v>
      </c>
      <c r="AO508" s="153">
        <f t="shared" si="31"/>
        <v>31.645209748497166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19.459637232041342</v>
      </c>
      <c r="AO509" s="239">
        <f>AC7</f>
        <v>31.74110373111807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19.459637232041342</v>
      </c>
      <c r="AP510" s="153">
        <f>AC7</f>
        <v>31.74110373111807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19.698676969564566</v>
      </c>
      <c r="AK511" s="130"/>
      <c r="AP511" s="153">
        <f t="shared" ref="AP511:AP574" si="33">AP510+(AP$610-AP$510)/100</f>
        <v>31.757484732862828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19.937716707087791</v>
      </c>
      <c r="AP512" s="153">
        <f t="shared" si="33"/>
        <v>31.773865734607586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20.176756444611016</v>
      </c>
      <c r="AP513" s="153">
        <f t="shared" si="33"/>
        <v>31.790246736352344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20.41579618213424</v>
      </c>
      <c r="AP514" s="153">
        <f t="shared" si="33"/>
        <v>31.806627738097102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20.654835919657465</v>
      </c>
      <c r="AP515" s="153">
        <f t="shared" si="33"/>
        <v>31.82300873984186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20.89387565718069</v>
      </c>
      <c r="AP516" s="153">
        <f t="shared" si="33"/>
        <v>31.839389741586618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21.132915394703915</v>
      </c>
      <c r="AP517" s="153">
        <f t="shared" si="33"/>
        <v>31.855770743331377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21.371955132227139</v>
      </c>
      <c r="AP518" s="153">
        <f t="shared" si="33"/>
        <v>31.872151745076135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21.610994869750364</v>
      </c>
      <c r="AP519" s="153">
        <f t="shared" si="33"/>
        <v>31.888532746820893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21.850034607273589</v>
      </c>
      <c r="AP520" s="153">
        <f t="shared" si="33"/>
        <v>31.904913748565651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22.089074344796813</v>
      </c>
      <c r="AP521" s="153">
        <f t="shared" si="33"/>
        <v>31.921294750310409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22.328114082320038</v>
      </c>
      <c r="AP522" s="153">
        <f t="shared" si="33"/>
        <v>31.937675752055167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22.567153819843263</v>
      </c>
      <c r="AP523" s="153">
        <f t="shared" si="33"/>
        <v>31.954056753799925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22.806193557366488</v>
      </c>
      <c r="AP524" s="153">
        <f t="shared" si="33"/>
        <v>31.970437755544683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23.045233294889712</v>
      </c>
      <c r="AP525" s="153">
        <f t="shared" si="33"/>
        <v>31.986818757289441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23.284273032412937</v>
      </c>
      <c r="AP526" s="153">
        <f t="shared" si="33"/>
        <v>32.003199759034196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23.523312769936162</v>
      </c>
      <c r="AP527" s="153">
        <f t="shared" si="33"/>
        <v>32.01958076077895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23.762352507459386</v>
      </c>
      <c r="AP528" s="153">
        <f t="shared" si="33"/>
        <v>32.035961762523705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24.001392244982611</v>
      </c>
      <c r="AP529" s="153">
        <f t="shared" si="33"/>
        <v>32.05234276426846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24.240431982505836</v>
      </c>
      <c r="AP530" s="153">
        <f t="shared" si="33"/>
        <v>32.068723766013214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24.479471720029061</v>
      </c>
      <c r="AP531" s="153">
        <f t="shared" si="33"/>
        <v>32.085104767757969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24.718511457552285</v>
      </c>
      <c r="AP532" s="153">
        <f t="shared" si="33"/>
        <v>32.101485769502723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24.95755119507551</v>
      </c>
      <c r="AP533" s="153">
        <f t="shared" si="33"/>
        <v>32.117866771247478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25.196590932598735</v>
      </c>
      <c r="AP534" s="153">
        <f t="shared" si="33"/>
        <v>32.134247772992232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25.435630670121959</v>
      </c>
      <c r="AP535" s="153">
        <f t="shared" si="33"/>
        <v>32.150628774736987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25.674670407645184</v>
      </c>
      <c r="AP536" s="153">
        <f t="shared" si="33"/>
        <v>32.167009776481741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25.913710145168409</v>
      </c>
      <c r="AP537" s="153">
        <f t="shared" si="33"/>
        <v>32.183390778226496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26.152749882691634</v>
      </c>
      <c r="AP538" s="153">
        <f t="shared" si="33"/>
        <v>32.19977177997125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26.391789620214858</v>
      </c>
      <c r="AP539" s="153">
        <f t="shared" si="33"/>
        <v>32.216152781716005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26.630829357738083</v>
      </c>
      <c r="AP540" s="153">
        <f t="shared" si="33"/>
        <v>32.232533783460759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26.869869095261308</v>
      </c>
      <c r="AP541" s="153">
        <f t="shared" si="33"/>
        <v>32.248914785205514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27.108908832784532</v>
      </c>
      <c r="AP542" s="153">
        <f t="shared" si="33"/>
        <v>32.265295786950269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27.347948570307757</v>
      </c>
      <c r="AP543" s="153">
        <f t="shared" si="33"/>
        <v>32.281676788695023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27.586988307830982</v>
      </c>
      <c r="AP544" s="153">
        <f t="shared" si="33"/>
        <v>32.298057790439778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27.826028045354207</v>
      </c>
      <c r="AP545" s="153">
        <f t="shared" si="33"/>
        <v>32.314438792184532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28.065067782877431</v>
      </c>
      <c r="AP546" s="153">
        <f t="shared" si="33"/>
        <v>32.330819793929287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28.304107520400656</v>
      </c>
      <c r="AP547" s="153">
        <f t="shared" si="33"/>
        <v>32.347200795674041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28.543147257923881</v>
      </c>
      <c r="AP548" s="153">
        <f t="shared" si="33"/>
        <v>32.363581797418796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28.782186995447105</v>
      </c>
      <c r="AP549" s="153">
        <f t="shared" si="33"/>
        <v>32.37996279916355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29.02122673297033</v>
      </c>
      <c r="AP550" s="153">
        <f t="shared" si="33"/>
        <v>32.396343800908305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29.260266470493555</v>
      </c>
      <c r="AP551" s="153">
        <f t="shared" si="33"/>
        <v>32.412724802653059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29.49930620801678</v>
      </c>
      <c r="AP552" s="153">
        <f t="shared" si="33"/>
        <v>32.429105804397814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29.738345945540004</v>
      </c>
      <c r="AP553" s="153">
        <f t="shared" si="33"/>
        <v>32.445486806142569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29.977385683063229</v>
      </c>
      <c r="AP554" s="153">
        <f t="shared" si="33"/>
        <v>32.461867807887323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30.216425420586454</v>
      </c>
      <c r="AP555" s="153">
        <f t="shared" si="33"/>
        <v>32.478248809632078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30.455465158109678</v>
      </c>
      <c r="AP556" s="153">
        <f t="shared" si="33"/>
        <v>32.494629811376832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30.694504895632903</v>
      </c>
      <c r="AP557" s="153">
        <f t="shared" si="33"/>
        <v>32.511010813121587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30.933544633156128</v>
      </c>
      <c r="AP558" s="153">
        <f t="shared" si="33"/>
        <v>32.527391814866341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31.172584370679353</v>
      </c>
      <c r="AP559" s="153">
        <f t="shared" si="33"/>
        <v>32.543772816611096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31.411624108202577</v>
      </c>
      <c r="AP560" s="153">
        <f t="shared" si="33"/>
        <v>32.56015381835585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31.650663845725802</v>
      </c>
      <c r="AP561" s="153">
        <f t="shared" si="33"/>
        <v>32.576534820100605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31.889703583249027</v>
      </c>
      <c r="AP562" s="153">
        <f t="shared" si="33"/>
        <v>32.592915821845359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32.128743320772251</v>
      </c>
      <c r="AP563" s="153">
        <f t="shared" si="33"/>
        <v>32.609296823590114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32.367783058295473</v>
      </c>
      <c r="AP564" s="153">
        <f t="shared" si="33"/>
        <v>32.625677825334868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32.606822795818694</v>
      </c>
      <c r="AP565" s="153">
        <f t="shared" si="33"/>
        <v>32.642058827079623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32.845862533341915</v>
      </c>
      <c r="AP566" s="153">
        <f t="shared" si="33"/>
        <v>32.658439828824378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33.084902270865136</v>
      </c>
      <c r="AP567" s="153">
        <f t="shared" si="33"/>
        <v>32.674820830569132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33.323942008388357</v>
      </c>
      <c r="AP568" s="153">
        <f t="shared" si="33"/>
        <v>32.691201832313887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33.562981745911578</v>
      </c>
      <c r="AP569" s="153">
        <f t="shared" si="33"/>
        <v>32.707582834058641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33.8020214834348</v>
      </c>
      <c r="AP570" s="153">
        <f t="shared" si="33"/>
        <v>32.723963835803396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34.041061220958021</v>
      </c>
      <c r="AP571" s="153">
        <f t="shared" si="33"/>
        <v>32.74034483754815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34.280100958481242</v>
      </c>
      <c r="AP572" s="153">
        <f t="shared" si="33"/>
        <v>32.756725839292905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34.519140696004463</v>
      </c>
      <c r="AP573" s="153">
        <f t="shared" si="33"/>
        <v>32.773106841037659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34.758180433527684</v>
      </c>
      <c r="AP574" s="153">
        <f t="shared" si="33"/>
        <v>32.789487842782414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34.997220171050905</v>
      </c>
      <c r="AP575" s="153">
        <f t="shared" ref="AP575:AP609" si="35">AP574+(AP$610-AP$510)/100</f>
        <v>32.805868844527168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35.236259908574127</v>
      </c>
      <c r="AP576" s="153">
        <f t="shared" si="35"/>
        <v>32.822249846271923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35.475299646097348</v>
      </c>
      <c r="AP577" s="153">
        <f t="shared" si="35"/>
        <v>32.838630848016678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35.714339383620569</v>
      </c>
      <c r="AP578" s="153">
        <f t="shared" si="35"/>
        <v>32.855011849761432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35.95337912114379</v>
      </c>
      <c r="AP579" s="153">
        <f t="shared" si="35"/>
        <v>32.871392851506187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36.192418858667011</v>
      </c>
      <c r="AP580" s="153">
        <f t="shared" si="35"/>
        <v>32.887773853250941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36.431458596190232</v>
      </c>
      <c r="AP581" s="153">
        <f t="shared" si="35"/>
        <v>32.904154854995696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36.670498333713454</v>
      </c>
      <c r="AP582" s="153">
        <f t="shared" si="35"/>
        <v>32.92053585674045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36.909538071236675</v>
      </c>
      <c r="AP583" s="153">
        <f t="shared" si="35"/>
        <v>32.936916858485205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37.148577808759896</v>
      </c>
      <c r="AP584" s="153">
        <f t="shared" si="35"/>
        <v>32.953297860229959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37.387617546283117</v>
      </c>
      <c r="AP585" s="153">
        <f t="shared" si="35"/>
        <v>32.969678861974714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37.626657283806338</v>
      </c>
      <c r="AP586" s="153">
        <f t="shared" si="35"/>
        <v>32.986059863719468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37.865697021329559</v>
      </c>
      <c r="AP587" s="153">
        <f t="shared" si="35"/>
        <v>33.002440865464223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38.104736758852781</v>
      </c>
      <c r="AP588" s="153">
        <f t="shared" si="35"/>
        <v>33.018821867208977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38.343776496376002</v>
      </c>
      <c r="AP589" s="153">
        <f t="shared" si="35"/>
        <v>33.035202868953732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38.582816233899223</v>
      </c>
      <c r="AP590" s="153">
        <f t="shared" si="35"/>
        <v>33.051583870698487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38.821855971422444</v>
      </c>
      <c r="AP591" s="153">
        <f t="shared" si="35"/>
        <v>33.067964872443241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39.060895708945665</v>
      </c>
      <c r="AP592" s="153">
        <f t="shared" si="35"/>
        <v>33.084345874187996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39.299935446468886</v>
      </c>
      <c r="AP593" s="153">
        <f t="shared" si="35"/>
        <v>33.10072687593275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39.538975183992108</v>
      </c>
      <c r="AP594" s="153">
        <f t="shared" si="35"/>
        <v>33.117107877677505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39.778014921515329</v>
      </c>
      <c r="AP595" s="153">
        <f t="shared" si="35"/>
        <v>33.133488879422259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40.01705465903855</v>
      </c>
      <c r="AP596" s="153">
        <f t="shared" si="35"/>
        <v>33.149869881167014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40.256094396561771</v>
      </c>
      <c r="AP597" s="153">
        <f t="shared" si="35"/>
        <v>33.166250882911768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40.495134134084992</v>
      </c>
      <c r="AP598" s="153">
        <f t="shared" si="35"/>
        <v>33.182631884656523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40.734173871608213</v>
      </c>
      <c r="AP599" s="153">
        <f t="shared" si="35"/>
        <v>33.199012886401277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40.973213609131435</v>
      </c>
      <c r="AP600" s="153">
        <f t="shared" si="35"/>
        <v>33.215393888146032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41.212253346654656</v>
      </c>
      <c r="AP601" s="153">
        <f t="shared" si="35"/>
        <v>33.231774889890787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41.451293084177877</v>
      </c>
      <c r="AP602" s="153">
        <f t="shared" si="35"/>
        <v>33.248155891635541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41.690332821701098</v>
      </c>
      <c r="AP603" s="153">
        <f t="shared" si="35"/>
        <v>33.264536893380296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41.929372559224319</v>
      </c>
      <c r="AP604" s="153">
        <f t="shared" si="35"/>
        <v>33.28091789512505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42.16841229674754</v>
      </c>
      <c r="AP605" s="153">
        <f t="shared" si="35"/>
        <v>33.297298896869805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42.407452034270761</v>
      </c>
      <c r="AP606" s="153">
        <f t="shared" si="35"/>
        <v>33.313679898614559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42.646491771793983</v>
      </c>
      <c r="AP607" s="153">
        <f t="shared" si="35"/>
        <v>33.330060900359314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42.885531509317204</v>
      </c>
      <c r="AP608" s="153">
        <f t="shared" si="35"/>
        <v>33.346441902104068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43.124571246840425</v>
      </c>
      <c r="AP609" s="153">
        <f t="shared" si="35"/>
        <v>33.362822903848823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43.363610984363696</v>
      </c>
      <c r="AP610" s="177">
        <f>AC14</f>
        <v>33.379203905593805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43.363610984363696</v>
      </c>
      <c r="AQ611">
        <f>AC14</f>
        <v>33.379203905593805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43.402673681105469</v>
      </c>
      <c r="AQ612">
        <f t="shared" ref="AQ612:AQ675" si="37">AQ611+(AQ$711-AQ$611)/100</f>
        <v>33.321116852619319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43.441736377847242</v>
      </c>
      <c r="AQ613">
        <f t="shared" si="37"/>
        <v>33.263029799644833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43.480799074589015</v>
      </c>
      <c r="AQ614">
        <f t="shared" si="37"/>
        <v>33.204942746670348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43.519861771330788</v>
      </c>
      <c r="AQ615">
        <f t="shared" si="37"/>
        <v>33.146855693695862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43.558924468072561</v>
      </c>
      <c r="AQ616">
        <f t="shared" si="37"/>
        <v>33.088768640721376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43.597987164814334</v>
      </c>
      <c r="AQ617">
        <f t="shared" si="37"/>
        <v>33.030681587746891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43.637049861556108</v>
      </c>
      <c r="AQ618">
        <f t="shared" si="37"/>
        <v>32.972594534772405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43.676112558297881</v>
      </c>
      <c r="AQ619">
        <f t="shared" si="37"/>
        <v>32.914507481797919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43.715175255039654</v>
      </c>
      <c r="AQ620">
        <f t="shared" si="37"/>
        <v>32.856420428823434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43.754237951781427</v>
      </c>
      <c r="AQ621">
        <f t="shared" si="37"/>
        <v>32.798333375848948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43.7933006485232</v>
      </c>
      <c r="AQ622">
        <f t="shared" si="37"/>
        <v>32.740246322874462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43.832363345264973</v>
      </c>
      <c r="AQ623">
        <f t="shared" si="37"/>
        <v>32.682159269899977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43.871426042006746</v>
      </c>
      <c r="AQ624">
        <f t="shared" si="37"/>
        <v>32.624072216925491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43.910488738748519</v>
      </c>
      <c r="AQ625">
        <f t="shared" si="37"/>
        <v>32.565985163951005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43.949551435490292</v>
      </c>
      <c r="AQ626">
        <f t="shared" si="37"/>
        <v>32.507898110976519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43.988614132232065</v>
      </c>
      <c r="AQ627">
        <f t="shared" si="37"/>
        <v>32.449811058002034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44.027676828973838</v>
      </c>
      <c r="AQ628">
        <f t="shared" si="37"/>
        <v>32.391724005027548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44.066739525715612</v>
      </c>
      <c r="AQ629">
        <f t="shared" si="37"/>
        <v>32.333636952053062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44.105802222457385</v>
      </c>
      <c r="AQ630">
        <f t="shared" si="37"/>
        <v>32.275549899078577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44.144864919199158</v>
      </c>
      <c r="AQ631">
        <f t="shared" si="37"/>
        <v>32.217462846104091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44.183927615940931</v>
      </c>
      <c r="AQ632">
        <f t="shared" si="37"/>
        <v>32.159375793129605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44.222990312682704</v>
      </c>
      <c r="AQ633">
        <f t="shared" si="37"/>
        <v>32.10128874015512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44.262053009424477</v>
      </c>
      <c r="AQ634">
        <f t="shared" si="37"/>
        <v>32.043201687180634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44.30111570616625</v>
      </c>
      <c r="AQ635">
        <f t="shared" si="37"/>
        <v>31.985114634206152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44.340178402908023</v>
      </c>
      <c r="AQ636">
        <f t="shared" si="37"/>
        <v>31.92702758123167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44.379241099649796</v>
      </c>
      <c r="AQ637">
        <f t="shared" si="37"/>
        <v>31.868940528257188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44.418303796391569</v>
      </c>
      <c r="AQ638">
        <f t="shared" si="37"/>
        <v>31.810853475282705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44.457366493133343</v>
      </c>
      <c r="AQ639">
        <f t="shared" si="37"/>
        <v>31.752766422308223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44.496429189875116</v>
      </c>
      <c r="AQ640">
        <f t="shared" si="37"/>
        <v>31.694679369333741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44.535491886616889</v>
      </c>
      <c r="AQ641">
        <f t="shared" si="37"/>
        <v>31.636592316359259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44.574554583358662</v>
      </c>
      <c r="AQ642">
        <f t="shared" si="37"/>
        <v>31.578505263384777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44.613617280100435</v>
      </c>
      <c r="AQ643">
        <f t="shared" si="37"/>
        <v>31.520418210410295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44.652679976842208</v>
      </c>
      <c r="AQ644">
        <f t="shared" si="37"/>
        <v>31.462331157435813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44.691742673583981</v>
      </c>
      <c r="AQ645">
        <f t="shared" si="37"/>
        <v>31.404244104461331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44.730805370325754</v>
      </c>
      <c r="AQ646">
        <f t="shared" si="37"/>
        <v>31.346157051486848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44.769868067067527</v>
      </c>
      <c r="AQ647">
        <f t="shared" si="37"/>
        <v>31.288069998512366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44.8089307638093</v>
      </c>
      <c r="AQ648">
        <f t="shared" si="37"/>
        <v>31.229982945537884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44.847993460551073</v>
      </c>
      <c r="AQ649">
        <f t="shared" si="37"/>
        <v>31.171895892563402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44.887056157292847</v>
      </c>
      <c r="AQ650">
        <f t="shared" si="37"/>
        <v>31.11380883958892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44.92611885403462</v>
      </c>
      <c r="AQ651">
        <f t="shared" si="37"/>
        <v>31.055721786614438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44.965181550776393</v>
      </c>
      <c r="AQ652">
        <f t="shared" si="37"/>
        <v>30.997634733639956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45.004244247518166</v>
      </c>
      <c r="AQ653">
        <f t="shared" si="37"/>
        <v>30.939547680665473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45.043306944259939</v>
      </c>
      <c r="AQ654">
        <f t="shared" si="37"/>
        <v>30.881460627690991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45.082369641001712</v>
      </c>
      <c r="AQ655">
        <f t="shared" si="37"/>
        <v>30.823373574716509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45.121432337743485</v>
      </c>
      <c r="AQ656">
        <f t="shared" si="37"/>
        <v>30.765286521742027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45.160495034485258</v>
      </c>
      <c r="AQ657">
        <f t="shared" si="37"/>
        <v>30.707199468767545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45.199557731227031</v>
      </c>
      <c r="AQ658">
        <f t="shared" si="37"/>
        <v>30.649112415793063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45.238620427968804</v>
      </c>
      <c r="AQ659">
        <f t="shared" si="37"/>
        <v>30.591025362818581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45.277683124710578</v>
      </c>
      <c r="AQ660">
        <f t="shared" si="37"/>
        <v>30.532938309844099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45.316745821452351</v>
      </c>
      <c r="AQ661">
        <f t="shared" si="37"/>
        <v>30.474851256869616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45.355808518194124</v>
      </c>
      <c r="AQ662">
        <f t="shared" si="37"/>
        <v>30.416764203895134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45.394871214935897</v>
      </c>
      <c r="AQ663">
        <f t="shared" si="37"/>
        <v>30.358677150920652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45.43393391167767</v>
      </c>
      <c r="AQ664">
        <f t="shared" si="37"/>
        <v>30.30059009794617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45.472996608419443</v>
      </c>
      <c r="AQ665">
        <f t="shared" si="37"/>
        <v>30.242503044971688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45.512059305161216</v>
      </c>
      <c r="AQ666">
        <f t="shared" si="37"/>
        <v>30.184415991997206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45.551122001902989</v>
      </c>
      <c r="AQ667">
        <f t="shared" si="37"/>
        <v>30.126328939022724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45.590184698644762</v>
      </c>
      <c r="AQ668">
        <f t="shared" si="37"/>
        <v>30.068241886048241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45.629247395386535</v>
      </c>
      <c r="AQ669">
        <f t="shared" si="37"/>
        <v>30.010154833073759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45.668310092128308</v>
      </c>
      <c r="AQ670">
        <f t="shared" si="37"/>
        <v>29.952067780099277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45.707372788870082</v>
      </c>
      <c r="AQ671">
        <f t="shared" si="37"/>
        <v>29.893980727124795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45.746435485611855</v>
      </c>
      <c r="AQ672">
        <f t="shared" si="37"/>
        <v>29.835893674150313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45.785498182353628</v>
      </c>
      <c r="AQ673">
        <f t="shared" si="37"/>
        <v>29.777806621175831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45.824560879095401</v>
      </c>
      <c r="AQ674">
        <f t="shared" si="37"/>
        <v>29.719719568201349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45.863623575837174</v>
      </c>
      <c r="AQ675">
        <f t="shared" si="37"/>
        <v>29.661632515226867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45.902686272578947</v>
      </c>
      <c r="AQ676">
        <f t="shared" ref="AQ676:AQ710" si="39">AQ675+(AQ$711-AQ$611)/100</f>
        <v>29.603545462252384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45.94174896932072</v>
      </c>
      <c r="AQ677">
        <f t="shared" si="39"/>
        <v>29.545458409277902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45.980811666062493</v>
      </c>
      <c r="AQ678">
        <f t="shared" si="39"/>
        <v>29.48737135630342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46.019874362804266</v>
      </c>
      <c r="AQ679">
        <f t="shared" si="39"/>
        <v>29.429284303328938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46.058937059546039</v>
      </c>
      <c r="AQ680">
        <f t="shared" si="39"/>
        <v>29.371197250354456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46.097999756287813</v>
      </c>
      <c r="AQ681">
        <f t="shared" si="39"/>
        <v>29.313110197379974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46.137062453029586</v>
      </c>
      <c r="AQ682">
        <f t="shared" si="39"/>
        <v>29.255023144405492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46.176125149771359</v>
      </c>
      <c r="AQ683">
        <f t="shared" si="39"/>
        <v>29.196936091431009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46.215187846513132</v>
      </c>
      <c r="AQ684">
        <f t="shared" si="39"/>
        <v>29.138849038456527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46.254250543254905</v>
      </c>
      <c r="AQ685">
        <f t="shared" si="39"/>
        <v>29.080761985482045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46.293313239996678</v>
      </c>
      <c r="AQ686">
        <f t="shared" si="39"/>
        <v>29.022674932507563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46.332375936738451</v>
      </c>
      <c r="AQ687">
        <f t="shared" si="39"/>
        <v>28.964587879533081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46.371438633480224</v>
      </c>
      <c r="AQ688">
        <f t="shared" si="39"/>
        <v>28.906500826558599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46.410501330221997</v>
      </c>
      <c r="AQ689">
        <f t="shared" si="39"/>
        <v>28.848413773584117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46.44956402696377</v>
      </c>
      <c r="AQ690">
        <f t="shared" si="39"/>
        <v>28.790326720609634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46.488626723705543</v>
      </c>
      <c r="AQ691">
        <f t="shared" si="39"/>
        <v>28.732239667635152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46.527689420447317</v>
      </c>
      <c r="AQ692">
        <f t="shared" si="39"/>
        <v>28.67415261466067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46.56675211718909</v>
      </c>
      <c r="AQ693">
        <f t="shared" si="39"/>
        <v>28.616065561686188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46.605814813930863</v>
      </c>
      <c r="AQ694">
        <f t="shared" si="39"/>
        <v>28.557978508711706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46.644877510672636</v>
      </c>
      <c r="AQ695">
        <f t="shared" si="39"/>
        <v>28.499891455737224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46.683940207414409</v>
      </c>
      <c r="AQ696">
        <f t="shared" si="39"/>
        <v>28.441804402762742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46.723002904156182</v>
      </c>
      <c r="AQ697">
        <f t="shared" si="39"/>
        <v>28.38371734978826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46.762065600897955</v>
      </c>
      <c r="AQ698">
        <f t="shared" si="39"/>
        <v>28.325630296813777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46.801128297639728</v>
      </c>
      <c r="AQ699">
        <f t="shared" si="39"/>
        <v>28.267543243839295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46.840190994381501</v>
      </c>
      <c r="AQ700">
        <f t="shared" si="39"/>
        <v>28.209456190864813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46.879253691123274</v>
      </c>
      <c r="AQ701">
        <f t="shared" si="39"/>
        <v>28.151369137890331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46.918316387865048</v>
      </c>
      <c r="AQ702">
        <f t="shared" si="39"/>
        <v>28.093282084915849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46.957379084606821</v>
      </c>
      <c r="AQ703">
        <f t="shared" si="39"/>
        <v>28.035195031941367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46.996441781348594</v>
      </c>
      <c r="AQ704">
        <f t="shared" si="39"/>
        <v>27.977107978966885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47.035504478090367</v>
      </c>
      <c r="AQ705">
        <f t="shared" si="39"/>
        <v>27.919020925992402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47.07456717483214</v>
      </c>
      <c r="AQ706">
        <f t="shared" si="39"/>
        <v>27.86093387301792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47.113629871573913</v>
      </c>
      <c r="AQ707">
        <f t="shared" si="39"/>
        <v>27.802846820043438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47.152692568315686</v>
      </c>
      <c r="AQ708">
        <f t="shared" si="39"/>
        <v>27.744759767068956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47.191755265057459</v>
      </c>
      <c r="AQ709">
        <f t="shared" si="39"/>
        <v>27.686672714094474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47.230817961799232</v>
      </c>
      <c r="AQ710">
        <f t="shared" si="39"/>
        <v>27.628585661119992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47.269880658540764</v>
      </c>
      <c r="AQ711" s="177">
        <f>AC15</f>
        <v>27.570498608145449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47.269880658540764</v>
      </c>
      <c r="AR712">
        <f>AC15</f>
        <v>27.570498608145449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47.164547153429552</v>
      </c>
      <c r="AR713">
        <f t="shared" ref="AR713:AR776" si="41">AR712+(AR$812-AR$712)/100</f>
        <v>27.355293622063996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47.059213648318341</v>
      </c>
      <c r="AR714">
        <f t="shared" si="41"/>
        <v>27.140088635982544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46.95388014320713</v>
      </c>
      <c r="AR715">
        <f t="shared" si="41"/>
        <v>26.924883649901091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46.848546638095918</v>
      </c>
      <c r="AR716">
        <f t="shared" si="41"/>
        <v>26.709678663819638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46.743213132984707</v>
      </c>
      <c r="AR717">
        <f t="shared" si="41"/>
        <v>26.494473677738185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46.637879627873495</v>
      </c>
      <c r="AR718">
        <f t="shared" si="41"/>
        <v>26.279268691656732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46.532546122762284</v>
      </c>
      <c r="AR719">
        <f t="shared" si="41"/>
        <v>26.064063705575279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46.427212617651072</v>
      </c>
      <c r="AR720">
        <f t="shared" si="41"/>
        <v>25.848858719493826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46.321879112539861</v>
      </c>
      <c r="AR721">
        <f t="shared" si="41"/>
        <v>25.633653733412373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46.21654560742865</v>
      </c>
      <c r="AR722">
        <f t="shared" si="41"/>
        <v>25.41844874733092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46.111212102317438</v>
      </c>
      <c r="AR723">
        <f t="shared" si="41"/>
        <v>25.203243761249468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46.005878597206227</v>
      </c>
      <c r="AR724">
        <f t="shared" si="41"/>
        <v>24.988038775168015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45.900545092095015</v>
      </c>
      <c r="AR725">
        <f t="shared" si="41"/>
        <v>24.772833789086562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45.795211586983804</v>
      </c>
      <c r="AR726">
        <f t="shared" si="41"/>
        <v>24.557628803005109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45.689878081872592</v>
      </c>
      <c r="AR727">
        <f t="shared" si="41"/>
        <v>24.342423816923656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45.584544576761381</v>
      </c>
      <c r="AR728">
        <f t="shared" si="41"/>
        <v>24.127218830842203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45.47921107165017</v>
      </c>
      <c r="AR729">
        <f t="shared" si="41"/>
        <v>23.91201384476075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45.373877566538958</v>
      </c>
      <c r="AR730">
        <f t="shared" si="41"/>
        <v>23.696808858679297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45.268544061427747</v>
      </c>
      <c r="AR731">
        <f t="shared" si="41"/>
        <v>23.481603872597844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45.163210556316535</v>
      </c>
      <c r="AR732">
        <f t="shared" si="41"/>
        <v>23.266398886516392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45.057877051205324</v>
      </c>
      <c r="AR733">
        <f t="shared" si="41"/>
        <v>23.051193900434939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44.952543546094113</v>
      </c>
      <c r="AR734">
        <f t="shared" si="41"/>
        <v>22.835988914353486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44.847210040982901</v>
      </c>
      <c r="AR735">
        <f t="shared" si="41"/>
        <v>22.620783928272033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44.74187653587169</v>
      </c>
      <c r="AR736">
        <f t="shared" si="41"/>
        <v>22.40557894219058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44.636543030760478</v>
      </c>
      <c r="AR737">
        <f t="shared" si="41"/>
        <v>22.190373956109127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44.531209525649267</v>
      </c>
      <c r="AR738">
        <f t="shared" si="41"/>
        <v>21.975168970027674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44.425876020538055</v>
      </c>
      <c r="AR739">
        <f t="shared" si="41"/>
        <v>21.759963983946221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44.320542515426844</v>
      </c>
      <c r="AR740">
        <f t="shared" si="41"/>
        <v>21.544758997864768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44.215209010315633</v>
      </c>
      <c r="AR741">
        <f t="shared" si="41"/>
        <v>21.329554011783316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44.109875505204421</v>
      </c>
      <c r="AR742">
        <f t="shared" si="41"/>
        <v>21.114349025701863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44.00454200009321</v>
      </c>
      <c r="AR743">
        <f t="shared" si="41"/>
        <v>20.89914403962041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43.899208494981998</v>
      </c>
      <c r="AR744">
        <f t="shared" si="41"/>
        <v>20.683939053538957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43.793874989870787</v>
      </c>
      <c r="AR745">
        <f t="shared" si="41"/>
        <v>20.468734067457504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43.688541484759575</v>
      </c>
      <c r="AR746">
        <f t="shared" si="41"/>
        <v>20.253529081376051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43.583207979648364</v>
      </c>
      <c r="AR747">
        <f t="shared" si="41"/>
        <v>20.038324095294598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43.477874474537153</v>
      </c>
      <c r="AR748">
        <f t="shared" si="41"/>
        <v>19.823119109213145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43.372540969425941</v>
      </c>
      <c r="AR749">
        <f t="shared" si="41"/>
        <v>19.607914123131692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43.26720746431473</v>
      </c>
      <c r="AR750">
        <f t="shared" si="41"/>
        <v>19.39270913705024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43.161873959203518</v>
      </c>
      <c r="AR751">
        <f t="shared" si="41"/>
        <v>19.177504150968787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43.056540454092307</v>
      </c>
      <c r="AR752">
        <f t="shared" si="41"/>
        <v>18.962299164887334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42.951206948981095</v>
      </c>
      <c r="AR753">
        <f t="shared" si="41"/>
        <v>18.747094178805881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42.845873443869884</v>
      </c>
      <c r="AR754">
        <f t="shared" si="41"/>
        <v>18.531889192724428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42.740539938758673</v>
      </c>
      <c r="AR755">
        <f t="shared" si="41"/>
        <v>18.316684206642975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42.635206433647461</v>
      </c>
      <c r="AR756">
        <f t="shared" si="41"/>
        <v>18.101479220561522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42.52987292853625</v>
      </c>
      <c r="AR757">
        <f t="shared" si="41"/>
        <v>17.886274234480069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42.424539423425038</v>
      </c>
      <c r="AR758">
        <f t="shared" si="41"/>
        <v>17.671069248398616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42.319205918313827</v>
      </c>
      <c r="AR759">
        <f t="shared" si="41"/>
        <v>17.455864262317164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42.213872413202616</v>
      </c>
      <c r="AR760">
        <f t="shared" si="41"/>
        <v>17.240659276235711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42.108538908091404</v>
      </c>
      <c r="AR761">
        <f t="shared" si="41"/>
        <v>17.025454290154258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42.003205402980193</v>
      </c>
      <c r="AR762">
        <f t="shared" si="41"/>
        <v>16.810249304072805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41.897871897868981</v>
      </c>
      <c r="AR763">
        <f t="shared" si="41"/>
        <v>16.595044317991352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41.79253839275777</v>
      </c>
      <c r="AR764">
        <f t="shared" si="41"/>
        <v>16.379839331909899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41.687204887646558</v>
      </c>
      <c r="AR765">
        <f t="shared" si="41"/>
        <v>16.164634345828446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41.581871382535347</v>
      </c>
      <c r="AR766">
        <f t="shared" si="41"/>
        <v>15.949429359746992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41.476537877424136</v>
      </c>
      <c r="AR767">
        <f t="shared" si="41"/>
        <v>15.734224373665537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41.371204372312924</v>
      </c>
      <c r="AR768">
        <f t="shared" si="41"/>
        <v>15.519019387584082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41.265870867201713</v>
      </c>
      <c r="AR769">
        <f t="shared" si="41"/>
        <v>15.303814401502628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41.160537362090501</v>
      </c>
      <c r="AR770">
        <f t="shared" si="41"/>
        <v>15.088609415421173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41.05520385697929</v>
      </c>
      <c r="AR771">
        <f t="shared" si="41"/>
        <v>14.873404429339718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40.949870351868078</v>
      </c>
      <c r="AR772">
        <f t="shared" si="41"/>
        <v>14.658199443258264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40.844536846756867</v>
      </c>
      <c r="AR773">
        <f t="shared" si="41"/>
        <v>14.442994457176809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40.739203341645656</v>
      </c>
      <c r="AR774">
        <f t="shared" si="41"/>
        <v>14.227789471095354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40.633869836534444</v>
      </c>
      <c r="AR775">
        <f t="shared" si="41"/>
        <v>14.0125844850139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40.528536331423233</v>
      </c>
      <c r="AR776">
        <f t="shared" si="41"/>
        <v>13.797379498932445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40.423202826312021</v>
      </c>
      <c r="AR777">
        <f t="shared" ref="AR777:AR811" si="43">AR776+(AR$812-AR$712)/100</f>
        <v>13.58217451285099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40.31786932120081</v>
      </c>
      <c r="AR778">
        <f t="shared" si="43"/>
        <v>13.366969526769536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40.212535816089598</v>
      </c>
      <c r="AR779">
        <f t="shared" si="43"/>
        <v>13.151764540688081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40.107202310978387</v>
      </c>
      <c r="AR780">
        <f t="shared" si="43"/>
        <v>12.936559554606626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40.001868805867176</v>
      </c>
      <c r="AR781">
        <f t="shared" si="43"/>
        <v>12.721354568525172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39.896535300755964</v>
      </c>
      <c r="AR782">
        <f t="shared" si="43"/>
        <v>12.506149582443717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39.791201795644753</v>
      </c>
      <c r="AR783">
        <f t="shared" si="43"/>
        <v>12.290944596362262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39.685868290533541</v>
      </c>
      <c r="AR784">
        <f t="shared" si="43"/>
        <v>12.075739610280808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39.58053478542233</v>
      </c>
      <c r="AR785">
        <f t="shared" si="43"/>
        <v>11.860534624199353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39.475201280311119</v>
      </c>
      <c r="AR786">
        <f t="shared" si="43"/>
        <v>11.645329638117898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39.369867775199907</v>
      </c>
      <c r="AR787">
        <f t="shared" si="43"/>
        <v>11.430124652036444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39.264534270088696</v>
      </c>
      <c r="AR788">
        <f t="shared" si="43"/>
        <v>11.214919665954989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39.159200764977484</v>
      </c>
      <c r="AR789">
        <f t="shared" si="43"/>
        <v>10.999714679873534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39.053867259866273</v>
      </c>
      <c r="AR790">
        <f t="shared" si="43"/>
        <v>10.78450969379208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38.948533754755061</v>
      </c>
      <c r="AR791">
        <f t="shared" si="43"/>
        <v>10.569304707710625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38.84320024964385</v>
      </c>
      <c r="AR792">
        <f t="shared" si="43"/>
        <v>10.35409972162917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38.737866744532639</v>
      </c>
      <c r="AR793">
        <f t="shared" si="43"/>
        <v>10.138894735547716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38.632533239421427</v>
      </c>
      <c r="AR794">
        <f t="shared" si="43"/>
        <v>9.923689749466261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38.527199734310216</v>
      </c>
      <c r="AR795">
        <f t="shared" si="43"/>
        <v>9.7084847633848064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38.421866229199004</v>
      </c>
      <c r="AR796">
        <f t="shared" si="43"/>
        <v>9.4932797773033517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38.316532724087793</v>
      </c>
      <c r="AR797">
        <f t="shared" si="43"/>
        <v>9.278074791221897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38.211199218976581</v>
      </c>
      <c r="AR798">
        <f t="shared" si="43"/>
        <v>9.0628698051404424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38.10586571386537</v>
      </c>
      <c r="AR799">
        <f t="shared" si="43"/>
        <v>8.8476648190589877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38.000532208754159</v>
      </c>
      <c r="AR800">
        <f t="shared" si="43"/>
        <v>8.6324598329775331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37.895198703642947</v>
      </c>
      <c r="AR801">
        <f t="shared" si="43"/>
        <v>8.4172548468960784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37.789865198531736</v>
      </c>
      <c r="AR802">
        <f t="shared" si="43"/>
        <v>8.2020498608146237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37.684531693420524</v>
      </c>
      <c r="AR803">
        <f t="shared" si="43"/>
        <v>7.9868448747331691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37.579198188309313</v>
      </c>
      <c r="AR804">
        <f t="shared" si="43"/>
        <v>7.7716398886517144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37.473864683198101</v>
      </c>
      <c r="AR805">
        <f t="shared" si="43"/>
        <v>7.5564349025702597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37.36853117808689</v>
      </c>
      <c r="AR806">
        <f t="shared" si="43"/>
        <v>7.3412299164888051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37.263197672975679</v>
      </c>
      <c r="AR807">
        <f t="shared" si="43"/>
        <v>7.1260249304073504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37.157864167864467</v>
      </c>
      <c r="AR808">
        <f t="shared" si="43"/>
        <v>6.9108199443258957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37.052530662753256</v>
      </c>
      <c r="AR809">
        <f t="shared" si="43"/>
        <v>6.6956149582444411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36.947197157642044</v>
      </c>
      <c r="AR810">
        <f t="shared" si="43"/>
        <v>6.4804099721629864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36.841863652530833</v>
      </c>
      <c r="AR811">
        <f t="shared" si="43"/>
        <v>6.2652049860815318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36.736530147419295</v>
      </c>
      <c r="AR812" s="177">
        <f>AC8</f>
        <v>6.05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36.736530147419295</v>
      </c>
      <c r="AS813">
        <f>AC8</f>
        <v>6.05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36.736530147419295</v>
      </c>
      <c r="AS814">
        <f t="shared" ref="AS814:AS877" si="45">AS813+(AS$913-AS$813)/100</f>
        <v>6.05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36.736530147419295</v>
      </c>
      <c r="AS815">
        <f t="shared" si="45"/>
        <v>6.05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36.736530147419295</v>
      </c>
      <c r="AS816">
        <f t="shared" si="45"/>
        <v>6.05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36.736530147419295</v>
      </c>
      <c r="AS817">
        <f t="shared" si="45"/>
        <v>6.05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36.736530147419295</v>
      </c>
      <c r="AS818">
        <f t="shared" si="45"/>
        <v>6.05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36.736530147419295</v>
      </c>
      <c r="AS819">
        <f t="shared" si="45"/>
        <v>6.05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36.736530147419295</v>
      </c>
      <c r="AS820">
        <f t="shared" si="45"/>
        <v>6.05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36.736530147419295</v>
      </c>
      <c r="AS821">
        <f t="shared" si="45"/>
        <v>6.05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36.736530147419295</v>
      </c>
      <c r="AS822">
        <f t="shared" si="45"/>
        <v>6.05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36.736530147419295</v>
      </c>
      <c r="AS823">
        <f t="shared" si="45"/>
        <v>6.05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36.736530147419295</v>
      </c>
      <c r="AS824">
        <f t="shared" si="45"/>
        <v>6.05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36.736530147419295</v>
      </c>
      <c r="AS825">
        <f t="shared" si="45"/>
        <v>6.05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36.736530147419295</v>
      </c>
      <c r="AS826">
        <f t="shared" si="45"/>
        <v>6.05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36.736530147419295</v>
      </c>
      <c r="AS827">
        <f t="shared" si="45"/>
        <v>6.05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36.736530147419295</v>
      </c>
      <c r="AS828">
        <f t="shared" si="45"/>
        <v>6.05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36.736530147419295</v>
      </c>
      <c r="AS829">
        <f t="shared" si="45"/>
        <v>6.05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36.736530147419295</v>
      </c>
      <c r="AS830">
        <f t="shared" si="45"/>
        <v>6.05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36.736530147419295</v>
      </c>
      <c r="AS831">
        <f t="shared" si="45"/>
        <v>6.05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36.736530147419295</v>
      </c>
      <c r="AS832">
        <f t="shared" si="45"/>
        <v>6.05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36.736530147419295</v>
      </c>
      <c r="AS833">
        <f t="shared" si="45"/>
        <v>6.05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36.736530147419295</v>
      </c>
      <c r="AS834">
        <f t="shared" si="45"/>
        <v>6.05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36.736530147419295</v>
      </c>
      <c r="AS835">
        <f t="shared" si="45"/>
        <v>6.05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36.736530147419295</v>
      </c>
      <c r="AS836">
        <f t="shared" si="45"/>
        <v>6.05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36.736530147419295</v>
      </c>
      <c r="AS837">
        <f t="shared" si="45"/>
        <v>6.05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36.736530147419295</v>
      </c>
      <c r="AS838">
        <f t="shared" si="45"/>
        <v>6.05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36.736530147419295</v>
      </c>
      <c r="AS839">
        <f t="shared" si="45"/>
        <v>6.05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36.736530147419295</v>
      </c>
      <c r="AS840">
        <f t="shared" si="45"/>
        <v>6.05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36.736530147419295</v>
      </c>
      <c r="AS841">
        <f t="shared" si="45"/>
        <v>6.05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36.736530147419295</v>
      </c>
      <c r="AS842">
        <f t="shared" si="45"/>
        <v>6.05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36.736530147419295</v>
      </c>
      <c r="AS843">
        <f t="shared" si="45"/>
        <v>6.05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36.736530147419295</v>
      </c>
      <c r="AS844">
        <f t="shared" si="45"/>
        <v>6.05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36.736530147419295</v>
      </c>
      <c r="AS845">
        <f t="shared" si="45"/>
        <v>6.05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36.736530147419295</v>
      </c>
      <c r="AS846">
        <f t="shared" si="45"/>
        <v>6.05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36.736530147419295</v>
      </c>
      <c r="AS847">
        <f t="shared" si="45"/>
        <v>6.05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36.736530147419295</v>
      </c>
      <c r="AS848">
        <f t="shared" si="45"/>
        <v>6.05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36.736530147419295</v>
      </c>
      <c r="AS849">
        <f t="shared" si="45"/>
        <v>6.05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36.736530147419295</v>
      </c>
      <c r="AS850">
        <f t="shared" si="45"/>
        <v>6.05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36.736530147419295</v>
      </c>
      <c r="AS851">
        <f t="shared" si="45"/>
        <v>6.05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36.736530147419295</v>
      </c>
      <c r="AS852">
        <f t="shared" si="45"/>
        <v>6.05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36.736530147419295</v>
      </c>
      <c r="AS853">
        <f t="shared" si="45"/>
        <v>6.05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36.736530147419295</v>
      </c>
      <c r="AS854">
        <f t="shared" si="45"/>
        <v>6.05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36.736530147419295</v>
      </c>
      <c r="AS855">
        <f t="shared" si="45"/>
        <v>6.05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36.736530147419295</v>
      </c>
      <c r="AS856">
        <f t="shared" si="45"/>
        <v>6.05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36.736530147419295</v>
      </c>
      <c r="AS857">
        <f t="shared" si="45"/>
        <v>6.05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36.736530147419295</v>
      </c>
      <c r="AS858">
        <f t="shared" si="45"/>
        <v>6.05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36.736530147419295</v>
      </c>
      <c r="AS859">
        <f t="shared" si="45"/>
        <v>6.05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36.736530147419295</v>
      </c>
      <c r="AS860">
        <f t="shared" si="45"/>
        <v>6.05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36.736530147419295</v>
      </c>
      <c r="AS861">
        <f t="shared" si="45"/>
        <v>6.05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36.736530147419295</v>
      </c>
      <c r="AS862">
        <f t="shared" si="45"/>
        <v>6.05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36.736530147419295</v>
      </c>
      <c r="AS863">
        <f t="shared" si="45"/>
        <v>6.05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36.736530147419295</v>
      </c>
      <c r="AS864">
        <f t="shared" si="45"/>
        <v>6.05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36.736530147419295</v>
      </c>
      <c r="AS865">
        <f t="shared" si="45"/>
        <v>6.05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36.736530147419295</v>
      </c>
      <c r="AS866">
        <f t="shared" si="45"/>
        <v>6.05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36.736530147419295</v>
      </c>
      <c r="AS867">
        <f t="shared" si="45"/>
        <v>6.05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36.736530147419295</v>
      </c>
      <c r="AS868">
        <f t="shared" si="45"/>
        <v>6.05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36.736530147419295</v>
      </c>
      <c r="AS869">
        <f t="shared" si="45"/>
        <v>6.05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36.736530147419295</v>
      </c>
      <c r="AS870">
        <f t="shared" si="45"/>
        <v>6.05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36.736530147419295</v>
      </c>
      <c r="AS871">
        <f t="shared" si="45"/>
        <v>6.05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36.736530147419295</v>
      </c>
      <c r="AS872">
        <f t="shared" si="45"/>
        <v>6.05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36.736530147419295</v>
      </c>
      <c r="AS873">
        <f t="shared" si="45"/>
        <v>6.05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36.736530147419295</v>
      </c>
      <c r="AS874">
        <f t="shared" si="45"/>
        <v>6.05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36.736530147419295</v>
      </c>
      <c r="AS875">
        <f t="shared" si="45"/>
        <v>6.05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36.736530147419295</v>
      </c>
      <c r="AS876">
        <f t="shared" si="45"/>
        <v>6.05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36.736530147419295</v>
      </c>
      <c r="AS877">
        <f t="shared" si="45"/>
        <v>6.05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36.736530147419295</v>
      </c>
      <c r="AS878">
        <f t="shared" ref="AS878:AS912" si="47">AS877+(AS$913-AS$813)/100</f>
        <v>6.05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36.736530147419295</v>
      </c>
      <c r="AS879">
        <f t="shared" si="47"/>
        <v>6.05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36.736530147419295</v>
      </c>
      <c r="AS880">
        <f t="shared" si="47"/>
        <v>6.05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36.736530147419295</v>
      </c>
      <c r="AS881">
        <f t="shared" si="47"/>
        <v>6.05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36.736530147419295</v>
      </c>
      <c r="AS882">
        <f t="shared" si="47"/>
        <v>6.05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36.736530147419295</v>
      </c>
      <c r="AS883">
        <f t="shared" si="47"/>
        <v>6.05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36.736530147419295</v>
      </c>
      <c r="AS884">
        <f t="shared" si="47"/>
        <v>6.05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36.736530147419295</v>
      </c>
      <c r="AS885">
        <f t="shared" si="47"/>
        <v>6.05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36.736530147419295</v>
      </c>
      <c r="AS886">
        <f t="shared" si="47"/>
        <v>6.05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36.736530147419295</v>
      </c>
      <c r="AS887">
        <f t="shared" si="47"/>
        <v>6.05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36.736530147419295</v>
      </c>
      <c r="AS888">
        <f t="shared" si="47"/>
        <v>6.05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36.736530147419295</v>
      </c>
      <c r="AS889">
        <f t="shared" si="47"/>
        <v>6.05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36.736530147419295</v>
      </c>
      <c r="AS890">
        <f t="shared" si="47"/>
        <v>6.05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36.736530147419295</v>
      </c>
      <c r="AS891">
        <f t="shared" si="47"/>
        <v>6.05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36.736530147419295</v>
      </c>
      <c r="AS892">
        <f t="shared" si="47"/>
        <v>6.05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36.736530147419295</v>
      </c>
      <c r="AS893">
        <f t="shared" si="47"/>
        <v>6.05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36.736530147419295</v>
      </c>
      <c r="AS894">
        <f t="shared" si="47"/>
        <v>6.05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36.736530147419295</v>
      </c>
      <c r="AS895">
        <f t="shared" si="47"/>
        <v>6.05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36.736530147419295</v>
      </c>
      <c r="AS896">
        <f t="shared" si="47"/>
        <v>6.05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36.736530147419295</v>
      </c>
      <c r="AS897">
        <f t="shared" si="47"/>
        <v>6.05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36.736530147419295</v>
      </c>
      <c r="AS898">
        <f t="shared" si="47"/>
        <v>6.05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36.736530147419295</v>
      </c>
      <c r="AS899">
        <f t="shared" si="47"/>
        <v>6.05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36.736530147419295</v>
      </c>
      <c r="AS900">
        <f t="shared" si="47"/>
        <v>6.05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36.736530147419295</v>
      </c>
      <c r="AS901">
        <f t="shared" si="47"/>
        <v>6.05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36.736530147419295</v>
      </c>
      <c r="AS902">
        <f t="shared" si="47"/>
        <v>6.05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36.736530147419295</v>
      </c>
      <c r="AS903">
        <f t="shared" si="47"/>
        <v>6.05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36.736530147419295</v>
      </c>
      <c r="AS904">
        <f t="shared" si="47"/>
        <v>6.05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36.736530147419295</v>
      </c>
      <c r="AS905">
        <f t="shared" si="47"/>
        <v>6.05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36.736530147419295</v>
      </c>
      <c r="AS906">
        <f t="shared" si="47"/>
        <v>6.05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36.736530147419295</v>
      </c>
      <c r="AS907">
        <f t="shared" si="47"/>
        <v>6.05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36.736530147419295</v>
      </c>
      <c r="AS908">
        <f t="shared" si="47"/>
        <v>6.05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36.736530147419295</v>
      </c>
      <c r="AS909">
        <f t="shared" si="47"/>
        <v>6.05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36.736530147419295</v>
      </c>
      <c r="AS910">
        <f t="shared" si="47"/>
        <v>6.05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36.736530147419295</v>
      </c>
      <c r="AS911">
        <f t="shared" si="47"/>
        <v>6.05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36.736530147419295</v>
      </c>
      <c r="AS912">
        <f t="shared" si="47"/>
        <v>6.05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36.736530147419295</v>
      </c>
      <c r="AS913" s="177">
        <f>AC9</f>
        <v>6.05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35" priority="1">
      <formula>_xlfn.ISFORMULA(B6)=FALSE</formula>
    </cfRule>
  </conditionalFormatting>
  <conditionalFormatting sqref="B42 E42">
    <cfRule type="cellIs" dxfId="34" priority="3" operator="greaterThan">
      <formula>1</formula>
    </cfRule>
  </conditionalFormatting>
  <conditionalFormatting sqref="H39:H41">
    <cfRule type="containsText" dxfId="33" priority="2" operator="containsText" text="FAILS">
      <formula>NOT(ISERROR(SEARCH(("FAILS"),(H39))))</formula>
    </cfRule>
  </conditionalFormatting>
  <dataValidations count="2">
    <dataValidation type="list" allowBlank="1" sqref="F9" xr:uid="{F710CC90-EF58-4975-9DDB-3FEAB7B87D93}">
      <formula1>$K$32:$K$34</formula1>
    </dataValidation>
    <dataValidation type="list" allowBlank="1" sqref="B10" xr:uid="{EAF27AD6-D3EA-40C9-BEE1-9348E6C7F14A}">
      <formula1>"Yes,No"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272CD4B0-6D0F-4EBB-A516-D36195F7FE13}">
          <x14:formula1>
            <xm:f>Shapes!$B$2:$B$276</xm:f>
          </x14:formula1>
          <xm:sqref>F6</xm:sqref>
        </x14:dataValidation>
        <x14:dataValidation type="list" allowBlank="1" xr:uid="{AB1B5395-336A-49C7-B655-86CF259E8B5A}">
          <x14:formula1>
            <xm:f>Shapes!$B$277:$B$392</xm:f>
          </x14:formula1>
          <xm:sqref>F8</xm:sqref>
        </x14:dataValidation>
        <x14:dataValidation type="list" allowBlank="1" xr:uid="{30D3A50D-9F03-4C5A-B4E6-B42392C62F1B}">
          <x14:formula1>
            <xm:f>Shapes!$B$2:$B$313</xm:f>
          </x14:formula1>
          <xm:sqref>F7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FB8D0-5732-4188-BC4D-0F3D24EE8AF2}">
  <sheetPr>
    <outlinePr summaryBelow="0" summaryRight="0"/>
    <pageSetUpPr fitToPage="1"/>
  </sheetPr>
  <dimension ref="A1:CG1128"/>
  <sheetViews>
    <sheetView zoomScaleNormal="100" workbookViewId="0">
      <selection activeCell="B9" sqref="B9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MODULEINPUT!A27&amp;" Bottom, Gusset 6"</f>
        <v>BF3 Bottom, Gusset 6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33.920256917590109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0.67248542904957043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6'!$B$8</f>
        <v>0</v>
      </c>
      <c r="M5" s="183"/>
      <c r="N5" s="187" t="s">
        <v>84</v>
      </c>
      <c r="O5" s="195">
        <f>'Gusset 6'!$B$6</f>
        <v>7.5869140625</v>
      </c>
      <c r="P5" s="183" t="b">
        <f>IF('Gusset 6'!K10="Yes",TRUE,FALSE)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2.5</v>
      </c>
      <c r="X5" s="187" t="s">
        <v>86</v>
      </c>
      <c r="Y5" s="197">
        <f>AF3-30</f>
        <v>3.920256917590109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0.55803852488243844</v>
      </c>
      <c r="AG5" s="198"/>
      <c r="AH5" s="198"/>
      <c r="AI5" s="130">
        <v>1</v>
      </c>
      <c r="AJ5">
        <f t="shared" ref="AJ5:AK11" si="0">AJ4+(AJ$105-AJ$4)/100</f>
        <v>0.50347232172139744</v>
      </c>
      <c r="AK5">
        <f t="shared" si="0"/>
        <v>0.33857780028739731</v>
      </c>
    </row>
    <row r="6" spans="1:45" ht="15" customHeight="1">
      <c r="A6" s="158" t="s">
        <v>2</v>
      </c>
      <c r="B6" s="159">
        <f>MODULEINPUT!D27</f>
        <v>7.5869140625</v>
      </c>
      <c r="C6" s="139"/>
      <c r="D6" s="156"/>
      <c r="E6" s="155" t="s">
        <v>89</v>
      </c>
      <c r="F6" s="359" t="str">
        <f>MODULEINPUT!F28</f>
        <v>W12X45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6'!$B$7</f>
        <v>11.281901041666666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6.05</v>
      </c>
      <c r="X6" s="187"/>
      <c r="Y6" s="183"/>
      <c r="Z6" s="187"/>
      <c r="AA6" s="183">
        <v>1</v>
      </c>
      <c r="AB6" s="198">
        <f>W7</f>
        <v>5.2</v>
      </c>
      <c r="AC6" s="201">
        <f>W6+Y24</f>
        <v>22.15170546903752</v>
      </c>
      <c r="AD6" s="183"/>
      <c r="AE6" s="187" t="s">
        <v>92</v>
      </c>
      <c r="AF6" s="183">
        <f>COS($AF$3*PI()/180)</f>
        <v>0.82981504249262206</v>
      </c>
      <c r="AG6" s="198"/>
      <c r="AH6" s="198"/>
      <c r="AI6" s="130">
        <v>2</v>
      </c>
      <c r="AJ6">
        <f t="shared" si="0"/>
        <v>1.0069446434427949</v>
      </c>
      <c r="AK6">
        <f t="shared" si="0"/>
        <v>0.67715560057479462</v>
      </c>
    </row>
    <row r="7" spans="1:45" ht="15" customHeight="1">
      <c r="A7" s="158" t="s">
        <v>93</v>
      </c>
      <c r="B7" s="160">
        <f>MODULEINPUT!C27</f>
        <v>11.281901041666666</v>
      </c>
      <c r="C7" s="139"/>
      <c r="D7" s="156"/>
      <c r="E7" s="155" t="s">
        <v>14</v>
      </c>
      <c r="F7" s="360" t="str">
        <f>MODULEINPUT!G27</f>
        <v>W10X68</v>
      </c>
      <c r="G7" s="361"/>
      <c r="H7" s="2"/>
      <c r="I7" s="9"/>
      <c r="J7" s="183"/>
      <c r="K7" s="187" t="s">
        <v>94</v>
      </c>
      <c r="L7" s="202">
        <f>'Gusset 6'!$F$11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5.2</v>
      </c>
      <c r="X7" s="187"/>
      <c r="Y7" s="183"/>
      <c r="Z7" s="187"/>
      <c r="AA7" s="183">
        <v>2</v>
      </c>
      <c r="AB7" s="201">
        <f>IF(W21&gt;W22,(AB8-W30),(AB6))</f>
        <v>19.459637232041342</v>
      </c>
      <c r="AC7" s="201">
        <f>IF(W21&gt;W22,(AC8+W29),(AC6))</f>
        <v>31.74110373111807</v>
      </c>
      <c r="AD7" s="183"/>
      <c r="AE7" s="183"/>
      <c r="AF7" s="183"/>
      <c r="AG7" s="198"/>
      <c r="AH7" s="183"/>
      <c r="AI7" s="130">
        <v>3</v>
      </c>
      <c r="AJ7">
        <f t="shared" si="0"/>
        <v>1.5104169651641923</v>
      </c>
      <c r="AK7">
        <f t="shared" si="0"/>
        <v>1.0157334008621919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MODULEINPUT!I27</f>
        <v>HSS5X5X1/2</v>
      </c>
      <c r="G8" s="361"/>
      <c r="H8" s="2"/>
      <c r="I8" s="9"/>
      <c r="J8" s="183"/>
      <c r="K8" s="187" t="s">
        <v>6</v>
      </c>
      <c r="L8" s="194">
        <f>'Gusset 6'!$B$9</f>
        <v>0.875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36.736530147419295</v>
      </c>
      <c r="AC8" s="198">
        <f>IF(W21&gt;W22,AC9,(AC7-X29))</f>
        <v>6.05</v>
      </c>
      <c r="AD8" s="183"/>
      <c r="AE8" s="187" t="s">
        <v>98</v>
      </c>
      <c r="AF8" s="183">
        <f>90-AF3</f>
        <v>56.079743082409891</v>
      </c>
      <c r="AG8" s="198"/>
      <c r="AH8" s="183"/>
      <c r="AI8" s="130">
        <v>4</v>
      </c>
      <c r="AJ8">
        <f t="shared" si="0"/>
        <v>2.0138892868855898</v>
      </c>
      <c r="AK8">
        <f t="shared" si="0"/>
        <v>1.3543112011495892</v>
      </c>
    </row>
    <row r="9" spans="1:45" ht="15" customHeight="1">
      <c r="A9" s="158" t="s">
        <v>6</v>
      </c>
      <c r="B9" s="161">
        <f>7/8</f>
        <v>0.875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11.980018085684733</v>
      </c>
      <c r="X9" s="187"/>
      <c r="Y9" s="183"/>
      <c r="Z9" s="187"/>
      <c r="AA9" s="183">
        <v>4</v>
      </c>
      <c r="AB9" s="201">
        <f>W7+Y25</f>
        <v>36.736530147419295</v>
      </c>
      <c r="AC9" s="198">
        <f>W6</f>
        <v>6.05</v>
      </c>
      <c r="AD9" s="183"/>
      <c r="AE9" s="187" t="s">
        <v>83</v>
      </c>
      <c r="AF9" s="183">
        <f>TAN($AF$8*PI()/180)</f>
        <v>1.4870210666323413</v>
      </c>
      <c r="AG9" s="198"/>
      <c r="AH9" s="183"/>
      <c r="AI9" s="130">
        <v>5</v>
      </c>
      <c r="AJ9">
        <f t="shared" si="0"/>
        <v>2.5173616086069872</v>
      </c>
      <c r="AK9">
        <f t="shared" si="0"/>
        <v>1.6928890014369866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6'!$F$10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1.75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0.82981504249262206</v>
      </c>
      <c r="AG10" s="198"/>
      <c r="AH10" s="183"/>
      <c r="AI10" s="130">
        <v>6</v>
      </c>
      <c r="AJ10">
        <f t="shared" si="0"/>
        <v>3.0208339303283847</v>
      </c>
      <c r="AK10">
        <f t="shared" si="0"/>
        <v>2.0314668017243838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15.480018085684733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0.55803852488243844</v>
      </c>
      <c r="AG11" s="198"/>
      <c r="AH11" s="183"/>
      <c r="AI11" s="130">
        <v>7</v>
      </c>
      <c r="AJ11">
        <f t="shared" si="0"/>
        <v>3.5243062520497821</v>
      </c>
      <c r="AK11">
        <f t="shared" si="0"/>
        <v>2.3700446020117809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19</v>
      </c>
      <c r="X13" s="183"/>
      <c r="Y13" s="183"/>
      <c r="Z13" s="187"/>
      <c r="AA13" s="187" t="s">
        <v>108</v>
      </c>
      <c r="AB13" s="183">
        <f>Y31*AF6</f>
        <v>50.347232172139748</v>
      </c>
      <c r="AC13" s="183">
        <f>Y31*AF5</f>
        <v>33.857780028739732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4.0277785737711795</v>
      </c>
      <c r="AK13">
        <f t="shared" si="2"/>
        <v>2.7086224022991781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20.75</v>
      </c>
      <c r="X14" s="183"/>
      <c r="Y14" s="183"/>
      <c r="Z14" s="187"/>
      <c r="AA14" s="183">
        <v>11</v>
      </c>
      <c r="AB14" s="183">
        <f>AB13-W15*COS((AF3-30)*PI()/180)</f>
        <v>43.363610984363696</v>
      </c>
      <c r="AC14" s="183">
        <f>AC13-W15*SIN((AF3-30)*PI()/180)</f>
        <v>33.379203905593805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4.531250895492577</v>
      </c>
      <c r="AK14">
        <f t="shared" si="3"/>
        <v>3.0472002025865752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7</v>
      </c>
      <c r="X15" s="183"/>
      <c r="Y15" s="183"/>
      <c r="Z15" s="187"/>
      <c r="AA15" s="183">
        <v>12</v>
      </c>
      <c r="AB15" s="198">
        <f>AB13-W15*SIN((AF8-30)*PI()/180)</f>
        <v>47.269880658540764</v>
      </c>
      <c r="AC15" s="183">
        <f>AC13-W15*COS((AF8-30)*PI()/180)</f>
        <v>27.570498608145449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5.0347232172139744</v>
      </c>
      <c r="AK15">
        <f t="shared" si="3"/>
        <v>3.3857780028739723</v>
      </c>
    </row>
    <row r="16" spans="1:45" ht="15" customHeight="1">
      <c r="A16" s="135"/>
      <c r="B16" s="136" t="s">
        <v>2</v>
      </c>
      <c r="C16" s="137">
        <f>R24</f>
        <v>7.5869140625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6'!$F$6,Shapes!$B$1:$B$392,0),11)</f>
        <v>231</v>
      </c>
      <c r="M16" s="187" t="s">
        <v>114</v>
      </c>
      <c r="N16" s="212">
        <f>VLOOKUP(L16,Shapes!$A:$D,4,FALSE)</f>
        <v>12.1</v>
      </c>
      <c r="O16" s="187"/>
      <c r="P16" s="187" t="s">
        <v>115</v>
      </c>
      <c r="Q16" s="183" t="b">
        <f>IF(L16&lt;&gt;1,IF(L17&lt;&gt;1,IF(L18&lt;&gt;1,FALSE,TRUE),TRUE),TRUE)</f>
        <v>0</v>
      </c>
      <c r="R16" s="183"/>
      <c r="S16" s="183"/>
      <c r="T16" s="211"/>
      <c r="U16" s="184"/>
      <c r="V16" s="187" t="s">
        <v>116</v>
      </c>
      <c r="W16" s="183">
        <f>(W5+W8)/TAN(30*PI()/180)</f>
        <v>6.0621778264910713</v>
      </c>
      <c r="X16" s="183"/>
      <c r="Y16" s="183"/>
      <c r="Z16" s="187"/>
      <c r="AA16" s="183">
        <v>21</v>
      </c>
      <c r="AB16" s="183">
        <f>W7</f>
        <v>5.2</v>
      </c>
      <c r="AC16" s="183">
        <f>W6</f>
        <v>6.05</v>
      </c>
      <c r="AD16" s="183"/>
      <c r="AE16" s="198">
        <v>1</v>
      </c>
      <c r="AF16" s="198">
        <f>W7</f>
        <v>5.2</v>
      </c>
      <c r="AG16" s="213">
        <f>L5+W6</f>
        <v>6.05</v>
      </c>
      <c r="AH16" s="183"/>
      <c r="AI16" s="130">
        <v>11</v>
      </c>
      <c r="AJ16">
        <f t="shared" si="3"/>
        <v>5.5381955389353719</v>
      </c>
      <c r="AK16">
        <f t="shared" si="3"/>
        <v>3.7243558031613695</v>
      </c>
    </row>
    <row r="17" spans="1:37" ht="15" customHeight="1">
      <c r="A17" s="135"/>
      <c r="B17" s="136" t="s">
        <v>93</v>
      </c>
      <c r="C17" s="137">
        <f>O6</f>
        <v>11.281901041666666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6'!$F$7,Shapes!$B$1:$B$392,0),11)</f>
        <v>244</v>
      </c>
      <c r="M17" s="187" t="s">
        <v>114</v>
      </c>
      <c r="N17" s="214">
        <f>VLOOKUP(L17,Shapes!$A:$D,4,FALSE)</f>
        <v>10.4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23.960036171369467</v>
      </c>
      <c r="X17" s="183"/>
      <c r="Y17" s="183"/>
      <c r="Z17" s="187"/>
      <c r="AA17" s="183">
        <v>22</v>
      </c>
      <c r="AB17" s="198">
        <f>AB21</f>
        <v>50.347232172139748</v>
      </c>
      <c r="AC17" s="183">
        <f>AC16</f>
        <v>6.05</v>
      </c>
      <c r="AD17" s="183"/>
      <c r="AE17" s="198">
        <v>2</v>
      </c>
      <c r="AF17" s="198">
        <f>AB21</f>
        <v>50.347232172139748</v>
      </c>
      <c r="AG17" s="213">
        <f>AG16</f>
        <v>6.05</v>
      </c>
      <c r="AH17" s="183" t="str">
        <f>IF(AG17&gt;AC8,"Gusset Plate must be released from the slab.","")</f>
        <v/>
      </c>
      <c r="AI17" s="130">
        <v>12</v>
      </c>
      <c r="AJ17">
        <f t="shared" si="3"/>
        <v>6.0416678606567693</v>
      </c>
      <c r="AK17">
        <f t="shared" si="3"/>
        <v>4.0629336034487666</v>
      </c>
    </row>
    <row r="18" spans="1:37" ht="15" customHeight="1">
      <c r="A18" s="135"/>
      <c r="B18" s="136" t="s">
        <v>118</v>
      </c>
      <c r="C18" s="137">
        <f t="shared" ref="C18:C19" si="4">R25</f>
        <v>13.595681524135511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6'!$F$8,Shapes!$B$1:$B$392,0),11)</f>
        <v>289</v>
      </c>
      <c r="M18" s="183" t="s">
        <v>114</v>
      </c>
      <c r="N18" s="183">
        <f>VLOOKUP(L18,Shapes!$A:$D,4,FALSE)</f>
        <v>5</v>
      </c>
      <c r="O18" s="187" t="s">
        <v>119</v>
      </c>
      <c r="P18" s="212">
        <f>VLOOKUP(L18,Shapes!$A:$D,3,FALSE)</f>
        <v>7.88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7</v>
      </c>
      <c r="X18" s="183"/>
      <c r="Y18" s="183"/>
      <c r="Z18" s="187"/>
      <c r="AA18" s="183">
        <v>23</v>
      </c>
      <c r="AB18" s="198">
        <f>W7</f>
        <v>5.2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6.5451401823781667</v>
      </c>
      <c r="AK18">
        <f t="shared" si="3"/>
        <v>4.4015114037361638</v>
      </c>
    </row>
    <row r="19" spans="1:37" ht="15" customHeight="1">
      <c r="A19" s="135"/>
      <c r="B19" s="136" t="s">
        <v>123</v>
      </c>
      <c r="C19" s="138">
        <f t="shared" si="4"/>
        <v>33.920256917590109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0.875</v>
      </c>
      <c r="M19" s="183">
        <f>L20/(0.9*R19*AD32)</f>
        <v>0.39331352862499108</v>
      </c>
      <c r="N19" s="183" t="s">
        <v>124</v>
      </c>
      <c r="O19" s="187" t="s">
        <v>119</v>
      </c>
      <c r="P19" s="183">
        <f>2*W11*L19</f>
        <v>27.090031649948283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7.2907813069124865</v>
      </c>
      <c r="X19" s="183"/>
      <c r="Y19" s="183"/>
      <c r="Z19" s="187"/>
      <c r="AA19" s="183">
        <v>24</v>
      </c>
      <c r="AB19" s="198">
        <f>AB18</f>
        <v>5.2</v>
      </c>
      <c r="AC19" s="183">
        <f>AC21</f>
        <v>50.347232172139748</v>
      </c>
      <c r="AD19" s="183"/>
      <c r="AE19" s="183"/>
      <c r="AF19" s="183"/>
      <c r="AG19" s="183"/>
      <c r="AH19" s="183"/>
      <c r="AI19" s="130">
        <v>14</v>
      </c>
      <c r="AJ19">
        <f t="shared" si="3"/>
        <v>7.0486125040995642</v>
      </c>
      <c r="AK19">
        <f t="shared" si="3"/>
        <v>4.7400892040235609</v>
      </c>
    </row>
    <row r="20" spans="1:37" ht="15" customHeight="1">
      <c r="A20" s="135"/>
      <c r="B20" s="136" t="s">
        <v>126</v>
      </c>
      <c r="C20" s="138">
        <f>AF8</f>
        <v>56.079743082409891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512.20000000000005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9.3183530672823718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7.5520848258209616</v>
      </c>
      <c r="AK20">
        <f t="shared" si="3"/>
        <v>5.0786670043109581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33.860658400850987</v>
      </c>
      <c r="X21" s="183"/>
      <c r="Y21" s="183"/>
      <c r="Z21" s="183"/>
      <c r="AA21" s="183" t="s">
        <v>131</v>
      </c>
      <c r="AB21" s="183">
        <f>MAX(AB6:AC13)</f>
        <v>50.347232172139748</v>
      </c>
      <c r="AC21" s="183">
        <f>AB21</f>
        <v>50.347232172139748</v>
      </c>
      <c r="AD21" s="183"/>
      <c r="AE21" s="183"/>
      <c r="AF21" s="183"/>
      <c r="AG21" s="183"/>
      <c r="AH21" s="183"/>
      <c r="AI21" s="130">
        <v>16</v>
      </c>
      <c r="AJ21">
        <f t="shared" si="3"/>
        <v>8.0555571475423591</v>
      </c>
      <c r="AK21">
        <f t="shared" si="3"/>
        <v>5.4172448045983552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16.676543264533578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8.5590294692637556</v>
      </c>
      <c r="AK22">
        <f t="shared" si="3"/>
        <v>5.7558226048857524</v>
      </c>
    </row>
    <row r="23" spans="1:37" ht="15" customHeight="1">
      <c r="A23" s="135"/>
      <c r="B23" s="136" t="s">
        <v>135</v>
      </c>
      <c r="C23" s="141">
        <f>L26</f>
        <v>19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9.0625017909851522</v>
      </c>
      <c r="AK23">
        <f t="shared" si="3"/>
        <v>6.0944004051731495</v>
      </c>
    </row>
    <row r="24" spans="1:37" ht="15" customHeight="1">
      <c r="A24" s="135"/>
      <c r="B24" s="136" t="s">
        <v>139</v>
      </c>
      <c r="C24" s="141">
        <f>Y25</f>
        <v>31.536530147419295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7.5869140625</v>
      </c>
      <c r="S24" s="183"/>
      <c r="T24" s="183"/>
      <c r="U24" s="184"/>
      <c r="V24" s="187" t="s">
        <v>141</v>
      </c>
      <c r="W24" s="201">
        <f>W27-W28</f>
        <v>16.101705469037519</v>
      </c>
      <c r="X24" s="201">
        <f>(W22/AF11)-(W20*AF10)-W6</f>
        <v>16.101705469037519</v>
      </c>
      <c r="Y24" s="220">
        <f>IF($W$21&gt;$W$22,W24,X24)</f>
        <v>16.101705469037519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9.5659741127065487</v>
      </c>
      <c r="AK24">
        <f t="shared" si="3"/>
        <v>6.4329782054605467</v>
      </c>
    </row>
    <row r="25" spans="1:37" ht="15" customHeight="1">
      <c r="A25" s="135"/>
      <c r="B25" s="136" t="s">
        <v>143</v>
      </c>
      <c r="C25" s="141">
        <f>Y24</f>
        <v>16.101705469037519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13.595681524135511</v>
      </c>
      <c r="S25" s="183"/>
      <c r="T25" s="183"/>
      <c r="U25" s="184"/>
      <c r="V25" s="187" t="s">
        <v>146</v>
      </c>
      <c r="W25" s="201">
        <f>(W21/AF6)-W7-(W19*AF5)</f>
        <v>31.536530147419295</v>
      </c>
      <c r="X25" s="201">
        <f>X27-X28</f>
        <v>31.536530147419292</v>
      </c>
      <c r="Y25" s="220">
        <f>IF($W$21&gt;$W$22,W25,X25)</f>
        <v>31.536530147419295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10.069446434427945</v>
      </c>
      <c r="AK25">
        <f t="shared" si="3"/>
        <v>6.7715560057479438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19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33.920256917590109</v>
      </c>
      <c r="S26" s="183"/>
      <c r="T26" s="183"/>
      <c r="U26" s="184"/>
      <c r="V26" s="187" t="s">
        <v>151</v>
      </c>
      <c r="W26" s="201">
        <f>W25-(2*W11)*AF5</f>
        <v>14.259637232041342</v>
      </c>
      <c r="X26" s="201">
        <f>X24-(2*W11*AF10)</f>
        <v>-9.5893982620805502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10.572918756149342</v>
      </c>
      <c r="AK26">
        <f t="shared" si="3"/>
        <v>7.110133806035341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25.691103731118069</v>
      </c>
      <c r="X27" s="201">
        <f>2*W11*AF11</f>
        <v>17.276892915377953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11.076391077870738</v>
      </c>
      <c r="AK27">
        <f t="shared" si="3"/>
        <v>7.4487116063227381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9.5893982620805502</v>
      </c>
      <c r="X28" s="201">
        <f>X26*AF9</f>
        <v>-14.25963723204134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11.579863399592135</v>
      </c>
      <c r="AK28">
        <f t="shared" si="3"/>
        <v>7.7872894066101352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25.691103731118069</v>
      </c>
      <c r="X29" s="201">
        <f>2*W11*AF10</f>
        <v>25.691103731118069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12.083335721313532</v>
      </c>
      <c r="AK29">
        <f t="shared" si="3"/>
        <v>8.1258672068975333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17.276892915377953</v>
      </c>
      <c r="X30" s="222">
        <f>2*W11*AF11</f>
        <v>17.276892915377953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12.586808043034928</v>
      </c>
      <c r="AK30">
        <f t="shared" si="5"/>
        <v>8.4644450071849313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54.610658400850987</v>
      </c>
      <c r="X31" s="222">
        <f>W22+W14</f>
        <v>37.426543264533578</v>
      </c>
      <c r="Y31" s="224">
        <f>IF(W21&gt;W22,W31,X31)+W16</f>
        <v>60.67283622734206</v>
      </c>
      <c r="Z31" s="183"/>
      <c r="AA31" s="183"/>
      <c r="AB31" s="183" t="s">
        <v>163</v>
      </c>
      <c r="AC31" s="183"/>
      <c r="AD31" s="225">
        <f>((AC7-AC8)^2+(AB7-AB8)^2)^0.5</f>
        <v>30.960036171369463</v>
      </c>
      <c r="AE31" s="183"/>
      <c r="AF31" s="183"/>
      <c r="AG31" s="183"/>
      <c r="AH31" s="183"/>
      <c r="AI31" s="130">
        <v>26</v>
      </c>
      <c r="AJ31">
        <f t="shared" si="5"/>
        <v>13.090280364756325</v>
      </c>
      <c r="AK31">
        <f t="shared" si="5"/>
        <v>8.8030228074723293</v>
      </c>
    </row>
    <row r="32" spans="1:37" ht="15" customHeight="1">
      <c r="A32" s="136" t="s">
        <v>164</v>
      </c>
      <c r="B32" s="141">
        <f t="shared" ref="B32:B36" si="6">K52</f>
        <v>5.2</v>
      </c>
      <c r="C32" s="135"/>
      <c r="D32" s="143"/>
      <c r="E32" s="136" t="s">
        <v>165</v>
      </c>
      <c r="F32" s="144">
        <f>L20</f>
        <v>512.20000000000005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28.939310229205777</v>
      </c>
      <c r="AE32" s="183"/>
      <c r="AF32" s="183"/>
      <c r="AG32" s="183"/>
      <c r="AH32" s="183"/>
      <c r="AI32" s="130">
        <v>27</v>
      </c>
      <c r="AJ32">
        <f t="shared" si="5"/>
        <v>13.593752686477721</v>
      </c>
      <c r="AK32">
        <f t="shared" si="5"/>
        <v>9.1416006077597274</v>
      </c>
    </row>
    <row r="33" spans="1:37" ht="15" customHeight="1">
      <c r="A33" s="136" t="s">
        <v>168</v>
      </c>
      <c r="B33" s="141">
        <f t="shared" si="6"/>
        <v>6.05</v>
      </c>
      <c r="C33" s="135"/>
      <c r="D33" s="136" t="s">
        <v>169</v>
      </c>
      <c r="E33" s="145">
        <f t="shared" ref="E33:F36" si="7">N52</f>
        <v>0.23221616726136762</v>
      </c>
      <c r="F33" s="144">
        <f t="shared" si="7"/>
        <v>119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14.097225008199118</v>
      </c>
      <c r="AK33">
        <f t="shared" si="5"/>
        <v>9.4801784080471254</v>
      </c>
    </row>
    <row r="34" spans="1:37" ht="15" customHeight="1">
      <c r="A34" s="136" t="s">
        <v>85</v>
      </c>
      <c r="B34" s="141">
        <f t="shared" si="6"/>
        <v>16.419429285600707</v>
      </c>
      <c r="C34" s="135"/>
      <c r="D34" s="136" t="s">
        <v>172</v>
      </c>
      <c r="E34" s="145">
        <f t="shared" si="7"/>
        <v>0.63022428716053747</v>
      </c>
      <c r="F34" s="144">
        <f t="shared" si="7"/>
        <v>323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11.969655114602888</v>
      </c>
      <c r="AE34" s="183"/>
      <c r="AF34" s="183"/>
      <c r="AG34" s="183"/>
      <c r="AH34" s="183"/>
      <c r="AI34" s="130">
        <v>29</v>
      </c>
      <c r="AJ34">
        <f t="shared" si="5"/>
        <v>14.600697329920514</v>
      </c>
      <c r="AK34">
        <f t="shared" si="5"/>
        <v>9.8187562083345234</v>
      </c>
    </row>
    <row r="35" spans="1:37" ht="15" customHeight="1">
      <c r="A35" s="146" t="s">
        <v>91</v>
      </c>
      <c r="B35" s="141">
        <f t="shared" si="6"/>
        <v>8.4887511789340397</v>
      </c>
      <c r="C35" s="135"/>
      <c r="D35" s="136" t="s">
        <v>177</v>
      </c>
      <c r="E35" s="145">
        <f t="shared" si="7"/>
        <v>0.32582235762107087</v>
      </c>
      <c r="F35" s="144">
        <f t="shared" si="7"/>
        <v>167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15.104169651641911</v>
      </c>
      <c r="AK35">
        <f t="shared" si="5"/>
        <v>10.157334008621921</v>
      </c>
    </row>
    <row r="36" spans="1:37" ht="15" customHeight="1">
      <c r="A36" s="136" t="s">
        <v>152</v>
      </c>
      <c r="B36" s="147">
        <f t="shared" si="6"/>
        <v>26.05331089282215</v>
      </c>
      <c r="C36" s="135"/>
      <c r="D36" s="136" t="s">
        <v>180</v>
      </c>
      <c r="E36" s="145">
        <f t="shared" si="7"/>
        <v>0.19959075533208459</v>
      </c>
      <c r="F36" s="144">
        <f t="shared" si="7"/>
        <v>103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15.607641973363307</v>
      </c>
      <c r="AK36">
        <f t="shared" si="5"/>
        <v>10.49591180890932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16.111114295084704</v>
      </c>
      <c r="AK37">
        <f t="shared" si="5"/>
        <v>10.834489609196718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16.6145866168061</v>
      </c>
      <c r="AK38">
        <f t="shared" si="5"/>
        <v>11.173067409484116</v>
      </c>
    </row>
    <row r="39" spans="1:37" ht="15" customHeight="1">
      <c r="A39" s="136" t="s">
        <v>186</v>
      </c>
      <c r="B39" s="148">
        <f>L60</f>
        <v>5</v>
      </c>
      <c r="C39" s="135"/>
      <c r="D39" s="136" t="s">
        <v>187</v>
      </c>
      <c r="E39" s="148">
        <f>Q60</f>
        <v>6</v>
      </c>
      <c r="F39" s="135"/>
      <c r="G39" s="136" t="s">
        <v>188</v>
      </c>
      <c r="H39" s="149" t="str">
        <f>ROUND(K73,0)&amp;"k  "&amp;L74</f>
        <v>303k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17.118058938527497</v>
      </c>
      <c r="AK39">
        <f t="shared" si="5"/>
        <v>11.511645209771514</v>
      </c>
    </row>
    <row r="40" spans="1:37" ht="15" customHeight="1">
      <c r="A40" s="136" t="s">
        <v>189</v>
      </c>
      <c r="B40" s="150">
        <f t="shared" ref="B40:B42" si="8">N60</f>
        <v>0.17356320617684548</v>
      </c>
      <c r="C40" s="135"/>
      <c r="D40" s="136" t="s">
        <v>190</v>
      </c>
      <c r="E40" s="150">
        <f t="shared" ref="E40:E42" si="9">S60</f>
        <v>0.58891340602906495</v>
      </c>
      <c r="F40" s="135"/>
      <c r="G40" s="136" t="s">
        <v>191</v>
      </c>
      <c r="H40" s="149" t="str">
        <f>ROUND(K77,0)&amp;"k  "&amp;L78</f>
        <v>1139k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17.621531260248894</v>
      </c>
      <c r="AK40">
        <f t="shared" si="5"/>
        <v>11.850223010058912</v>
      </c>
    </row>
    <row r="41" spans="1:37" ht="15" customHeight="1">
      <c r="A41" s="136" t="s">
        <v>194</v>
      </c>
      <c r="B41" s="150">
        <f t="shared" si="8"/>
        <v>0.70665019657715655</v>
      </c>
      <c r="C41" s="135"/>
      <c r="D41" s="136" t="s">
        <v>195</v>
      </c>
      <c r="E41" s="150">
        <f t="shared" si="9"/>
        <v>0.24214802722951573</v>
      </c>
      <c r="F41" s="135"/>
      <c r="G41" s="136" t="s">
        <v>196</v>
      </c>
      <c r="H41" s="149" t="str">
        <f>ROUND(MIN(K81:K82),0)&amp;"k  "&amp;L83</f>
        <v>961k  OK</v>
      </c>
      <c r="I41" s="9"/>
      <c r="J41" s="183"/>
      <c r="K41" s="187" t="s">
        <v>197</v>
      </c>
      <c r="L41" s="229">
        <f>L20</f>
        <v>512.20000000000005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18.12500358197029</v>
      </c>
      <c r="AK41">
        <f t="shared" si="5"/>
        <v>12.18880081034631</v>
      </c>
    </row>
    <row r="42" spans="1:37" ht="15" customHeight="1">
      <c r="A42" s="136" t="s">
        <v>200</v>
      </c>
      <c r="B42" s="151">
        <f t="shared" si="8"/>
        <v>0.88021340275400206</v>
      </c>
      <c r="C42" s="135"/>
      <c r="D42" s="136" t="s">
        <v>200</v>
      </c>
      <c r="E42" s="151">
        <f t="shared" si="9"/>
        <v>0.83106143325858062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1.82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18.628475903691687</v>
      </c>
      <c r="AK42">
        <f t="shared" si="5"/>
        <v>12.527378610633708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89.641856203091265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19.131948225413083</v>
      </c>
      <c r="AK43">
        <f t="shared" si="5"/>
        <v>12.865956410921106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19.63542054713448</v>
      </c>
      <c r="AK44">
        <f t="shared" si="5"/>
        <v>13.204534211208504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30.282738515896718</v>
      </c>
      <c r="M45" s="183"/>
      <c r="N45" s="183" t="s">
        <v>204</v>
      </c>
      <c r="O45" s="197">
        <f>PI()^2*29000/(L43)^2</f>
        <v>35.618535718726299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20.138892868855876</v>
      </c>
      <c r="AK45">
        <f t="shared" si="5"/>
        <v>13.543112011495902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272.09575770269799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20.642365190577273</v>
      </c>
      <c r="AK46">
        <f t="shared" si="10"/>
        <v>13.8816898117833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81.628727310809396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21.145837512298669</v>
      </c>
      <c r="AK47">
        <f t="shared" si="10"/>
        <v>14.220267612070698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21.649309834020066</v>
      </c>
      <c r="AK48">
        <f t="shared" si="10"/>
        <v>14.558845412358096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22.152782155741463</v>
      </c>
      <c r="AK49">
        <f t="shared" si="10"/>
        <v>14.897423212645494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22.656254477462859</v>
      </c>
      <c r="AK50">
        <f t="shared" si="10"/>
        <v>15.236001012932892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6'!$F$12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23.159726799184256</v>
      </c>
      <c r="AK51">
        <f t="shared" si="10"/>
        <v>15.57457881322029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5.2</v>
      </c>
      <c r="L52" s="183"/>
      <c r="M52" s="187" t="s">
        <v>169</v>
      </c>
      <c r="N52" s="183">
        <f>K53/K56</f>
        <v>0.23221616726136762</v>
      </c>
      <c r="O52" s="198">
        <f t="shared" ref="O52:O55" si="11">ROUNDUP(N52*$L$20,0)</f>
        <v>119</v>
      </c>
      <c r="P52" s="183"/>
      <c r="Q52" s="187" t="s">
        <v>211</v>
      </c>
      <c r="R52" s="233">
        <f>(Y25-R51)/2+R51</f>
        <v>16.268265073709649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23.663199120905652</v>
      </c>
      <c r="AK52">
        <f t="shared" si="10"/>
        <v>15.913156613507688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6.05</v>
      </c>
      <c r="L53" s="183"/>
      <c r="M53" s="187" t="s">
        <v>172</v>
      </c>
      <c r="N53" s="183">
        <f>K54/K56</f>
        <v>0.63022428716053747</v>
      </c>
      <c r="O53" s="198">
        <f t="shared" si="11"/>
        <v>323</v>
      </c>
      <c r="P53" s="183"/>
      <c r="Q53" s="187" t="s">
        <v>212</v>
      </c>
      <c r="R53" s="233">
        <f>(Y24-R51)/2+R51</f>
        <v>8.5508527345187595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24.166671442627049</v>
      </c>
      <c r="AK53">
        <f t="shared" si="10"/>
        <v>16.251734413795084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16.419429285600707</v>
      </c>
      <c r="L54" s="183"/>
      <c r="M54" s="187" t="s">
        <v>177</v>
      </c>
      <c r="N54" s="183">
        <f>K55/K56</f>
        <v>0.32582235762107087</v>
      </c>
      <c r="O54" s="198">
        <f t="shared" si="11"/>
        <v>167</v>
      </c>
      <c r="P54" s="183"/>
      <c r="Q54" s="187" t="s">
        <v>214</v>
      </c>
      <c r="R54" s="233">
        <f>AF8</f>
        <v>56.079743082409891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24.670143764348445</v>
      </c>
      <c r="AK54">
        <f t="shared" si="10"/>
        <v>16.590312214082481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8.4887511789340397</v>
      </c>
      <c r="L55" s="183"/>
      <c r="M55" s="187" t="s">
        <v>180</v>
      </c>
      <c r="N55" s="183">
        <f>K52/K56</f>
        <v>0.19959075533208459</v>
      </c>
      <c r="O55" s="198">
        <f t="shared" si="11"/>
        <v>103</v>
      </c>
      <c r="P55" s="183" t="s">
        <v>217</v>
      </c>
      <c r="Q55" s="187" t="s">
        <v>218</v>
      </c>
      <c r="R55" s="183">
        <f>K53*AF9-K52</f>
        <v>3.7964774531256653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25.173616086069842</v>
      </c>
      <c r="AK55">
        <f t="shared" si="10"/>
        <v>16.928890014369877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26.05331089282215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55.142136580594098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25.677088407791238</v>
      </c>
      <c r="AK56">
        <f t="shared" si="10"/>
        <v>17.267467814657273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5.8308570466329765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26.180560729512635</v>
      </c>
      <c r="AK57">
        <f t="shared" si="10"/>
        <v>17.606045614944669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26.684033051234032</v>
      </c>
      <c r="AK58">
        <f t="shared" si="10"/>
        <v>17.944623415232066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27.187505372955428</v>
      </c>
      <c r="AK59">
        <f t="shared" si="10"/>
        <v>18.283201215519462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5</v>
      </c>
      <c r="M60" s="187" t="s">
        <v>169</v>
      </c>
      <c r="N60" s="183">
        <f>O52/(2*0.75*63*2*K54*L60/16*0.707)</f>
        <v>0.17356320617684548</v>
      </c>
      <c r="O60" s="183"/>
      <c r="P60" s="187" t="s">
        <v>224</v>
      </c>
      <c r="Q60" s="198">
        <f>ROUNDUP((O55/(8.3*K55))+(O54/(5.5*K55)),0)</f>
        <v>6</v>
      </c>
      <c r="R60" s="187" t="s">
        <v>177</v>
      </c>
      <c r="S60" s="183">
        <f>O54/(2*0.75*42*2*K55*Q60/16*0.707)</f>
        <v>0.58891340602906495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27.690977694676825</v>
      </c>
      <c r="AK60">
        <f t="shared" si="10"/>
        <v>18.621779015806858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0.70665019657715655</v>
      </c>
      <c r="O61" s="183"/>
      <c r="P61" s="183"/>
      <c r="Q61" s="183"/>
      <c r="R61" s="187" t="s">
        <v>180</v>
      </c>
      <c r="S61" s="183">
        <f>O55/(2*0.75*63*2*K55*Q60/16*0.707)</f>
        <v>0.24214802722951573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28.194450016398221</v>
      </c>
      <c r="AK61">
        <f t="shared" si="10"/>
        <v>18.960356816094254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0.88021340275400206</v>
      </c>
      <c r="O62" s="183"/>
      <c r="P62" s="183"/>
      <c r="Q62" s="183"/>
      <c r="R62" s="187" t="s">
        <v>225</v>
      </c>
      <c r="S62" s="183">
        <f>SUM(S60:S61)</f>
        <v>0.83106143325858062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28.697922338119618</v>
      </c>
      <c r="AK62">
        <f t="shared" si="12"/>
        <v>19.298934616381651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29.201394659841014</v>
      </c>
      <c r="AK63">
        <f t="shared" si="12"/>
        <v>19.637512416669047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29.704866981562411</v>
      </c>
      <c r="AK64">
        <f t="shared" si="12"/>
        <v>19.976090216956443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30.208339303283807</v>
      </c>
      <c r="AK65">
        <f t="shared" si="12"/>
        <v>20.314668017243839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28.939310229205777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30.711811625005204</v>
      </c>
      <c r="AK66">
        <f t="shared" si="12"/>
        <v>20.653245817531236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31.215283946726601</v>
      </c>
      <c r="AK67">
        <f t="shared" si="12"/>
        <v>20.991823617818632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0.875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31.718756268447997</v>
      </c>
      <c r="AK68">
        <f t="shared" si="12"/>
        <v>21.330401418106028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137.48394693389386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32.222228590169394</v>
      </c>
      <c r="AK69">
        <f t="shared" si="12"/>
        <v>21.668979218393424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32.72570091189079</v>
      </c>
      <c r="AK70">
        <f t="shared" si="12"/>
        <v>22.007557018680821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15.142366736835838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33.229173233612187</v>
      </c>
      <c r="AK71">
        <f t="shared" si="12"/>
        <v>22.346134818968217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13.279855628205029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33.732645555333583</v>
      </c>
      <c r="AK72">
        <f t="shared" si="12"/>
        <v>22.684712619255613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302.64401618615562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34.23611787705498</v>
      </c>
      <c r="AK73">
        <f t="shared" si="12"/>
        <v>23.023290419543009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272.09575770269799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34.739590198776376</v>
      </c>
      <c r="AK74">
        <f t="shared" si="12"/>
        <v>23.361868219830406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35.243062520497773</v>
      </c>
      <c r="AK75">
        <f t="shared" si="12"/>
        <v>23.700446020117802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35.74653484221917</v>
      </c>
      <c r="AK76">
        <f t="shared" si="12"/>
        <v>24.039023820405198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1139.4853402749775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36.250007163940566</v>
      </c>
      <c r="AK77">
        <f t="shared" si="12"/>
        <v>24.377601620692595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512.20000000000005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36.753479485661963</v>
      </c>
      <c r="AK78">
        <f t="shared" si="13"/>
        <v>24.716179420979991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37.256951807383359</v>
      </c>
      <c r="AK79">
        <f t="shared" si="13"/>
        <v>25.054757221267387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37.760424129104756</v>
      </c>
      <c r="AK80">
        <f t="shared" si="13"/>
        <v>25.393335021554783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961.40625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38.263896450826152</v>
      </c>
      <c r="AK81">
        <f t="shared" si="13"/>
        <v>25.73191282184218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1097.9243509822793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38.767368772547549</v>
      </c>
      <c r="AK82">
        <f t="shared" si="13"/>
        <v>26.070490622129576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512.20000000000005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39.270841094268945</v>
      </c>
      <c r="AK83">
        <f t="shared" si="13"/>
        <v>26.409068422416972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39.774313415990342</v>
      </c>
      <c r="AK84">
        <f t="shared" si="13"/>
        <v>26.747646222704368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40.277785737711739</v>
      </c>
      <c r="AK85">
        <f t="shared" si="13"/>
        <v>27.086224022991765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40.781258059433135</v>
      </c>
      <c r="AK86">
        <f t="shared" si="13"/>
        <v>27.424801823279161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41.284730381154532</v>
      </c>
      <c r="AK87">
        <f t="shared" si="13"/>
        <v>27.763379623566557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41.788202702875928</v>
      </c>
      <c r="AK88">
        <f t="shared" si="13"/>
        <v>28.101957423853953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42.291675024597325</v>
      </c>
      <c r="AK89">
        <f t="shared" si="13"/>
        <v>28.44053522414135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42.795147346318721</v>
      </c>
      <c r="AK90">
        <f t="shared" si="13"/>
        <v>28.779113024428746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43.298619668040118</v>
      </c>
      <c r="AK91">
        <f t="shared" si="13"/>
        <v>29.117690824716142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43.802091989761514</v>
      </c>
      <c r="AK92">
        <f t="shared" si="13"/>
        <v>29.456268625003538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44.305564311482911</v>
      </c>
      <c r="AK93">
        <f t="shared" si="13"/>
        <v>29.794846425290935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44.809036633204308</v>
      </c>
      <c r="AK94">
        <f t="shared" si="14"/>
        <v>30.133424225578331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45.312508954925704</v>
      </c>
      <c r="AK95">
        <f t="shared" si="14"/>
        <v>30.472002025865727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45.815981276647101</v>
      </c>
      <c r="AK96">
        <f t="shared" si="14"/>
        <v>30.810579826153123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46.319453598368497</v>
      </c>
      <c r="AK97">
        <f t="shared" si="14"/>
        <v>31.14915762644052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46.822925920089894</v>
      </c>
      <c r="AK98">
        <f t="shared" si="14"/>
        <v>31.487735426727916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47.32639824181129</v>
      </c>
      <c r="AK99">
        <f t="shared" si="14"/>
        <v>31.826313227015312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47.829870563532687</v>
      </c>
      <c r="AK100">
        <f t="shared" si="14"/>
        <v>32.164891027302708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48.333342885254083</v>
      </c>
      <c r="AK101">
        <f t="shared" si="14"/>
        <v>32.503468827590105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48.83681520697548</v>
      </c>
      <c r="AK102">
        <f t="shared" si="14"/>
        <v>32.842046627877501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49.340287528696877</v>
      </c>
      <c r="AK103">
        <f t="shared" si="14"/>
        <v>33.180624428164897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49.843759850418273</v>
      </c>
      <c r="AK104">
        <f t="shared" si="14"/>
        <v>33.519202228452293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50.347232172139748</v>
      </c>
      <c r="AK105" s="177">
        <f t="shared" si="15"/>
        <v>33.857780028739732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19.459637232041342</v>
      </c>
      <c r="AL106" s="153">
        <f>AC7</f>
        <v>31.74110373111807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19.632406161195121</v>
      </c>
      <c r="AL107" s="153">
        <f t="shared" ref="AL107:AL170" si="17">AL106+(AL$206-AL$106)/100</f>
        <v>31.484192693806889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19.8051750903489</v>
      </c>
      <c r="AL108" s="153">
        <f t="shared" si="17"/>
        <v>31.227281656495709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19.977944019502679</v>
      </c>
      <c r="AL109" s="153">
        <f t="shared" si="17"/>
        <v>30.970370619184528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20.150712948656459</v>
      </c>
      <c r="AL110" s="153">
        <f t="shared" si="17"/>
        <v>30.713459581873348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20.323481877810238</v>
      </c>
      <c r="AL111" s="153">
        <f t="shared" si="17"/>
        <v>30.456548544562168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20.496250806964017</v>
      </c>
      <c r="AL112" s="153">
        <f t="shared" si="17"/>
        <v>30.199637507250987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20.669019736117797</v>
      </c>
      <c r="AL113" s="153">
        <f t="shared" si="17"/>
        <v>29.942726469939807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20.841788665271576</v>
      </c>
      <c r="AL114" s="153">
        <f t="shared" si="17"/>
        <v>29.685815432628626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21.014557594425355</v>
      </c>
      <c r="AL115" s="153">
        <f t="shared" si="17"/>
        <v>29.428904395317446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21.187326523579134</v>
      </c>
      <c r="AL116" s="153">
        <f t="shared" si="17"/>
        <v>29.171993358006265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21.360095452732914</v>
      </c>
      <c r="AL117" s="153">
        <f t="shared" si="17"/>
        <v>28.915082320695085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21.532864381886693</v>
      </c>
      <c r="AL118" s="153">
        <f t="shared" si="17"/>
        <v>28.658171283383904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21.705633311040472</v>
      </c>
      <c r="AL119" s="153">
        <f t="shared" si="17"/>
        <v>28.401260246072724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21.878402240194252</v>
      </c>
      <c r="AL120" s="153">
        <f t="shared" si="17"/>
        <v>28.144349208761543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22.051171169348031</v>
      </c>
      <c r="AL121" s="153">
        <f t="shared" si="17"/>
        <v>27.887438171450363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22.22394009850181</v>
      </c>
      <c r="AL122" s="153">
        <f t="shared" si="17"/>
        <v>27.630527134139182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22.396709027655589</v>
      </c>
      <c r="AL123" s="153">
        <f t="shared" si="17"/>
        <v>27.373616096828002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22.569477956809369</v>
      </c>
      <c r="AL124" s="153">
        <f t="shared" si="17"/>
        <v>27.116705059516821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22.742246885963148</v>
      </c>
      <c r="AL125" s="153">
        <f t="shared" si="17"/>
        <v>26.859794022205641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22.915015815116927</v>
      </c>
      <c r="AL126" s="153">
        <f t="shared" si="17"/>
        <v>26.60288298489446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23.087784744270706</v>
      </c>
      <c r="AL127" s="153">
        <f t="shared" si="17"/>
        <v>26.34597194758328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23.260553673424486</v>
      </c>
      <c r="AL128" s="153">
        <f t="shared" si="17"/>
        <v>26.089060910272099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23.433322602578265</v>
      </c>
      <c r="AL129" s="153">
        <f t="shared" si="17"/>
        <v>25.832149872960919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23.606091531732044</v>
      </c>
      <c r="AL130" s="153">
        <f t="shared" si="17"/>
        <v>25.575238835649738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23.778860460885824</v>
      </c>
      <c r="AL131" s="153">
        <f t="shared" si="17"/>
        <v>25.318327798338558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23.951629390039603</v>
      </c>
      <c r="AL132" s="153">
        <f t="shared" si="17"/>
        <v>25.061416761027377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24.124398319193382</v>
      </c>
      <c r="AL133" s="153">
        <f t="shared" si="17"/>
        <v>24.804505723716197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24.297167248347161</v>
      </c>
      <c r="AL134" s="153">
        <f t="shared" si="17"/>
        <v>24.547594686405017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24.469936177500941</v>
      </c>
      <c r="AL135" s="153">
        <f t="shared" si="17"/>
        <v>24.290683649093836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24.64270510665472</v>
      </c>
      <c r="AL136" s="153">
        <f t="shared" si="17"/>
        <v>24.033772611782656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24.815474035808499</v>
      </c>
      <c r="AL137" s="153">
        <f t="shared" si="17"/>
        <v>23.776861574471475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24.988242964962279</v>
      </c>
      <c r="AL138" s="153">
        <f t="shared" si="17"/>
        <v>23.519950537160295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25.161011894116058</v>
      </c>
      <c r="AL139" s="153">
        <f t="shared" si="17"/>
        <v>23.263039499849114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25.333780823269837</v>
      </c>
      <c r="AL140" s="153">
        <f t="shared" si="17"/>
        <v>23.006128462537934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25.506549752423616</v>
      </c>
      <c r="AL141" s="153">
        <f t="shared" si="17"/>
        <v>22.749217425226753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25.679318681577396</v>
      </c>
      <c r="AL142" s="153">
        <f t="shared" si="17"/>
        <v>22.492306387915573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25.852087610731175</v>
      </c>
      <c r="AL143" s="153">
        <f t="shared" si="17"/>
        <v>22.235395350604392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26.024856539884954</v>
      </c>
      <c r="AL144" s="153">
        <f t="shared" si="17"/>
        <v>21.978484313293212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26.197625469038734</v>
      </c>
      <c r="AL145" s="153">
        <f t="shared" si="17"/>
        <v>21.721573275982031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26.370394398192513</v>
      </c>
      <c r="AL146" s="153">
        <f t="shared" si="17"/>
        <v>21.464662238670851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26.543163327346292</v>
      </c>
      <c r="AL147" s="153">
        <f t="shared" si="17"/>
        <v>21.20775120135967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26.715932256500071</v>
      </c>
      <c r="AL148" s="153">
        <f t="shared" si="17"/>
        <v>20.95084016404849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26.888701185653851</v>
      </c>
      <c r="AL149" s="153">
        <f t="shared" si="17"/>
        <v>20.693929126737309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27.06147011480763</v>
      </c>
      <c r="AL150" s="153">
        <f t="shared" si="17"/>
        <v>20.437018089426129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27.234239043961409</v>
      </c>
      <c r="AL151" s="153">
        <f t="shared" si="17"/>
        <v>20.180107052114948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27.407007973115189</v>
      </c>
      <c r="AL152" s="153">
        <f t="shared" si="17"/>
        <v>19.923196014803768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27.579776902268968</v>
      </c>
      <c r="AL153" s="153">
        <f t="shared" si="17"/>
        <v>19.666284977492587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27.752545831422747</v>
      </c>
      <c r="AL154" s="153">
        <f t="shared" si="17"/>
        <v>19.409373940181407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27.925314760576526</v>
      </c>
      <c r="AL155" s="153">
        <f t="shared" si="17"/>
        <v>19.152462902870226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28.098083689730306</v>
      </c>
      <c r="AL156" s="153">
        <f t="shared" si="17"/>
        <v>18.895551865559046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28.270852618884085</v>
      </c>
      <c r="AL157" s="153">
        <f t="shared" si="17"/>
        <v>18.638640828247865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28.443621548037864</v>
      </c>
      <c r="AL158" s="153">
        <f t="shared" si="17"/>
        <v>18.381729790936685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28.616390477191644</v>
      </c>
      <c r="AL159" s="153">
        <f t="shared" si="17"/>
        <v>18.124818753625505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28.789159406345423</v>
      </c>
      <c r="AL160" s="153">
        <f t="shared" si="17"/>
        <v>17.867907716314324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28.961928335499202</v>
      </c>
      <c r="AL161" s="153">
        <f t="shared" si="17"/>
        <v>17.610996679003144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29.134697264652981</v>
      </c>
      <c r="AL162" s="153">
        <f t="shared" si="17"/>
        <v>17.354085641691963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29.307466193806761</v>
      </c>
      <c r="AL163" s="153">
        <f t="shared" si="17"/>
        <v>17.097174604380783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29.48023512296054</v>
      </c>
      <c r="AL164" s="153">
        <f t="shared" si="17"/>
        <v>16.840263567069602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29.653004052114319</v>
      </c>
      <c r="AL165" s="153">
        <f t="shared" si="17"/>
        <v>16.583352529758422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29.825772981268099</v>
      </c>
      <c r="AL166" s="153">
        <f t="shared" si="17"/>
        <v>16.326441492447241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29.998541910421878</v>
      </c>
      <c r="AL167" s="153">
        <f t="shared" si="17"/>
        <v>16.069530455136061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30.171310839575657</v>
      </c>
      <c r="AL168" s="153">
        <f t="shared" si="17"/>
        <v>15.81261941782488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30.344079768729436</v>
      </c>
      <c r="AL169" s="153">
        <f t="shared" si="17"/>
        <v>15.5557083805137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30.516848697883216</v>
      </c>
      <c r="AL170" s="153">
        <f t="shared" si="17"/>
        <v>15.298797343202519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30.689617627036995</v>
      </c>
      <c r="AL171" s="153">
        <f t="shared" ref="AL171:AL205" si="19">AL170+(AL$206-AL$106)/100</f>
        <v>15.041886305891339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30.862386556190774</v>
      </c>
      <c r="AL172" s="153">
        <f t="shared" si="19"/>
        <v>14.784975268580158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31.035155485344553</v>
      </c>
      <c r="AL173" s="153">
        <f t="shared" si="19"/>
        <v>14.528064231268978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31.207924414498333</v>
      </c>
      <c r="AL174" s="153">
        <f t="shared" si="19"/>
        <v>14.271153193957797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31.380693343652112</v>
      </c>
      <c r="AL175" s="153">
        <f t="shared" si="19"/>
        <v>14.014242156646617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31.553462272805891</v>
      </c>
      <c r="AL176" s="153">
        <f t="shared" si="19"/>
        <v>13.757331119335436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31.726231201959671</v>
      </c>
      <c r="AL177" s="153">
        <f t="shared" si="19"/>
        <v>13.500420082024256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31.89900013111345</v>
      </c>
      <c r="AL178" s="153">
        <f t="shared" si="19"/>
        <v>13.243509044713075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32.071769060267229</v>
      </c>
      <c r="AL179" s="153">
        <f t="shared" si="19"/>
        <v>12.986598007401895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32.244537989421012</v>
      </c>
      <c r="AL180" s="153">
        <f t="shared" si="19"/>
        <v>12.729686970090714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32.417306918574795</v>
      </c>
      <c r="AL181" s="153">
        <f t="shared" si="19"/>
        <v>12.472775932779534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32.590075847728578</v>
      </c>
      <c r="AL182" s="153">
        <f t="shared" si="19"/>
        <v>12.215864895468354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32.762844776882361</v>
      </c>
      <c r="AL183" s="153">
        <f t="shared" si="19"/>
        <v>11.958953858157173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32.935613706036143</v>
      </c>
      <c r="AL184" s="153">
        <f t="shared" si="19"/>
        <v>11.702042820845993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33.108382635189926</v>
      </c>
      <c r="AL185" s="153">
        <f t="shared" si="19"/>
        <v>11.445131783534812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33.281151564343709</v>
      </c>
      <c r="AL186" s="153">
        <f t="shared" si="19"/>
        <v>11.188220746223632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33.453920493497492</v>
      </c>
      <c r="AL187" s="153">
        <f t="shared" si="19"/>
        <v>10.931309708912451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33.626689422651275</v>
      </c>
      <c r="AL188" s="153">
        <f t="shared" si="19"/>
        <v>10.674398671601271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33.799458351805058</v>
      </c>
      <c r="AL189" s="153">
        <f t="shared" si="19"/>
        <v>10.41748763429009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33.97222728095884</v>
      </c>
      <c r="AL190" s="153">
        <f t="shared" si="19"/>
        <v>10.16057659697891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34.144996210112623</v>
      </c>
      <c r="AL191" s="153">
        <f t="shared" si="19"/>
        <v>9.9036655596677292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34.317765139266406</v>
      </c>
      <c r="AL192" s="153">
        <f t="shared" si="19"/>
        <v>9.6467545223565487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34.490534068420189</v>
      </c>
      <c r="AL193" s="153">
        <f t="shared" si="19"/>
        <v>9.3898434850453683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34.663302997573972</v>
      </c>
      <c r="AL194" s="153">
        <f t="shared" si="19"/>
        <v>9.1329324477341878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34.836071926727755</v>
      </c>
      <c r="AL195" s="153">
        <f t="shared" si="19"/>
        <v>8.8760214104230073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35.008840855881537</v>
      </c>
      <c r="AL196" s="153">
        <f t="shared" si="19"/>
        <v>8.6191103731118268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35.18160978503532</v>
      </c>
      <c r="AL197" s="153">
        <f t="shared" si="19"/>
        <v>8.3621993358006463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35.354378714189103</v>
      </c>
      <c r="AL198" s="153">
        <f t="shared" si="19"/>
        <v>8.1052882984894659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35.527147643342886</v>
      </c>
      <c r="AL199" s="153">
        <f t="shared" si="19"/>
        <v>7.8483772611782854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35.699916572496669</v>
      </c>
      <c r="AL200" s="153">
        <f t="shared" si="19"/>
        <v>7.5914662238671049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35.872685501650452</v>
      </c>
      <c r="AL201" s="153">
        <f t="shared" si="19"/>
        <v>7.3345551865559244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36.045454430804234</v>
      </c>
      <c r="AL202" s="153">
        <f t="shared" si="19"/>
        <v>7.0776441492447439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36.218223359958017</v>
      </c>
      <c r="AL203" s="153">
        <f t="shared" si="19"/>
        <v>6.8207331119335635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36.3909922891118</v>
      </c>
      <c r="AL204" s="153">
        <f t="shared" si="19"/>
        <v>6.563822074622383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36.563761218265583</v>
      </c>
      <c r="AL205" s="153">
        <f t="shared" si="19"/>
        <v>6.3069110373112025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36.736530147419295</v>
      </c>
      <c r="AK206" s="177"/>
      <c r="AL206" s="177">
        <f>AC8</f>
        <v>6.05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5.2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5.2</v>
      </c>
      <c r="AM208">
        <f t="shared" ref="AM208:AM271" si="21">AM207+(AM$307-AM$207)/100</f>
        <v>0.50347232172139744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5.2</v>
      </c>
      <c r="AM209">
        <f t="shared" si="21"/>
        <v>1.0069446434427949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5.2</v>
      </c>
      <c r="AM210">
        <f t="shared" si="21"/>
        <v>1.5104169651641923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5.2</v>
      </c>
      <c r="AM211">
        <f t="shared" si="21"/>
        <v>2.0138892868855898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5.2</v>
      </c>
      <c r="AM212">
        <f t="shared" si="21"/>
        <v>2.5173616086069872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5.2</v>
      </c>
      <c r="AM213">
        <f t="shared" si="21"/>
        <v>3.0208339303283847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5.2</v>
      </c>
      <c r="AM214">
        <f t="shared" si="21"/>
        <v>3.5243062520497821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5.2</v>
      </c>
      <c r="AM215">
        <f t="shared" si="21"/>
        <v>4.0277785737711795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5.2</v>
      </c>
      <c r="AM216">
        <f t="shared" si="21"/>
        <v>4.531250895492577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5.2</v>
      </c>
      <c r="AM217">
        <f t="shared" si="21"/>
        <v>5.0347232172139744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5.2</v>
      </c>
      <c r="AM218">
        <f t="shared" si="21"/>
        <v>5.5381955389353719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5.2</v>
      </c>
      <c r="AM219">
        <f t="shared" si="21"/>
        <v>6.0416678606567693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5.2</v>
      </c>
      <c r="AM220">
        <f t="shared" si="21"/>
        <v>6.5451401823781667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5.2</v>
      </c>
      <c r="AM221">
        <f t="shared" si="21"/>
        <v>7.0486125040995642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5.2</v>
      </c>
      <c r="AM222">
        <f t="shared" si="21"/>
        <v>7.5520848258209616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5.2</v>
      </c>
      <c r="AM223">
        <f t="shared" si="21"/>
        <v>8.0555571475423591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5.2</v>
      </c>
      <c r="AM224">
        <f t="shared" si="21"/>
        <v>8.5590294692637556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5.2</v>
      </c>
      <c r="AM225">
        <f t="shared" si="21"/>
        <v>9.0625017909851522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5.2</v>
      </c>
      <c r="AM226">
        <f t="shared" si="21"/>
        <v>9.5659741127065487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5.2</v>
      </c>
      <c r="AM227">
        <f t="shared" si="21"/>
        <v>10.069446434427945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5.2</v>
      </c>
      <c r="AM228">
        <f t="shared" si="21"/>
        <v>10.572918756149342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5.2</v>
      </c>
      <c r="AM229">
        <f t="shared" si="21"/>
        <v>11.076391077870738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5.2</v>
      </c>
      <c r="AM230">
        <f t="shared" si="21"/>
        <v>11.579863399592135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5.2</v>
      </c>
      <c r="AM231">
        <f t="shared" si="21"/>
        <v>12.083335721313532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5.2</v>
      </c>
      <c r="AM232">
        <f t="shared" si="21"/>
        <v>12.586808043034928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5.2</v>
      </c>
      <c r="AM233">
        <f t="shared" si="21"/>
        <v>13.090280364756325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5.2</v>
      </c>
      <c r="AM234">
        <f t="shared" si="21"/>
        <v>13.593752686477721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5.2</v>
      </c>
      <c r="AM235">
        <f t="shared" si="21"/>
        <v>14.097225008199118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5.2</v>
      </c>
      <c r="AM236">
        <f t="shared" si="21"/>
        <v>14.600697329920514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5.2</v>
      </c>
      <c r="AM237">
        <f t="shared" si="21"/>
        <v>15.104169651641911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5.2</v>
      </c>
      <c r="AM238">
        <f t="shared" si="21"/>
        <v>15.607641973363307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5.2</v>
      </c>
      <c r="AM239">
        <f t="shared" si="21"/>
        <v>16.111114295084704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5.2</v>
      </c>
      <c r="AM240">
        <f t="shared" si="21"/>
        <v>16.6145866168061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5.2</v>
      </c>
      <c r="AM241">
        <f t="shared" si="21"/>
        <v>17.118058938527497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5.2</v>
      </c>
      <c r="AM242">
        <f t="shared" si="21"/>
        <v>17.621531260248894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5.2</v>
      </c>
      <c r="AM243">
        <f t="shared" si="21"/>
        <v>18.12500358197029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5.2</v>
      </c>
      <c r="AM244">
        <f t="shared" si="21"/>
        <v>18.628475903691687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5.2</v>
      </c>
      <c r="AM245">
        <f t="shared" si="21"/>
        <v>19.131948225413083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5.2</v>
      </c>
      <c r="AM246">
        <f t="shared" si="21"/>
        <v>19.63542054713448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5.2</v>
      </c>
      <c r="AM247">
        <f t="shared" si="21"/>
        <v>20.138892868855876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5.2</v>
      </c>
      <c r="AM248">
        <f t="shared" si="21"/>
        <v>20.642365190577273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5.2</v>
      </c>
      <c r="AM249">
        <f t="shared" si="21"/>
        <v>21.145837512298669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5.2</v>
      </c>
      <c r="AM250">
        <f t="shared" si="21"/>
        <v>21.649309834020066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5.2</v>
      </c>
      <c r="AM251">
        <f t="shared" si="21"/>
        <v>22.152782155741463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5.2</v>
      </c>
      <c r="AM252">
        <f t="shared" si="21"/>
        <v>22.656254477462859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5.2</v>
      </c>
      <c r="AM253">
        <f t="shared" si="21"/>
        <v>23.159726799184256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5.2</v>
      </c>
      <c r="AM254">
        <f t="shared" si="21"/>
        <v>23.663199120905652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5.2</v>
      </c>
      <c r="AM255">
        <f t="shared" si="21"/>
        <v>24.166671442627049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5.2</v>
      </c>
      <c r="AM256">
        <f t="shared" si="21"/>
        <v>24.670143764348445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5.2</v>
      </c>
      <c r="AM257">
        <f t="shared" si="21"/>
        <v>25.173616086069842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5.2</v>
      </c>
      <c r="AM258">
        <f t="shared" si="21"/>
        <v>25.677088407791238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5.2</v>
      </c>
      <c r="AM259">
        <f t="shared" si="21"/>
        <v>26.180560729512635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5.2</v>
      </c>
      <c r="AM260">
        <f t="shared" si="21"/>
        <v>26.684033051234032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5.2</v>
      </c>
      <c r="AM261">
        <f t="shared" si="21"/>
        <v>27.187505372955428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5.2</v>
      </c>
      <c r="AM262">
        <f t="shared" si="21"/>
        <v>27.690977694676825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5.2</v>
      </c>
      <c r="AM263">
        <f t="shared" si="21"/>
        <v>28.194450016398221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5.2</v>
      </c>
      <c r="AM264">
        <f t="shared" si="21"/>
        <v>28.697922338119618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5.2</v>
      </c>
      <c r="AM265">
        <f t="shared" si="21"/>
        <v>29.201394659841014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5.2</v>
      </c>
      <c r="AM266">
        <f t="shared" si="21"/>
        <v>29.704866981562411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5.2</v>
      </c>
      <c r="AM267">
        <f t="shared" si="21"/>
        <v>30.208339303283807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5.2</v>
      </c>
      <c r="AM268">
        <f t="shared" si="21"/>
        <v>30.711811625005204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5.2</v>
      </c>
      <c r="AM269">
        <f t="shared" si="21"/>
        <v>31.215283946726601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5.2</v>
      </c>
      <c r="AM270">
        <f t="shared" si="21"/>
        <v>31.718756268447997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5.2</v>
      </c>
      <c r="AM271">
        <f t="shared" si="21"/>
        <v>32.222228590169394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5.2</v>
      </c>
      <c r="AM272">
        <f t="shared" ref="AM272:AM306" si="23">AM271+(AM$307-AM$207)/100</f>
        <v>32.72570091189079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5.2</v>
      </c>
      <c r="AM273">
        <f t="shared" si="23"/>
        <v>33.229173233612187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5.2</v>
      </c>
      <c r="AM274">
        <f t="shared" si="23"/>
        <v>33.732645555333583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5.2</v>
      </c>
      <c r="AM275">
        <f t="shared" si="23"/>
        <v>34.23611787705498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5.2</v>
      </c>
      <c r="AM276">
        <f t="shared" si="23"/>
        <v>34.739590198776376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5.2</v>
      </c>
      <c r="AM277">
        <f t="shared" si="23"/>
        <v>35.243062520497773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5.2</v>
      </c>
      <c r="AM278">
        <f t="shared" si="23"/>
        <v>35.74653484221917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5.2</v>
      </c>
      <c r="AM279">
        <f t="shared" si="23"/>
        <v>36.250007163940566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5.2</v>
      </c>
      <c r="AM280">
        <f t="shared" si="23"/>
        <v>36.753479485661963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5.2</v>
      </c>
      <c r="AM281">
        <f t="shared" si="23"/>
        <v>37.256951807383359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5.2</v>
      </c>
      <c r="AM282">
        <f t="shared" si="23"/>
        <v>37.760424129104756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5.2</v>
      </c>
      <c r="AM283">
        <f t="shared" si="23"/>
        <v>38.263896450826152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5.2</v>
      </c>
      <c r="AM284">
        <f t="shared" si="23"/>
        <v>38.767368772547549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5.2</v>
      </c>
      <c r="AM285">
        <f t="shared" si="23"/>
        <v>39.270841094268945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5.2</v>
      </c>
      <c r="AM286">
        <f t="shared" si="23"/>
        <v>39.774313415990342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5.2</v>
      </c>
      <c r="AM287">
        <f t="shared" si="23"/>
        <v>40.277785737711739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5.2</v>
      </c>
      <c r="AM288">
        <f t="shared" si="23"/>
        <v>40.781258059433135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5.2</v>
      </c>
      <c r="AM289">
        <f t="shared" si="23"/>
        <v>41.284730381154532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5.2</v>
      </c>
      <c r="AM290">
        <f t="shared" si="23"/>
        <v>41.788202702875928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5.2</v>
      </c>
      <c r="AM291">
        <f t="shared" si="23"/>
        <v>42.291675024597325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5.2</v>
      </c>
      <c r="AM292">
        <f t="shared" si="23"/>
        <v>42.795147346318721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5.2</v>
      </c>
      <c r="AM293">
        <f t="shared" si="23"/>
        <v>43.298619668040118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5.2</v>
      </c>
      <c r="AM294">
        <f t="shared" si="23"/>
        <v>43.802091989761514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5.2</v>
      </c>
      <c r="AM295">
        <f t="shared" si="23"/>
        <v>44.305564311482911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5.2</v>
      </c>
      <c r="AM296">
        <f t="shared" si="23"/>
        <v>44.809036633204308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5.2</v>
      </c>
      <c r="AM297">
        <f t="shared" si="23"/>
        <v>45.312508954925704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5.2</v>
      </c>
      <c r="AM298">
        <f t="shared" si="23"/>
        <v>45.815981276647101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5.2</v>
      </c>
      <c r="AM299">
        <f t="shared" si="23"/>
        <v>46.319453598368497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5.2</v>
      </c>
      <c r="AM300">
        <f t="shared" si="23"/>
        <v>46.822925920089894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5.2</v>
      </c>
      <c r="AM301">
        <f t="shared" si="23"/>
        <v>47.32639824181129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5.2</v>
      </c>
      <c r="AM302">
        <f t="shared" si="23"/>
        <v>47.829870563532687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5.2</v>
      </c>
      <c r="AM303">
        <f t="shared" si="23"/>
        <v>48.333342885254083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5.2</v>
      </c>
      <c r="AM304">
        <f t="shared" si="23"/>
        <v>48.83681520697548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5.2</v>
      </c>
      <c r="AM305">
        <f t="shared" si="23"/>
        <v>49.340287528696877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5.2</v>
      </c>
      <c r="AM306">
        <f t="shared" si="23"/>
        <v>49.843759850418273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5.2</v>
      </c>
      <c r="AK307" s="177"/>
      <c r="AL307" s="177"/>
      <c r="AM307" s="177">
        <f>AC19</f>
        <v>50.347232172139748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5.2</v>
      </c>
      <c r="AN308">
        <f>AC16</f>
        <v>6.05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5.651472321721398</v>
      </c>
      <c r="AN309">
        <f t="shared" ref="AN309:AN372" si="25">AN308+(AN$408-AN$308)/100</f>
        <v>6.05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6.1029446434427959</v>
      </c>
      <c r="AN310">
        <f t="shared" si="25"/>
        <v>6.05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6.5544169651641937</v>
      </c>
      <c r="AN311">
        <f t="shared" si="25"/>
        <v>6.05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7.0058892868855915</v>
      </c>
      <c r="AN312">
        <f t="shared" si="25"/>
        <v>6.05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7.4573616086069894</v>
      </c>
      <c r="AN313">
        <f t="shared" si="25"/>
        <v>6.05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7.9088339303283872</v>
      </c>
      <c r="AN314">
        <f t="shared" si="25"/>
        <v>6.05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8.3603062520497851</v>
      </c>
      <c r="AN315">
        <f t="shared" si="25"/>
        <v>6.05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8.811778573771182</v>
      </c>
      <c r="AN316">
        <f t="shared" si="25"/>
        <v>6.05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9.263250895492579</v>
      </c>
      <c r="AN317">
        <f t="shared" si="25"/>
        <v>6.05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9.7147232172139759</v>
      </c>
      <c r="AN318">
        <f t="shared" si="25"/>
        <v>6.05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10.166195538935373</v>
      </c>
      <c r="AN319">
        <f t="shared" si="25"/>
        <v>6.05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10.61766786065677</v>
      </c>
      <c r="AN320">
        <f t="shared" si="25"/>
        <v>6.05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11.069140182378167</v>
      </c>
      <c r="AN321">
        <f t="shared" si="25"/>
        <v>6.05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11.520612504099564</v>
      </c>
      <c r="AN322">
        <f t="shared" si="25"/>
        <v>6.05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11.972084825820961</v>
      </c>
      <c r="AN323">
        <f t="shared" si="25"/>
        <v>6.05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12.423557147542358</v>
      </c>
      <c r="AN324">
        <f t="shared" si="25"/>
        <v>6.05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12.875029469263755</v>
      </c>
      <c r="AN325">
        <f t="shared" si="25"/>
        <v>6.05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13.326501790985152</v>
      </c>
      <c r="AN326">
        <f t="shared" si="25"/>
        <v>6.05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13.777974112706548</v>
      </c>
      <c r="AN327">
        <f t="shared" si="25"/>
        <v>6.05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14.229446434427945</v>
      </c>
      <c r="AN328">
        <f t="shared" si="25"/>
        <v>6.05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14.680918756149342</v>
      </c>
      <c r="AN329">
        <f t="shared" si="25"/>
        <v>6.05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15.132391077870739</v>
      </c>
      <c r="AN330">
        <f t="shared" si="25"/>
        <v>6.05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15.583863399592136</v>
      </c>
      <c r="AN331">
        <f t="shared" si="25"/>
        <v>6.05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16.035335721313533</v>
      </c>
      <c r="AN332">
        <f t="shared" si="25"/>
        <v>6.05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16.48680804303493</v>
      </c>
      <c r="AN333">
        <f t="shared" si="25"/>
        <v>6.05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16.938280364756327</v>
      </c>
      <c r="AN334">
        <f t="shared" si="25"/>
        <v>6.05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17.389752686477724</v>
      </c>
      <c r="AN335">
        <f t="shared" si="25"/>
        <v>6.05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17.841225008199121</v>
      </c>
      <c r="AN336">
        <f t="shared" si="25"/>
        <v>6.05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18.292697329920518</v>
      </c>
      <c r="AN337">
        <f t="shared" si="25"/>
        <v>6.05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18.744169651641915</v>
      </c>
      <c r="AN338">
        <f t="shared" si="25"/>
        <v>6.05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19.195641973363312</v>
      </c>
      <c r="AN339">
        <f t="shared" si="25"/>
        <v>6.05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19.647114295084709</v>
      </c>
      <c r="AN340">
        <f t="shared" si="25"/>
        <v>6.05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20.098586616806106</v>
      </c>
      <c r="AN341">
        <f t="shared" si="25"/>
        <v>6.05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20.550058938527503</v>
      </c>
      <c r="AN342">
        <f t="shared" si="25"/>
        <v>6.05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21.0015312602489</v>
      </c>
      <c r="AN343">
        <f t="shared" si="25"/>
        <v>6.05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21.453003581970297</v>
      </c>
      <c r="AN344">
        <f t="shared" si="25"/>
        <v>6.05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21.904475903691694</v>
      </c>
      <c r="AN345">
        <f t="shared" si="25"/>
        <v>6.05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22.355948225413091</v>
      </c>
      <c r="AN346">
        <f t="shared" si="25"/>
        <v>6.05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22.807420547134488</v>
      </c>
      <c r="AN347">
        <f t="shared" si="25"/>
        <v>6.05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23.258892868855884</v>
      </c>
      <c r="AN348">
        <f t="shared" si="25"/>
        <v>6.05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23.710365190577281</v>
      </c>
      <c r="AN349">
        <f t="shared" si="25"/>
        <v>6.05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24.161837512298678</v>
      </c>
      <c r="AN350">
        <f t="shared" si="25"/>
        <v>6.05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24.613309834020075</v>
      </c>
      <c r="AN351">
        <f t="shared" si="25"/>
        <v>6.05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25.064782155741472</v>
      </c>
      <c r="AN352">
        <f t="shared" si="25"/>
        <v>6.05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25.516254477462869</v>
      </c>
      <c r="AN353">
        <f t="shared" si="25"/>
        <v>6.05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25.967726799184266</v>
      </c>
      <c r="AN354">
        <f t="shared" si="25"/>
        <v>6.05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26.419199120905663</v>
      </c>
      <c r="AN355">
        <f t="shared" si="25"/>
        <v>6.05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26.87067144262706</v>
      </c>
      <c r="AN356">
        <f t="shared" si="25"/>
        <v>6.05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27.322143764348457</v>
      </c>
      <c r="AN357">
        <f t="shared" si="25"/>
        <v>6.05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27.773616086069854</v>
      </c>
      <c r="AN358">
        <f t="shared" si="25"/>
        <v>6.05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28.225088407791251</v>
      </c>
      <c r="AN359">
        <f t="shared" si="25"/>
        <v>6.05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28.676560729512648</v>
      </c>
      <c r="AN360">
        <f t="shared" si="25"/>
        <v>6.05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29.128033051234045</v>
      </c>
      <c r="AN361">
        <f t="shared" si="25"/>
        <v>6.05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29.579505372955442</v>
      </c>
      <c r="AN362">
        <f t="shared" si="25"/>
        <v>6.05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30.030977694676839</v>
      </c>
      <c r="AN363">
        <f t="shared" si="25"/>
        <v>6.05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30.482450016398236</v>
      </c>
      <c r="AN364">
        <f t="shared" si="25"/>
        <v>6.05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30.933922338119633</v>
      </c>
      <c r="AN365">
        <f t="shared" si="25"/>
        <v>6.05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31.38539465984103</v>
      </c>
      <c r="AN366">
        <f t="shared" si="25"/>
        <v>6.05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31.836866981562427</v>
      </c>
      <c r="AN367">
        <f t="shared" si="25"/>
        <v>6.05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32.288339303283827</v>
      </c>
      <c r="AN368">
        <f t="shared" si="25"/>
        <v>6.05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32.739811625005224</v>
      </c>
      <c r="AN369">
        <f t="shared" si="25"/>
        <v>6.05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33.191283946726621</v>
      </c>
      <c r="AN370">
        <f t="shared" si="25"/>
        <v>6.05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33.642756268448018</v>
      </c>
      <c r="AN371">
        <f t="shared" si="25"/>
        <v>6.05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34.094228590169415</v>
      </c>
      <c r="AN372">
        <f t="shared" si="25"/>
        <v>6.05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34.545700911890812</v>
      </c>
      <c r="AN373">
        <f t="shared" ref="AN373:AN407" si="27">AN372+(AN$408-AN$308)/100</f>
        <v>6.05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34.997173233612209</v>
      </c>
      <c r="AN374">
        <f t="shared" si="27"/>
        <v>6.05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35.448645555333606</v>
      </c>
      <c r="AN375">
        <f t="shared" si="27"/>
        <v>6.05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35.900117877055003</v>
      </c>
      <c r="AN376">
        <f t="shared" si="27"/>
        <v>6.05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36.3515901987764</v>
      </c>
      <c r="AN377">
        <f t="shared" si="27"/>
        <v>6.05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36.803062520497797</v>
      </c>
      <c r="AN378">
        <f t="shared" si="27"/>
        <v>6.05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37.254534842219194</v>
      </c>
      <c r="AN379">
        <f t="shared" si="27"/>
        <v>6.05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37.70600716394059</v>
      </c>
      <c r="AN380">
        <f t="shared" si="27"/>
        <v>6.05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38.157479485661987</v>
      </c>
      <c r="AN381">
        <f t="shared" si="27"/>
        <v>6.05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38.608951807383384</v>
      </c>
      <c r="AN382">
        <f t="shared" si="27"/>
        <v>6.05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39.060424129104781</v>
      </c>
      <c r="AN383">
        <f t="shared" si="27"/>
        <v>6.05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39.511896450826178</v>
      </c>
      <c r="AN384">
        <f t="shared" si="27"/>
        <v>6.05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39.963368772547575</v>
      </c>
      <c r="AN385">
        <f t="shared" si="27"/>
        <v>6.05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40.414841094268972</v>
      </c>
      <c r="AN386">
        <f t="shared" si="27"/>
        <v>6.05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40.866313415990369</v>
      </c>
      <c r="AN387">
        <f t="shared" si="27"/>
        <v>6.05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41.317785737711766</v>
      </c>
      <c r="AN388">
        <f t="shared" si="27"/>
        <v>6.05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41.769258059433163</v>
      </c>
      <c r="AN389">
        <f t="shared" si="27"/>
        <v>6.05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42.22073038115456</v>
      </c>
      <c r="AN390">
        <f t="shared" si="27"/>
        <v>6.05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42.672202702875957</v>
      </c>
      <c r="AN391">
        <f t="shared" si="27"/>
        <v>6.05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43.123675024597354</v>
      </c>
      <c r="AN392">
        <f t="shared" si="27"/>
        <v>6.05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43.575147346318751</v>
      </c>
      <c r="AN393">
        <f t="shared" si="27"/>
        <v>6.05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44.026619668040148</v>
      </c>
      <c r="AN394">
        <f t="shared" si="27"/>
        <v>6.05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44.478091989761545</v>
      </c>
      <c r="AN395">
        <f t="shared" si="27"/>
        <v>6.05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44.929564311482942</v>
      </c>
      <c r="AN396">
        <f t="shared" si="27"/>
        <v>6.05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45.381036633204339</v>
      </c>
      <c r="AN397">
        <f t="shared" si="27"/>
        <v>6.05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45.832508954925736</v>
      </c>
      <c r="AN398">
        <f t="shared" si="27"/>
        <v>6.05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46.283981276647133</v>
      </c>
      <c r="AN399">
        <f t="shared" si="27"/>
        <v>6.05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46.73545359836853</v>
      </c>
      <c r="AN400">
        <f t="shared" si="27"/>
        <v>6.05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47.186925920089926</v>
      </c>
      <c r="AN401">
        <f t="shared" si="27"/>
        <v>6.05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47.638398241811323</v>
      </c>
      <c r="AN402">
        <f t="shared" si="27"/>
        <v>6.05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48.08987056353272</v>
      </c>
      <c r="AN403">
        <f t="shared" si="27"/>
        <v>6.05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48.541342885254117</v>
      </c>
      <c r="AN404">
        <f t="shared" si="27"/>
        <v>6.05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48.992815206975514</v>
      </c>
      <c r="AN405">
        <f t="shared" si="27"/>
        <v>6.05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49.444287528696911</v>
      </c>
      <c r="AN406">
        <f t="shared" si="27"/>
        <v>6.05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49.895759850418308</v>
      </c>
      <c r="AN407">
        <f t="shared" si="27"/>
        <v>6.05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50.347232172139748</v>
      </c>
      <c r="AK408" s="177"/>
      <c r="AL408" s="177"/>
      <c r="AM408" s="177"/>
      <c r="AN408" s="177">
        <f>AC17</f>
        <v>6.05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5.2</v>
      </c>
      <c r="AO409" s="153">
        <f>AC6</f>
        <v>22.15170546903752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5.342596372320414</v>
      </c>
      <c r="AO410" s="153">
        <f t="shared" ref="AO410:AO473" si="29">AO409+(AO$509-AO$409)/100</f>
        <v>22.247599451658324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5.4851927446408277</v>
      </c>
      <c r="AO411" s="153">
        <f t="shared" si="29"/>
        <v>22.343493434279129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5.6277891169612415</v>
      </c>
      <c r="AO412" s="153">
        <f t="shared" si="29"/>
        <v>22.439387416899933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5.7703854892816553</v>
      </c>
      <c r="AO413" s="153">
        <f t="shared" si="29"/>
        <v>22.535281399520738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5.9129818616020691</v>
      </c>
      <c r="AO414" s="153">
        <f t="shared" si="29"/>
        <v>22.631175382141542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6.0555782339224828</v>
      </c>
      <c r="AO415" s="153">
        <f t="shared" si="29"/>
        <v>22.727069364762347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6.1981746062428966</v>
      </c>
      <c r="AO416" s="153">
        <f t="shared" si="29"/>
        <v>22.822963347383151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6.3407709785633104</v>
      </c>
      <c r="AO417" s="153">
        <f t="shared" si="29"/>
        <v>22.918857330003956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6.4833673508837242</v>
      </c>
      <c r="AO418" s="153">
        <f t="shared" si="29"/>
        <v>23.01475131262476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6.625963723204138</v>
      </c>
      <c r="AO419" s="153">
        <f t="shared" si="29"/>
        <v>23.110645295245565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6.7685600955245517</v>
      </c>
      <c r="AO420" s="153">
        <f t="shared" si="29"/>
        <v>23.206539277866369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6.9111564678449655</v>
      </c>
      <c r="AO421" s="153">
        <f t="shared" si="29"/>
        <v>23.302433260487174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7.0537528401653793</v>
      </c>
      <c r="AO422" s="153">
        <f t="shared" si="29"/>
        <v>23.398327243107978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7.1963492124857931</v>
      </c>
      <c r="AO423" s="153">
        <f t="shared" si="29"/>
        <v>23.494221225728783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7.3389455848062068</v>
      </c>
      <c r="AO424" s="153">
        <f t="shared" si="29"/>
        <v>23.590115208349587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7.4815419571266206</v>
      </c>
      <c r="AO425" s="153">
        <f t="shared" si="29"/>
        <v>23.686009190970392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7.6241383294470344</v>
      </c>
      <c r="AO426" s="153">
        <f t="shared" si="29"/>
        <v>23.781903173591196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7.7667347017674482</v>
      </c>
      <c r="AO427" s="153">
        <f t="shared" si="29"/>
        <v>23.877797156212001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7.909331074087862</v>
      </c>
      <c r="AO428" s="153">
        <f t="shared" si="29"/>
        <v>23.973691138832805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8.0519274464082748</v>
      </c>
      <c r="AO429" s="153">
        <f t="shared" si="29"/>
        <v>24.06958512145361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8.1945238187286886</v>
      </c>
      <c r="AO430" s="153">
        <f t="shared" si="29"/>
        <v>24.165479104074414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8.3371201910491024</v>
      </c>
      <c r="AO431" s="153">
        <f t="shared" si="29"/>
        <v>24.261373086695219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8.4797165633695162</v>
      </c>
      <c r="AO432" s="153">
        <f t="shared" si="29"/>
        <v>24.357267069316023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8.62231293568993</v>
      </c>
      <c r="AO433" s="153">
        <f t="shared" si="29"/>
        <v>24.453161051936828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8.7649093080103437</v>
      </c>
      <c r="AO434" s="153">
        <f t="shared" si="29"/>
        <v>24.549055034557632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8.9075056803307575</v>
      </c>
      <c r="AO435" s="153">
        <f t="shared" si="29"/>
        <v>24.644949017178437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9.0501020526511713</v>
      </c>
      <c r="AO436" s="153">
        <f t="shared" si="29"/>
        <v>24.740842999799241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9.1926984249715851</v>
      </c>
      <c r="AO437" s="153">
        <f t="shared" si="29"/>
        <v>24.836736982420046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9.3352947972919988</v>
      </c>
      <c r="AO438" s="153">
        <f t="shared" si="29"/>
        <v>24.93263096504085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9.4778911696124126</v>
      </c>
      <c r="AO439" s="153">
        <f t="shared" si="29"/>
        <v>25.028524947661655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9.6204875419328264</v>
      </c>
      <c r="AO440" s="153">
        <f t="shared" si="29"/>
        <v>25.124418930282459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9.7630839142532402</v>
      </c>
      <c r="AO441" s="153">
        <f t="shared" si="29"/>
        <v>25.220312912903264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9.905680286573654</v>
      </c>
      <c r="AO442" s="153">
        <f t="shared" si="29"/>
        <v>25.316206895524068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10.048276658894068</v>
      </c>
      <c r="AO443" s="153">
        <f t="shared" si="29"/>
        <v>25.412100878144873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10.190873031214482</v>
      </c>
      <c r="AO444" s="153">
        <f t="shared" si="29"/>
        <v>25.507994860765677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10.333469403534895</v>
      </c>
      <c r="AO445" s="153">
        <f t="shared" si="29"/>
        <v>25.603888843386482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10.476065775855309</v>
      </c>
      <c r="AO446" s="153">
        <f t="shared" si="29"/>
        <v>25.699782826007286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10.618662148175723</v>
      </c>
      <c r="AO447" s="153">
        <f t="shared" si="29"/>
        <v>25.795676808628091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10.761258520496137</v>
      </c>
      <c r="AO448" s="153">
        <f t="shared" si="29"/>
        <v>25.891570791248895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10.90385489281655</v>
      </c>
      <c r="AO449" s="153">
        <f t="shared" si="29"/>
        <v>25.9874647738697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11.046451265136964</v>
      </c>
      <c r="AO450" s="153">
        <f t="shared" si="29"/>
        <v>26.083358756490505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11.189047637457378</v>
      </c>
      <c r="AO451" s="153">
        <f t="shared" si="29"/>
        <v>26.179252739111309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11.331644009777792</v>
      </c>
      <c r="AO452" s="153">
        <f t="shared" si="29"/>
        <v>26.275146721732114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11.474240382098206</v>
      </c>
      <c r="AO453" s="153">
        <f t="shared" si="29"/>
        <v>26.371040704352918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11.616836754418619</v>
      </c>
      <c r="AO454" s="153">
        <f t="shared" si="29"/>
        <v>26.466934686973723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11.759433126739033</v>
      </c>
      <c r="AO455" s="153">
        <f t="shared" si="29"/>
        <v>26.562828669594527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11.902029499059447</v>
      </c>
      <c r="AO456" s="153">
        <f t="shared" si="29"/>
        <v>26.658722652215332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12.044625871379861</v>
      </c>
      <c r="AO457" s="153">
        <f t="shared" si="29"/>
        <v>26.754616634836136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12.187222243700274</v>
      </c>
      <c r="AO458" s="153">
        <f t="shared" si="29"/>
        <v>26.850510617456941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12.329818616020688</v>
      </c>
      <c r="AO459" s="153">
        <f t="shared" si="29"/>
        <v>26.946404600077745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12.472414988341102</v>
      </c>
      <c r="AO460" s="153">
        <f t="shared" si="29"/>
        <v>27.04229858269855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12.615011360661516</v>
      </c>
      <c r="AO461" s="153">
        <f t="shared" si="29"/>
        <v>27.138192565319354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12.75760773298193</v>
      </c>
      <c r="AO462" s="153">
        <f t="shared" si="29"/>
        <v>27.234086547940159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12.900204105302343</v>
      </c>
      <c r="AO463" s="153">
        <f t="shared" si="29"/>
        <v>27.329980530560963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13.042800477622757</v>
      </c>
      <c r="AO464" s="153">
        <f t="shared" si="29"/>
        <v>27.425874513181768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13.185396849943171</v>
      </c>
      <c r="AO465" s="153">
        <f t="shared" si="29"/>
        <v>27.521768495802572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13.327993222263585</v>
      </c>
      <c r="AO466" s="153">
        <f t="shared" si="29"/>
        <v>27.617662478423377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13.470589594583998</v>
      </c>
      <c r="AO467" s="153">
        <f t="shared" si="29"/>
        <v>27.713556461044181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13.613185966904412</v>
      </c>
      <c r="AO468" s="153">
        <f t="shared" si="29"/>
        <v>27.809450443664986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13.755782339224826</v>
      </c>
      <c r="AO469" s="153">
        <f t="shared" si="29"/>
        <v>27.90534442628579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13.89837871154524</v>
      </c>
      <c r="AO470" s="153">
        <f t="shared" si="29"/>
        <v>28.001238408906595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14.040975083865654</v>
      </c>
      <c r="AO471" s="153">
        <f t="shared" si="29"/>
        <v>28.097132391527399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14.183571456186067</v>
      </c>
      <c r="AO472" s="153">
        <f t="shared" si="29"/>
        <v>28.193026374148204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14.326167828506481</v>
      </c>
      <c r="AO473" s="153">
        <f t="shared" si="29"/>
        <v>28.288920356769008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14.468764200826895</v>
      </c>
      <c r="AO474" s="153">
        <f t="shared" ref="AO474:AO508" si="31">AO473+(AO$509-AO$409)/100</f>
        <v>28.384814339389813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14.611360573147309</v>
      </c>
      <c r="AO475" s="153">
        <f t="shared" si="31"/>
        <v>28.480708322010617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14.753956945467722</v>
      </c>
      <c r="AO476" s="153">
        <f t="shared" si="31"/>
        <v>28.576602304631422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14.896553317788136</v>
      </c>
      <c r="AO477" s="153">
        <f t="shared" si="31"/>
        <v>28.672496287252226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15.03914969010855</v>
      </c>
      <c r="AO478" s="153">
        <f t="shared" si="31"/>
        <v>28.768390269873031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15.181746062428964</v>
      </c>
      <c r="AO479" s="153">
        <f t="shared" si="31"/>
        <v>28.864284252493835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15.324342434749378</v>
      </c>
      <c r="AO480" s="153">
        <f t="shared" si="31"/>
        <v>28.96017823511464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15.466938807069791</v>
      </c>
      <c r="AO481" s="153">
        <f t="shared" si="31"/>
        <v>29.056072217735444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15.609535179390205</v>
      </c>
      <c r="AO482" s="153">
        <f t="shared" si="31"/>
        <v>29.151966200356249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15.752131551710619</v>
      </c>
      <c r="AO483" s="153">
        <f t="shared" si="31"/>
        <v>29.247860182977053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15.894727924031033</v>
      </c>
      <c r="AO484" s="153">
        <f t="shared" si="31"/>
        <v>29.343754165597858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16.037324296351446</v>
      </c>
      <c r="AO485" s="153">
        <f t="shared" si="31"/>
        <v>29.439648148218662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16.179920668671858</v>
      </c>
      <c r="AO486" s="153">
        <f t="shared" si="31"/>
        <v>29.535542130839467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16.32251704099227</v>
      </c>
      <c r="AO487" s="153">
        <f t="shared" si="31"/>
        <v>29.631436113460271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16.465113413312682</v>
      </c>
      <c r="AO488" s="153">
        <f t="shared" si="31"/>
        <v>29.727330096081076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16.607709785633094</v>
      </c>
      <c r="AO489" s="153">
        <f t="shared" si="31"/>
        <v>29.82322407870188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16.750306157953506</v>
      </c>
      <c r="AO490" s="153">
        <f t="shared" si="31"/>
        <v>29.919118061322685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16.892902530273918</v>
      </c>
      <c r="AO491" s="153">
        <f t="shared" si="31"/>
        <v>30.015012043943489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17.03549890259433</v>
      </c>
      <c r="AO492" s="153">
        <f t="shared" si="31"/>
        <v>30.110906026564294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17.178095274914742</v>
      </c>
      <c r="AO493" s="153">
        <f t="shared" si="31"/>
        <v>30.206800009185098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17.320691647235154</v>
      </c>
      <c r="AO494" s="153">
        <f t="shared" si="31"/>
        <v>30.302693991805903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17.463288019555566</v>
      </c>
      <c r="AO495" s="153">
        <f t="shared" si="31"/>
        <v>30.398587974426707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17.605884391875978</v>
      </c>
      <c r="AO496" s="153">
        <f t="shared" si="31"/>
        <v>30.494481957047512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17.74848076419639</v>
      </c>
      <c r="AO497" s="153">
        <f t="shared" si="31"/>
        <v>30.590375939668316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17.891077136516802</v>
      </c>
      <c r="AO498" s="153">
        <f t="shared" si="31"/>
        <v>30.686269922289121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18.033673508837214</v>
      </c>
      <c r="AO499" s="153">
        <f t="shared" si="31"/>
        <v>30.782163904909925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18.176269881157626</v>
      </c>
      <c r="AO500" s="153">
        <f t="shared" si="31"/>
        <v>30.87805788753073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18.318866253478038</v>
      </c>
      <c r="AO501" s="153">
        <f t="shared" si="31"/>
        <v>30.973951870151534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18.46146262579845</v>
      </c>
      <c r="AO502" s="153">
        <f t="shared" si="31"/>
        <v>31.069845852772339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18.604058998118862</v>
      </c>
      <c r="AO503" s="153">
        <f t="shared" si="31"/>
        <v>31.165739835393143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18.746655370439274</v>
      </c>
      <c r="AO504" s="153">
        <f t="shared" si="31"/>
        <v>31.261633818013948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18.889251742759686</v>
      </c>
      <c r="AO505" s="153">
        <f t="shared" si="31"/>
        <v>31.357527800634752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19.031848115080098</v>
      </c>
      <c r="AO506" s="153">
        <f t="shared" si="31"/>
        <v>31.453421783255557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19.17444448740051</v>
      </c>
      <c r="AO507" s="153">
        <f t="shared" si="31"/>
        <v>31.549315765876361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19.317040859720922</v>
      </c>
      <c r="AO508" s="153">
        <f t="shared" si="31"/>
        <v>31.645209748497166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19.459637232041342</v>
      </c>
      <c r="AO509" s="239">
        <f>AC7</f>
        <v>31.74110373111807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19.459637232041342</v>
      </c>
      <c r="AP510" s="153">
        <f>AC7</f>
        <v>31.74110373111807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19.698676969564566</v>
      </c>
      <c r="AK511" s="130"/>
      <c r="AP511" s="153">
        <f t="shared" ref="AP511:AP574" si="33">AP510+(AP$610-AP$510)/100</f>
        <v>31.757484732862828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19.937716707087791</v>
      </c>
      <c r="AP512" s="153">
        <f t="shared" si="33"/>
        <v>31.773865734607586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20.176756444611016</v>
      </c>
      <c r="AP513" s="153">
        <f t="shared" si="33"/>
        <v>31.790246736352344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20.41579618213424</v>
      </c>
      <c r="AP514" s="153">
        <f t="shared" si="33"/>
        <v>31.806627738097102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20.654835919657465</v>
      </c>
      <c r="AP515" s="153">
        <f t="shared" si="33"/>
        <v>31.82300873984186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20.89387565718069</v>
      </c>
      <c r="AP516" s="153">
        <f t="shared" si="33"/>
        <v>31.839389741586618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21.132915394703915</v>
      </c>
      <c r="AP517" s="153">
        <f t="shared" si="33"/>
        <v>31.855770743331377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21.371955132227139</v>
      </c>
      <c r="AP518" s="153">
        <f t="shared" si="33"/>
        <v>31.872151745076135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21.610994869750364</v>
      </c>
      <c r="AP519" s="153">
        <f t="shared" si="33"/>
        <v>31.888532746820893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21.850034607273589</v>
      </c>
      <c r="AP520" s="153">
        <f t="shared" si="33"/>
        <v>31.904913748565651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22.089074344796813</v>
      </c>
      <c r="AP521" s="153">
        <f t="shared" si="33"/>
        <v>31.921294750310409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22.328114082320038</v>
      </c>
      <c r="AP522" s="153">
        <f t="shared" si="33"/>
        <v>31.937675752055167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22.567153819843263</v>
      </c>
      <c r="AP523" s="153">
        <f t="shared" si="33"/>
        <v>31.954056753799925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22.806193557366488</v>
      </c>
      <c r="AP524" s="153">
        <f t="shared" si="33"/>
        <v>31.970437755544683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23.045233294889712</v>
      </c>
      <c r="AP525" s="153">
        <f t="shared" si="33"/>
        <v>31.986818757289441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23.284273032412937</v>
      </c>
      <c r="AP526" s="153">
        <f t="shared" si="33"/>
        <v>32.003199759034196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23.523312769936162</v>
      </c>
      <c r="AP527" s="153">
        <f t="shared" si="33"/>
        <v>32.01958076077895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23.762352507459386</v>
      </c>
      <c r="AP528" s="153">
        <f t="shared" si="33"/>
        <v>32.035961762523705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24.001392244982611</v>
      </c>
      <c r="AP529" s="153">
        <f t="shared" si="33"/>
        <v>32.05234276426846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24.240431982505836</v>
      </c>
      <c r="AP530" s="153">
        <f t="shared" si="33"/>
        <v>32.068723766013214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24.479471720029061</v>
      </c>
      <c r="AP531" s="153">
        <f t="shared" si="33"/>
        <v>32.085104767757969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24.718511457552285</v>
      </c>
      <c r="AP532" s="153">
        <f t="shared" si="33"/>
        <v>32.101485769502723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24.95755119507551</v>
      </c>
      <c r="AP533" s="153">
        <f t="shared" si="33"/>
        <v>32.117866771247478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25.196590932598735</v>
      </c>
      <c r="AP534" s="153">
        <f t="shared" si="33"/>
        <v>32.134247772992232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25.435630670121959</v>
      </c>
      <c r="AP535" s="153">
        <f t="shared" si="33"/>
        <v>32.150628774736987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25.674670407645184</v>
      </c>
      <c r="AP536" s="153">
        <f t="shared" si="33"/>
        <v>32.167009776481741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25.913710145168409</v>
      </c>
      <c r="AP537" s="153">
        <f t="shared" si="33"/>
        <v>32.183390778226496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26.152749882691634</v>
      </c>
      <c r="AP538" s="153">
        <f t="shared" si="33"/>
        <v>32.19977177997125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26.391789620214858</v>
      </c>
      <c r="AP539" s="153">
        <f t="shared" si="33"/>
        <v>32.216152781716005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26.630829357738083</v>
      </c>
      <c r="AP540" s="153">
        <f t="shared" si="33"/>
        <v>32.232533783460759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26.869869095261308</v>
      </c>
      <c r="AP541" s="153">
        <f t="shared" si="33"/>
        <v>32.248914785205514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27.108908832784532</v>
      </c>
      <c r="AP542" s="153">
        <f t="shared" si="33"/>
        <v>32.265295786950269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27.347948570307757</v>
      </c>
      <c r="AP543" s="153">
        <f t="shared" si="33"/>
        <v>32.281676788695023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27.586988307830982</v>
      </c>
      <c r="AP544" s="153">
        <f t="shared" si="33"/>
        <v>32.298057790439778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27.826028045354207</v>
      </c>
      <c r="AP545" s="153">
        <f t="shared" si="33"/>
        <v>32.314438792184532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28.065067782877431</v>
      </c>
      <c r="AP546" s="153">
        <f t="shared" si="33"/>
        <v>32.330819793929287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28.304107520400656</v>
      </c>
      <c r="AP547" s="153">
        <f t="shared" si="33"/>
        <v>32.347200795674041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28.543147257923881</v>
      </c>
      <c r="AP548" s="153">
        <f t="shared" si="33"/>
        <v>32.363581797418796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28.782186995447105</v>
      </c>
      <c r="AP549" s="153">
        <f t="shared" si="33"/>
        <v>32.37996279916355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29.02122673297033</v>
      </c>
      <c r="AP550" s="153">
        <f t="shared" si="33"/>
        <v>32.396343800908305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29.260266470493555</v>
      </c>
      <c r="AP551" s="153">
        <f t="shared" si="33"/>
        <v>32.412724802653059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29.49930620801678</v>
      </c>
      <c r="AP552" s="153">
        <f t="shared" si="33"/>
        <v>32.429105804397814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29.738345945540004</v>
      </c>
      <c r="AP553" s="153">
        <f t="shared" si="33"/>
        <v>32.445486806142569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29.977385683063229</v>
      </c>
      <c r="AP554" s="153">
        <f t="shared" si="33"/>
        <v>32.461867807887323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30.216425420586454</v>
      </c>
      <c r="AP555" s="153">
        <f t="shared" si="33"/>
        <v>32.478248809632078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30.455465158109678</v>
      </c>
      <c r="AP556" s="153">
        <f t="shared" si="33"/>
        <v>32.494629811376832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30.694504895632903</v>
      </c>
      <c r="AP557" s="153">
        <f t="shared" si="33"/>
        <v>32.511010813121587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30.933544633156128</v>
      </c>
      <c r="AP558" s="153">
        <f t="shared" si="33"/>
        <v>32.527391814866341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31.172584370679353</v>
      </c>
      <c r="AP559" s="153">
        <f t="shared" si="33"/>
        <v>32.543772816611096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31.411624108202577</v>
      </c>
      <c r="AP560" s="153">
        <f t="shared" si="33"/>
        <v>32.56015381835585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31.650663845725802</v>
      </c>
      <c r="AP561" s="153">
        <f t="shared" si="33"/>
        <v>32.576534820100605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31.889703583249027</v>
      </c>
      <c r="AP562" s="153">
        <f t="shared" si="33"/>
        <v>32.592915821845359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32.128743320772251</v>
      </c>
      <c r="AP563" s="153">
        <f t="shared" si="33"/>
        <v>32.609296823590114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32.367783058295473</v>
      </c>
      <c r="AP564" s="153">
        <f t="shared" si="33"/>
        <v>32.625677825334868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32.606822795818694</v>
      </c>
      <c r="AP565" s="153">
        <f t="shared" si="33"/>
        <v>32.642058827079623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32.845862533341915</v>
      </c>
      <c r="AP566" s="153">
        <f t="shared" si="33"/>
        <v>32.658439828824378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33.084902270865136</v>
      </c>
      <c r="AP567" s="153">
        <f t="shared" si="33"/>
        <v>32.674820830569132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33.323942008388357</v>
      </c>
      <c r="AP568" s="153">
        <f t="shared" si="33"/>
        <v>32.691201832313887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33.562981745911578</v>
      </c>
      <c r="AP569" s="153">
        <f t="shared" si="33"/>
        <v>32.707582834058641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33.8020214834348</v>
      </c>
      <c r="AP570" s="153">
        <f t="shared" si="33"/>
        <v>32.723963835803396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34.041061220958021</v>
      </c>
      <c r="AP571" s="153">
        <f t="shared" si="33"/>
        <v>32.74034483754815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34.280100958481242</v>
      </c>
      <c r="AP572" s="153">
        <f t="shared" si="33"/>
        <v>32.756725839292905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34.519140696004463</v>
      </c>
      <c r="AP573" s="153">
        <f t="shared" si="33"/>
        <v>32.773106841037659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34.758180433527684</v>
      </c>
      <c r="AP574" s="153">
        <f t="shared" si="33"/>
        <v>32.789487842782414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34.997220171050905</v>
      </c>
      <c r="AP575" s="153">
        <f t="shared" ref="AP575:AP609" si="35">AP574+(AP$610-AP$510)/100</f>
        <v>32.805868844527168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35.236259908574127</v>
      </c>
      <c r="AP576" s="153">
        <f t="shared" si="35"/>
        <v>32.822249846271923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35.475299646097348</v>
      </c>
      <c r="AP577" s="153">
        <f t="shared" si="35"/>
        <v>32.838630848016678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35.714339383620569</v>
      </c>
      <c r="AP578" s="153">
        <f t="shared" si="35"/>
        <v>32.855011849761432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35.95337912114379</v>
      </c>
      <c r="AP579" s="153">
        <f t="shared" si="35"/>
        <v>32.871392851506187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36.192418858667011</v>
      </c>
      <c r="AP580" s="153">
        <f t="shared" si="35"/>
        <v>32.887773853250941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36.431458596190232</v>
      </c>
      <c r="AP581" s="153">
        <f t="shared" si="35"/>
        <v>32.904154854995696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36.670498333713454</v>
      </c>
      <c r="AP582" s="153">
        <f t="shared" si="35"/>
        <v>32.92053585674045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36.909538071236675</v>
      </c>
      <c r="AP583" s="153">
        <f t="shared" si="35"/>
        <v>32.936916858485205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37.148577808759896</v>
      </c>
      <c r="AP584" s="153">
        <f t="shared" si="35"/>
        <v>32.953297860229959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37.387617546283117</v>
      </c>
      <c r="AP585" s="153">
        <f t="shared" si="35"/>
        <v>32.969678861974714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37.626657283806338</v>
      </c>
      <c r="AP586" s="153">
        <f t="shared" si="35"/>
        <v>32.986059863719468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37.865697021329559</v>
      </c>
      <c r="AP587" s="153">
        <f t="shared" si="35"/>
        <v>33.002440865464223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38.104736758852781</v>
      </c>
      <c r="AP588" s="153">
        <f t="shared" si="35"/>
        <v>33.018821867208977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38.343776496376002</v>
      </c>
      <c r="AP589" s="153">
        <f t="shared" si="35"/>
        <v>33.035202868953732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38.582816233899223</v>
      </c>
      <c r="AP590" s="153">
        <f t="shared" si="35"/>
        <v>33.051583870698487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38.821855971422444</v>
      </c>
      <c r="AP591" s="153">
        <f t="shared" si="35"/>
        <v>33.067964872443241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39.060895708945665</v>
      </c>
      <c r="AP592" s="153">
        <f t="shared" si="35"/>
        <v>33.084345874187996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39.299935446468886</v>
      </c>
      <c r="AP593" s="153">
        <f t="shared" si="35"/>
        <v>33.10072687593275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39.538975183992108</v>
      </c>
      <c r="AP594" s="153">
        <f t="shared" si="35"/>
        <v>33.117107877677505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39.778014921515329</v>
      </c>
      <c r="AP595" s="153">
        <f t="shared" si="35"/>
        <v>33.133488879422259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40.01705465903855</v>
      </c>
      <c r="AP596" s="153">
        <f t="shared" si="35"/>
        <v>33.149869881167014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40.256094396561771</v>
      </c>
      <c r="AP597" s="153">
        <f t="shared" si="35"/>
        <v>33.166250882911768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40.495134134084992</v>
      </c>
      <c r="AP598" s="153">
        <f t="shared" si="35"/>
        <v>33.182631884656523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40.734173871608213</v>
      </c>
      <c r="AP599" s="153">
        <f t="shared" si="35"/>
        <v>33.199012886401277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40.973213609131435</v>
      </c>
      <c r="AP600" s="153">
        <f t="shared" si="35"/>
        <v>33.215393888146032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41.212253346654656</v>
      </c>
      <c r="AP601" s="153">
        <f t="shared" si="35"/>
        <v>33.231774889890787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41.451293084177877</v>
      </c>
      <c r="AP602" s="153">
        <f t="shared" si="35"/>
        <v>33.248155891635541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41.690332821701098</v>
      </c>
      <c r="AP603" s="153">
        <f t="shared" si="35"/>
        <v>33.264536893380296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41.929372559224319</v>
      </c>
      <c r="AP604" s="153">
        <f t="shared" si="35"/>
        <v>33.28091789512505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42.16841229674754</v>
      </c>
      <c r="AP605" s="153">
        <f t="shared" si="35"/>
        <v>33.297298896869805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42.407452034270761</v>
      </c>
      <c r="AP606" s="153">
        <f t="shared" si="35"/>
        <v>33.313679898614559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42.646491771793983</v>
      </c>
      <c r="AP607" s="153">
        <f t="shared" si="35"/>
        <v>33.330060900359314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42.885531509317204</v>
      </c>
      <c r="AP608" s="153">
        <f t="shared" si="35"/>
        <v>33.346441902104068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43.124571246840425</v>
      </c>
      <c r="AP609" s="153">
        <f t="shared" si="35"/>
        <v>33.362822903848823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43.363610984363696</v>
      </c>
      <c r="AP610" s="177">
        <f>AC14</f>
        <v>33.379203905593805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43.363610984363696</v>
      </c>
      <c r="AQ611">
        <f>AC14</f>
        <v>33.379203905593805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43.402673681105469</v>
      </c>
      <c r="AQ612">
        <f t="shared" ref="AQ612:AQ675" si="37">AQ611+(AQ$711-AQ$611)/100</f>
        <v>33.321116852619319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43.441736377847242</v>
      </c>
      <c r="AQ613">
        <f t="shared" si="37"/>
        <v>33.263029799644833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43.480799074589015</v>
      </c>
      <c r="AQ614">
        <f t="shared" si="37"/>
        <v>33.204942746670348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43.519861771330788</v>
      </c>
      <c r="AQ615">
        <f t="shared" si="37"/>
        <v>33.146855693695862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43.558924468072561</v>
      </c>
      <c r="AQ616">
        <f t="shared" si="37"/>
        <v>33.088768640721376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43.597987164814334</v>
      </c>
      <c r="AQ617">
        <f t="shared" si="37"/>
        <v>33.030681587746891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43.637049861556108</v>
      </c>
      <c r="AQ618">
        <f t="shared" si="37"/>
        <v>32.972594534772405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43.676112558297881</v>
      </c>
      <c r="AQ619">
        <f t="shared" si="37"/>
        <v>32.914507481797919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43.715175255039654</v>
      </c>
      <c r="AQ620">
        <f t="shared" si="37"/>
        <v>32.856420428823434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43.754237951781427</v>
      </c>
      <c r="AQ621">
        <f t="shared" si="37"/>
        <v>32.798333375848948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43.7933006485232</v>
      </c>
      <c r="AQ622">
        <f t="shared" si="37"/>
        <v>32.740246322874462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43.832363345264973</v>
      </c>
      <c r="AQ623">
        <f t="shared" si="37"/>
        <v>32.682159269899977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43.871426042006746</v>
      </c>
      <c r="AQ624">
        <f t="shared" si="37"/>
        <v>32.624072216925491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43.910488738748519</v>
      </c>
      <c r="AQ625">
        <f t="shared" si="37"/>
        <v>32.565985163951005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43.949551435490292</v>
      </c>
      <c r="AQ626">
        <f t="shared" si="37"/>
        <v>32.507898110976519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43.988614132232065</v>
      </c>
      <c r="AQ627">
        <f t="shared" si="37"/>
        <v>32.449811058002034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44.027676828973838</v>
      </c>
      <c r="AQ628">
        <f t="shared" si="37"/>
        <v>32.391724005027548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44.066739525715612</v>
      </c>
      <c r="AQ629">
        <f t="shared" si="37"/>
        <v>32.333636952053062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44.105802222457385</v>
      </c>
      <c r="AQ630">
        <f t="shared" si="37"/>
        <v>32.275549899078577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44.144864919199158</v>
      </c>
      <c r="AQ631">
        <f t="shared" si="37"/>
        <v>32.217462846104091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44.183927615940931</v>
      </c>
      <c r="AQ632">
        <f t="shared" si="37"/>
        <v>32.159375793129605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44.222990312682704</v>
      </c>
      <c r="AQ633">
        <f t="shared" si="37"/>
        <v>32.10128874015512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44.262053009424477</v>
      </c>
      <c r="AQ634">
        <f t="shared" si="37"/>
        <v>32.043201687180634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44.30111570616625</v>
      </c>
      <c r="AQ635">
        <f t="shared" si="37"/>
        <v>31.985114634206152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44.340178402908023</v>
      </c>
      <c r="AQ636">
        <f t="shared" si="37"/>
        <v>31.92702758123167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44.379241099649796</v>
      </c>
      <c r="AQ637">
        <f t="shared" si="37"/>
        <v>31.868940528257188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44.418303796391569</v>
      </c>
      <c r="AQ638">
        <f t="shared" si="37"/>
        <v>31.810853475282705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44.457366493133343</v>
      </c>
      <c r="AQ639">
        <f t="shared" si="37"/>
        <v>31.752766422308223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44.496429189875116</v>
      </c>
      <c r="AQ640">
        <f t="shared" si="37"/>
        <v>31.694679369333741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44.535491886616889</v>
      </c>
      <c r="AQ641">
        <f t="shared" si="37"/>
        <v>31.636592316359259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44.574554583358662</v>
      </c>
      <c r="AQ642">
        <f t="shared" si="37"/>
        <v>31.578505263384777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44.613617280100435</v>
      </c>
      <c r="AQ643">
        <f t="shared" si="37"/>
        <v>31.520418210410295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44.652679976842208</v>
      </c>
      <c r="AQ644">
        <f t="shared" si="37"/>
        <v>31.462331157435813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44.691742673583981</v>
      </c>
      <c r="AQ645">
        <f t="shared" si="37"/>
        <v>31.404244104461331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44.730805370325754</v>
      </c>
      <c r="AQ646">
        <f t="shared" si="37"/>
        <v>31.346157051486848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44.769868067067527</v>
      </c>
      <c r="AQ647">
        <f t="shared" si="37"/>
        <v>31.288069998512366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44.8089307638093</v>
      </c>
      <c r="AQ648">
        <f t="shared" si="37"/>
        <v>31.229982945537884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44.847993460551073</v>
      </c>
      <c r="AQ649">
        <f t="shared" si="37"/>
        <v>31.171895892563402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44.887056157292847</v>
      </c>
      <c r="AQ650">
        <f t="shared" si="37"/>
        <v>31.11380883958892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44.92611885403462</v>
      </c>
      <c r="AQ651">
        <f t="shared" si="37"/>
        <v>31.055721786614438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44.965181550776393</v>
      </c>
      <c r="AQ652">
        <f t="shared" si="37"/>
        <v>30.997634733639956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45.004244247518166</v>
      </c>
      <c r="AQ653">
        <f t="shared" si="37"/>
        <v>30.939547680665473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45.043306944259939</v>
      </c>
      <c r="AQ654">
        <f t="shared" si="37"/>
        <v>30.881460627690991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45.082369641001712</v>
      </c>
      <c r="AQ655">
        <f t="shared" si="37"/>
        <v>30.823373574716509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45.121432337743485</v>
      </c>
      <c r="AQ656">
        <f t="shared" si="37"/>
        <v>30.765286521742027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45.160495034485258</v>
      </c>
      <c r="AQ657">
        <f t="shared" si="37"/>
        <v>30.707199468767545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45.199557731227031</v>
      </c>
      <c r="AQ658">
        <f t="shared" si="37"/>
        <v>30.649112415793063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45.238620427968804</v>
      </c>
      <c r="AQ659">
        <f t="shared" si="37"/>
        <v>30.591025362818581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45.277683124710578</v>
      </c>
      <c r="AQ660">
        <f t="shared" si="37"/>
        <v>30.532938309844099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45.316745821452351</v>
      </c>
      <c r="AQ661">
        <f t="shared" si="37"/>
        <v>30.474851256869616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45.355808518194124</v>
      </c>
      <c r="AQ662">
        <f t="shared" si="37"/>
        <v>30.416764203895134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45.394871214935897</v>
      </c>
      <c r="AQ663">
        <f t="shared" si="37"/>
        <v>30.358677150920652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45.43393391167767</v>
      </c>
      <c r="AQ664">
        <f t="shared" si="37"/>
        <v>30.30059009794617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45.472996608419443</v>
      </c>
      <c r="AQ665">
        <f t="shared" si="37"/>
        <v>30.242503044971688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45.512059305161216</v>
      </c>
      <c r="AQ666">
        <f t="shared" si="37"/>
        <v>30.184415991997206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45.551122001902989</v>
      </c>
      <c r="AQ667">
        <f t="shared" si="37"/>
        <v>30.126328939022724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45.590184698644762</v>
      </c>
      <c r="AQ668">
        <f t="shared" si="37"/>
        <v>30.068241886048241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45.629247395386535</v>
      </c>
      <c r="AQ669">
        <f t="shared" si="37"/>
        <v>30.010154833073759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45.668310092128308</v>
      </c>
      <c r="AQ670">
        <f t="shared" si="37"/>
        <v>29.952067780099277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45.707372788870082</v>
      </c>
      <c r="AQ671">
        <f t="shared" si="37"/>
        <v>29.893980727124795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45.746435485611855</v>
      </c>
      <c r="AQ672">
        <f t="shared" si="37"/>
        <v>29.835893674150313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45.785498182353628</v>
      </c>
      <c r="AQ673">
        <f t="shared" si="37"/>
        <v>29.777806621175831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45.824560879095401</v>
      </c>
      <c r="AQ674">
        <f t="shared" si="37"/>
        <v>29.719719568201349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45.863623575837174</v>
      </c>
      <c r="AQ675">
        <f t="shared" si="37"/>
        <v>29.661632515226867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45.902686272578947</v>
      </c>
      <c r="AQ676">
        <f t="shared" ref="AQ676:AQ710" si="39">AQ675+(AQ$711-AQ$611)/100</f>
        <v>29.603545462252384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45.94174896932072</v>
      </c>
      <c r="AQ677">
        <f t="shared" si="39"/>
        <v>29.545458409277902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45.980811666062493</v>
      </c>
      <c r="AQ678">
        <f t="shared" si="39"/>
        <v>29.48737135630342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46.019874362804266</v>
      </c>
      <c r="AQ679">
        <f t="shared" si="39"/>
        <v>29.429284303328938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46.058937059546039</v>
      </c>
      <c r="AQ680">
        <f t="shared" si="39"/>
        <v>29.371197250354456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46.097999756287813</v>
      </c>
      <c r="AQ681">
        <f t="shared" si="39"/>
        <v>29.313110197379974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46.137062453029586</v>
      </c>
      <c r="AQ682">
        <f t="shared" si="39"/>
        <v>29.255023144405492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46.176125149771359</v>
      </c>
      <c r="AQ683">
        <f t="shared" si="39"/>
        <v>29.196936091431009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46.215187846513132</v>
      </c>
      <c r="AQ684">
        <f t="shared" si="39"/>
        <v>29.138849038456527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46.254250543254905</v>
      </c>
      <c r="AQ685">
        <f t="shared" si="39"/>
        <v>29.080761985482045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46.293313239996678</v>
      </c>
      <c r="AQ686">
        <f t="shared" si="39"/>
        <v>29.022674932507563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46.332375936738451</v>
      </c>
      <c r="AQ687">
        <f t="shared" si="39"/>
        <v>28.964587879533081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46.371438633480224</v>
      </c>
      <c r="AQ688">
        <f t="shared" si="39"/>
        <v>28.906500826558599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46.410501330221997</v>
      </c>
      <c r="AQ689">
        <f t="shared" si="39"/>
        <v>28.848413773584117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46.44956402696377</v>
      </c>
      <c r="AQ690">
        <f t="shared" si="39"/>
        <v>28.790326720609634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46.488626723705543</v>
      </c>
      <c r="AQ691">
        <f t="shared" si="39"/>
        <v>28.732239667635152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46.527689420447317</v>
      </c>
      <c r="AQ692">
        <f t="shared" si="39"/>
        <v>28.67415261466067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46.56675211718909</v>
      </c>
      <c r="AQ693">
        <f t="shared" si="39"/>
        <v>28.616065561686188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46.605814813930863</v>
      </c>
      <c r="AQ694">
        <f t="shared" si="39"/>
        <v>28.557978508711706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46.644877510672636</v>
      </c>
      <c r="AQ695">
        <f t="shared" si="39"/>
        <v>28.499891455737224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46.683940207414409</v>
      </c>
      <c r="AQ696">
        <f t="shared" si="39"/>
        <v>28.441804402762742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46.723002904156182</v>
      </c>
      <c r="AQ697">
        <f t="shared" si="39"/>
        <v>28.38371734978826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46.762065600897955</v>
      </c>
      <c r="AQ698">
        <f t="shared" si="39"/>
        <v>28.325630296813777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46.801128297639728</v>
      </c>
      <c r="AQ699">
        <f t="shared" si="39"/>
        <v>28.267543243839295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46.840190994381501</v>
      </c>
      <c r="AQ700">
        <f t="shared" si="39"/>
        <v>28.209456190864813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46.879253691123274</v>
      </c>
      <c r="AQ701">
        <f t="shared" si="39"/>
        <v>28.151369137890331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46.918316387865048</v>
      </c>
      <c r="AQ702">
        <f t="shared" si="39"/>
        <v>28.093282084915849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46.957379084606821</v>
      </c>
      <c r="AQ703">
        <f t="shared" si="39"/>
        <v>28.035195031941367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46.996441781348594</v>
      </c>
      <c r="AQ704">
        <f t="shared" si="39"/>
        <v>27.977107978966885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47.035504478090367</v>
      </c>
      <c r="AQ705">
        <f t="shared" si="39"/>
        <v>27.919020925992402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47.07456717483214</v>
      </c>
      <c r="AQ706">
        <f t="shared" si="39"/>
        <v>27.86093387301792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47.113629871573913</v>
      </c>
      <c r="AQ707">
        <f t="shared" si="39"/>
        <v>27.802846820043438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47.152692568315686</v>
      </c>
      <c r="AQ708">
        <f t="shared" si="39"/>
        <v>27.744759767068956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47.191755265057459</v>
      </c>
      <c r="AQ709">
        <f t="shared" si="39"/>
        <v>27.686672714094474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47.230817961799232</v>
      </c>
      <c r="AQ710">
        <f t="shared" si="39"/>
        <v>27.628585661119992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47.269880658540764</v>
      </c>
      <c r="AQ711" s="177">
        <f>AC15</f>
        <v>27.570498608145449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47.269880658540764</v>
      </c>
      <c r="AR712">
        <f>AC15</f>
        <v>27.570498608145449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47.164547153429552</v>
      </c>
      <c r="AR713">
        <f t="shared" ref="AR713:AR776" si="41">AR712+(AR$812-AR$712)/100</f>
        <v>27.355293622063996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47.059213648318341</v>
      </c>
      <c r="AR714">
        <f t="shared" si="41"/>
        <v>27.140088635982544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46.95388014320713</v>
      </c>
      <c r="AR715">
        <f t="shared" si="41"/>
        <v>26.924883649901091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46.848546638095918</v>
      </c>
      <c r="AR716">
        <f t="shared" si="41"/>
        <v>26.709678663819638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46.743213132984707</v>
      </c>
      <c r="AR717">
        <f t="shared" si="41"/>
        <v>26.494473677738185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46.637879627873495</v>
      </c>
      <c r="AR718">
        <f t="shared" si="41"/>
        <v>26.279268691656732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46.532546122762284</v>
      </c>
      <c r="AR719">
        <f t="shared" si="41"/>
        <v>26.064063705575279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46.427212617651072</v>
      </c>
      <c r="AR720">
        <f t="shared" si="41"/>
        <v>25.848858719493826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46.321879112539861</v>
      </c>
      <c r="AR721">
        <f t="shared" si="41"/>
        <v>25.633653733412373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46.21654560742865</v>
      </c>
      <c r="AR722">
        <f t="shared" si="41"/>
        <v>25.41844874733092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46.111212102317438</v>
      </c>
      <c r="AR723">
        <f t="shared" si="41"/>
        <v>25.203243761249468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46.005878597206227</v>
      </c>
      <c r="AR724">
        <f t="shared" si="41"/>
        <v>24.988038775168015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45.900545092095015</v>
      </c>
      <c r="AR725">
        <f t="shared" si="41"/>
        <v>24.772833789086562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45.795211586983804</v>
      </c>
      <c r="AR726">
        <f t="shared" si="41"/>
        <v>24.557628803005109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45.689878081872592</v>
      </c>
      <c r="AR727">
        <f t="shared" si="41"/>
        <v>24.342423816923656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45.584544576761381</v>
      </c>
      <c r="AR728">
        <f t="shared" si="41"/>
        <v>24.127218830842203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45.47921107165017</v>
      </c>
      <c r="AR729">
        <f t="shared" si="41"/>
        <v>23.91201384476075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45.373877566538958</v>
      </c>
      <c r="AR730">
        <f t="shared" si="41"/>
        <v>23.696808858679297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45.268544061427747</v>
      </c>
      <c r="AR731">
        <f t="shared" si="41"/>
        <v>23.481603872597844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45.163210556316535</v>
      </c>
      <c r="AR732">
        <f t="shared" si="41"/>
        <v>23.266398886516392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45.057877051205324</v>
      </c>
      <c r="AR733">
        <f t="shared" si="41"/>
        <v>23.051193900434939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44.952543546094113</v>
      </c>
      <c r="AR734">
        <f t="shared" si="41"/>
        <v>22.835988914353486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44.847210040982901</v>
      </c>
      <c r="AR735">
        <f t="shared" si="41"/>
        <v>22.620783928272033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44.74187653587169</v>
      </c>
      <c r="AR736">
        <f t="shared" si="41"/>
        <v>22.40557894219058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44.636543030760478</v>
      </c>
      <c r="AR737">
        <f t="shared" si="41"/>
        <v>22.190373956109127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44.531209525649267</v>
      </c>
      <c r="AR738">
        <f t="shared" si="41"/>
        <v>21.975168970027674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44.425876020538055</v>
      </c>
      <c r="AR739">
        <f t="shared" si="41"/>
        <v>21.759963983946221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44.320542515426844</v>
      </c>
      <c r="AR740">
        <f t="shared" si="41"/>
        <v>21.544758997864768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44.215209010315633</v>
      </c>
      <c r="AR741">
        <f t="shared" si="41"/>
        <v>21.329554011783316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44.109875505204421</v>
      </c>
      <c r="AR742">
        <f t="shared" si="41"/>
        <v>21.114349025701863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44.00454200009321</v>
      </c>
      <c r="AR743">
        <f t="shared" si="41"/>
        <v>20.89914403962041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43.899208494981998</v>
      </c>
      <c r="AR744">
        <f t="shared" si="41"/>
        <v>20.683939053538957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43.793874989870787</v>
      </c>
      <c r="AR745">
        <f t="shared" si="41"/>
        <v>20.468734067457504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43.688541484759575</v>
      </c>
      <c r="AR746">
        <f t="shared" si="41"/>
        <v>20.253529081376051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43.583207979648364</v>
      </c>
      <c r="AR747">
        <f t="shared" si="41"/>
        <v>20.038324095294598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43.477874474537153</v>
      </c>
      <c r="AR748">
        <f t="shared" si="41"/>
        <v>19.823119109213145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43.372540969425941</v>
      </c>
      <c r="AR749">
        <f t="shared" si="41"/>
        <v>19.607914123131692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43.26720746431473</v>
      </c>
      <c r="AR750">
        <f t="shared" si="41"/>
        <v>19.39270913705024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43.161873959203518</v>
      </c>
      <c r="AR751">
        <f t="shared" si="41"/>
        <v>19.177504150968787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43.056540454092307</v>
      </c>
      <c r="AR752">
        <f t="shared" si="41"/>
        <v>18.962299164887334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42.951206948981095</v>
      </c>
      <c r="AR753">
        <f t="shared" si="41"/>
        <v>18.747094178805881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42.845873443869884</v>
      </c>
      <c r="AR754">
        <f t="shared" si="41"/>
        <v>18.531889192724428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42.740539938758673</v>
      </c>
      <c r="AR755">
        <f t="shared" si="41"/>
        <v>18.316684206642975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42.635206433647461</v>
      </c>
      <c r="AR756">
        <f t="shared" si="41"/>
        <v>18.101479220561522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42.52987292853625</v>
      </c>
      <c r="AR757">
        <f t="shared" si="41"/>
        <v>17.886274234480069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42.424539423425038</v>
      </c>
      <c r="AR758">
        <f t="shared" si="41"/>
        <v>17.671069248398616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42.319205918313827</v>
      </c>
      <c r="AR759">
        <f t="shared" si="41"/>
        <v>17.455864262317164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42.213872413202616</v>
      </c>
      <c r="AR760">
        <f t="shared" si="41"/>
        <v>17.240659276235711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42.108538908091404</v>
      </c>
      <c r="AR761">
        <f t="shared" si="41"/>
        <v>17.025454290154258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42.003205402980193</v>
      </c>
      <c r="AR762">
        <f t="shared" si="41"/>
        <v>16.810249304072805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41.897871897868981</v>
      </c>
      <c r="AR763">
        <f t="shared" si="41"/>
        <v>16.595044317991352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41.79253839275777</v>
      </c>
      <c r="AR764">
        <f t="shared" si="41"/>
        <v>16.379839331909899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41.687204887646558</v>
      </c>
      <c r="AR765">
        <f t="shared" si="41"/>
        <v>16.164634345828446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41.581871382535347</v>
      </c>
      <c r="AR766">
        <f t="shared" si="41"/>
        <v>15.949429359746992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41.476537877424136</v>
      </c>
      <c r="AR767">
        <f t="shared" si="41"/>
        <v>15.734224373665537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41.371204372312924</v>
      </c>
      <c r="AR768">
        <f t="shared" si="41"/>
        <v>15.519019387584082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41.265870867201713</v>
      </c>
      <c r="AR769">
        <f t="shared" si="41"/>
        <v>15.303814401502628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41.160537362090501</v>
      </c>
      <c r="AR770">
        <f t="shared" si="41"/>
        <v>15.088609415421173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41.05520385697929</v>
      </c>
      <c r="AR771">
        <f t="shared" si="41"/>
        <v>14.873404429339718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40.949870351868078</v>
      </c>
      <c r="AR772">
        <f t="shared" si="41"/>
        <v>14.658199443258264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40.844536846756867</v>
      </c>
      <c r="AR773">
        <f t="shared" si="41"/>
        <v>14.442994457176809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40.739203341645656</v>
      </c>
      <c r="AR774">
        <f t="shared" si="41"/>
        <v>14.227789471095354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40.633869836534444</v>
      </c>
      <c r="AR775">
        <f t="shared" si="41"/>
        <v>14.0125844850139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40.528536331423233</v>
      </c>
      <c r="AR776">
        <f t="shared" si="41"/>
        <v>13.797379498932445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40.423202826312021</v>
      </c>
      <c r="AR777">
        <f t="shared" ref="AR777:AR811" si="43">AR776+(AR$812-AR$712)/100</f>
        <v>13.58217451285099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40.31786932120081</v>
      </c>
      <c r="AR778">
        <f t="shared" si="43"/>
        <v>13.366969526769536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40.212535816089598</v>
      </c>
      <c r="AR779">
        <f t="shared" si="43"/>
        <v>13.151764540688081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40.107202310978387</v>
      </c>
      <c r="AR780">
        <f t="shared" si="43"/>
        <v>12.936559554606626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40.001868805867176</v>
      </c>
      <c r="AR781">
        <f t="shared" si="43"/>
        <v>12.721354568525172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39.896535300755964</v>
      </c>
      <c r="AR782">
        <f t="shared" si="43"/>
        <v>12.506149582443717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39.791201795644753</v>
      </c>
      <c r="AR783">
        <f t="shared" si="43"/>
        <v>12.290944596362262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39.685868290533541</v>
      </c>
      <c r="AR784">
        <f t="shared" si="43"/>
        <v>12.075739610280808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39.58053478542233</v>
      </c>
      <c r="AR785">
        <f t="shared" si="43"/>
        <v>11.860534624199353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39.475201280311119</v>
      </c>
      <c r="AR786">
        <f t="shared" si="43"/>
        <v>11.645329638117898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39.369867775199907</v>
      </c>
      <c r="AR787">
        <f t="shared" si="43"/>
        <v>11.430124652036444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39.264534270088696</v>
      </c>
      <c r="AR788">
        <f t="shared" si="43"/>
        <v>11.214919665954989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39.159200764977484</v>
      </c>
      <c r="AR789">
        <f t="shared" si="43"/>
        <v>10.999714679873534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39.053867259866273</v>
      </c>
      <c r="AR790">
        <f t="shared" si="43"/>
        <v>10.78450969379208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38.948533754755061</v>
      </c>
      <c r="AR791">
        <f t="shared" si="43"/>
        <v>10.569304707710625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38.84320024964385</v>
      </c>
      <c r="AR792">
        <f t="shared" si="43"/>
        <v>10.35409972162917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38.737866744532639</v>
      </c>
      <c r="AR793">
        <f t="shared" si="43"/>
        <v>10.138894735547716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38.632533239421427</v>
      </c>
      <c r="AR794">
        <f t="shared" si="43"/>
        <v>9.923689749466261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38.527199734310216</v>
      </c>
      <c r="AR795">
        <f t="shared" si="43"/>
        <v>9.7084847633848064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38.421866229199004</v>
      </c>
      <c r="AR796">
        <f t="shared" si="43"/>
        <v>9.4932797773033517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38.316532724087793</v>
      </c>
      <c r="AR797">
        <f t="shared" si="43"/>
        <v>9.278074791221897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38.211199218976581</v>
      </c>
      <c r="AR798">
        <f t="shared" si="43"/>
        <v>9.0628698051404424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38.10586571386537</v>
      </c>
      <c r="AR799">
        <f t="shared" si="43"/>
        <v>8.8476648190589877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38.000532208754159</v>
      </c>
      <c r="AR800">
        <f t="shared" si="43"/>
        <v>8.6324598329775331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37.895198703642947</v>
      </c>
      <c r="AR801">
        <f t="shared" si="43"/>
        <v>8.4172548468960784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37.789865198531736</v>
      </c>
      <c r="AR802">
        <f t="shared" si="43"/>
        <v>8.2020498608146237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37.684531693420524</v>
      </c>
      <c r="AR803">
        <f t="shared" si="43"/>
        <v>7.9868448747331691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37.579198188309313</v>
      </c>
      <c r="AR804">
        <f t="shared" si="43"/>
        <v>7.7716398886517144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37.473864683198101</v>
      </c>
      <c r="AR805">
        <f t="shared" si="43"/>
        <v>7.5564349025702597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37.36853117808689</v>
      </c>
      <c r="AR806">
        <f t="shared" si="43"/>
        <v>7.3412299164888051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37.263197672975679</v>
      </c>
      <c r="AR807">
        <f t="shared" si="43"/>
        <v>7.1260249304073504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37.157864167864467</v>
      </c>
      <c r="AR808">
        <f t="shared" si="43"/>
        <v>6.9108199443258957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37.052530662753256</v>
      </c>
      <c r="AR809">
        <f t="shared" si="43"/>
        <v>6.6956149582444411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36.947197157642044</v>
      </c>
      <c r="AR810">
        <f t="shared" si="43"/>
        <v>6.4804099721629864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36.841863652530833</v>
      </c>
      <c r="AR811">
        <f t="shared" si="43"/>
        <v>6.2652049860815318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36.736530147419295</v>
      </c>
      <c r="AR812" s="177">
        <f>AC8</f>
        <v>6.05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36.736530147419295</v>
      </c>
      <c r="AS813">
        <f>AC8</f>
        <v>6.05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36.736530147419295</v>
      </c>
      <c r="AS814">
        <f t="shared" ref="AS814:AS877" si="45">AS813+(AS$913-AS$813)/100</f>
        <v>6.05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36.736530147419295</v>
      </c>
      <c r="AS815">
        <f t="shared" si="45"/>
        <v>6.05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36.736530147419295</v>
      </c>
      <c r="AS816">
        <f t="shared" si="45"/>
        <v>6.05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36.736530147419295</v>
      </c>
      <c r="AS817">
        <f t="shared" si="45"/>
        <v>6.05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36.736530147419295</v>
      </c>
      <c r="AS818">
        <f t="shared" si="45"/>
        <v>6.05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36.736530147419295</v>
      </c>
      <c r="AS819">
        <f t="shared" si="45"/>
        <v>6.05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36.736530147419295</v>
      </c>
      <c r="AS820">
        <f t="shared" si="45"/>
        <v>6.05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36.736530147419295</v>
      </c>
      <c r="AS821">
        <f t="shared" si="45"/>
        <v>6.05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36.736530147419295</v>
      </c>
      <c r="AS822">
        <f t="shared" si="45"/>
        <v>6.05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36.736530147419295</v>
      </c>
      <c r="AS823">
        <f t="shared" si="45"/>
        <v>6.05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36.736530147419295</v>
      </c>
      <c r="AS824">
        <f t="shared" si="45"/>
        <v>6.05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36.736530147419295</v>
      </c>
      <c r="AS825">
        <f t="shared" si="45"/>
        <v>6.05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36.736530147419295</v>
      </c>
      <c r="AS826">
        <f t="shared" si="45"/>
        <v>6.05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36.736530147419295</v>
      </c>
      <c r="AS827">
        <f t="shared" si="45"/>
        <v>6.05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36.736530147419295</v>
      </c>
      <c r="AS828">
        <f t="shared" si="45"/>
        <v>6.05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36.736530147419295</v>
      </c>
      <c r="AS829">
        <f t="shared" si="45"/>
        <v>6.05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36.736530147419295</v>
      </c>
      <c r="AS830">
        <f t="shared" si="45"/>
        <v>6.05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36.736530147419295</v>
      </c>
      <c r="AS831">
        <f t="shared" si="45"/>
        <v>6.05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36.736530147419295</v>
      </c>
      <c r="AS832">
        <f t="shared" si="45"/>
        <v>6.05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36.736530147419295</v>
      </c>
      <c r="AS833">
        <f t="shared" si="45"/>
        <v>6.05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36.736530147419295</v>
      </c>
      <c r="AS834">
        <f t="shared" si="45"/>
        <v>6.05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36.736530147419295</v>
      </c>
      <c r="AS835">
        <f t="shared" si="45"/>
        <v>6.05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36.736530147419295</v>
      </c>
      <c r="AS836">
        <f t="shared" si="45"/>
        <v>6.05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36.736530147419295</v>
      </c>
      <c r="AS837">
        <f t="shared" si="45"/>
        <v>6.05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36.736530147419295</v>
      </c>
      <c r="AS838">
        <f t="shared" si="45"/>
        <v>6.05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36.736530147419295</v>
      </c>
      <c r="AS839">
        <f t="shared" si="45"/>
        <v>6.05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36.736530147419295</v>
      </c>
      <c r="AS840">
        <f t="shared" si="45"/>
        <v>6.05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36.736530147419295</v>
      </c>
      <c r="AS841">
        <f t="shared" si="45"/>
        <v>6.05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36.736530147419295</v>
      </c>
      <c r="AS842">
        <f t="shared" si="45"/>
        <v>6.05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36.736530147419295</v>
      </c>
      <c r="AS843">
        <f t="shared" si="45"/>
        <v>6.05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36.736530147419295</v>
      </c>
      <c r="AS844">
        <f t="shared" si="45"/>
        <v>6.05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36.736530147419295</v>
      </c>
      <c r="AS845">
        <f t="shared" si="45"/>
        <v>6.05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36.736530147419295</v>
      </c>
      <c r="AS846">
        <f t="shared" si="45"/>
        <v>6.05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36.736530147419295</v>
      </c>
      <c r="AS847">
        <f t="shared" si="45"/>
        <v>6.05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36.736530147419295</v>
      </c>
      <c r="AS848">
        <f t="shared" si="45"/>
        <v>6.05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36.736530147419295</v>
      </c>
      <c r="AS849">
        <f t="shared" si="45"/>
        <v>6.05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36.736530147419295</v>
      </c>
      <c r="AS850">
        <f t="shared" si="45"/>
        <v>6.05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36.736530147419295</v>
      </c>
      <c r="AS851">
        <f t="shared" si="45"/>
        <v>6.05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36.736530147419295</v>
      </c>
      <c r="AS852">
        <f t="shared" si="45"/>
        <v>6.05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36.736530147419295</v>
      </c>
      <c r="AS853">
        <f t="shared" si="45"/>
        <v>6.05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36.736530147419295</v>
      </c>
      <c r="AS854">
        <f t="shared" si="45"/>
        <v>6.05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36.736530147419295</v>
      </c>
      <c r="AS855">
        <f t="shared" si="45"/>
        <v>6.05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36.736530147419295</v>
      </c>
      <c r="AS856">
        <f t="shared" si="45"/>
        <v>6.05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36.736530147419295</v>
      </c>
      <c r="AS857">
        <f t="shared" si="45"/>
        <v>6.05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36.736530147419295</v>
      </c>
      <c r="AS858">
        <f t="shared" si="45"/>
        <v>6.05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36.736530147419295</v>
      </c>
      <c r="AS859">
        <f t="shared" si="45"/>
        <v>6.05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36.736530147419295</v>
      </c>
      <c r="AS860">
        <f t="shared" si="45"/>
        <v>6.05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36.736530147419295</v>
      </c>
      <c r="AS861">
        <f t="shared" si="45"/>
        <v>6.05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36.736530147419295</v>
      </c>
      <c r="AS862">
        <f t="shared" si="45"/>
        <v>6.05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36.736530147419295</v>
      </c>
      <c r="AS863">
        <f t="shared" si="45"/>
        <v>6.05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36.736530147419295</v>
      </c>
      <c r="AS864">
        <f t="shared" si="45"/>
        <v>6.05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36.736530147419295</v>
      </c>
      <c r="AS865">
        <f t="shared" si="45"/>
        <v>6.05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36.736530147419295</v>
      </c>
      <c r="AS866">
        <f t="shared" si="45"/>
        <v>6.05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36.736530147419295</v>
      </c>
      <c r="AS867">
        <f t="shared" si="45"/>
        <v>6.05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36.736530147419295</v>
      </c>
      <c r="AS868">
        <f t="shared" si="45"/>
        <v>6.05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36.736530147419295</v>
      </c>
      <c r="AS869">
        <f t="shared" si="45"/>
        <v>6.05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36.736530147419295</v>
      </c>
      <c r="AS870">
        <f t="shared" si="45"/>
        <v>6.05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36.736530147419295</v>
      </c>
      <c r="AS871">
        <f t="shared" si="45"/>
        <v>6.05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36.736530147419295</v>
      </c>
      <c r="AS872">
        <f t="shared" si="45"/>
        <v>6.05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36.736530147419295</v>
      </c>
      <c r="AS873">
        <f t="shared" si="45"/>
        <v>6.05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36.736530147419295</v>
      </c>
      <c r="AS874">
        <f t="shared" si="45"/>
        <v>6.05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36.736530147419295</v>
      </c>
      <c r="AS875">
        <f t="shared" si="45"/>
        <v>6.05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36.736530147419295</v>
      </c>
      <c r="AS876">
        <f t="shared" si="45"/>
        <v>6.05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36.736530147419295</v>
      </c>
      <c r="AS877">
        <f t="shared" si="45"/>
        <v>6.05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36.736530147419295</v>
      </c>
      <c r="AS878">
        <f t="shared" ref="AS878:AS912" si="47">AS877+(AS$913-AS$813)/100</f>
        <v>6.05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36.736530147419295</v>
      </c>
      <c r="AS879">
        <f t="shared" si="47"/>
        <v>6.05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36.736530147419295</v>
      </c>
      <c r="AS880">
        <f t="shared" si="47"/>
        <v>6.05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36.736530147419295</v>
      </c>
      <c r="AS881">
        <f t="shared" si="47"/>
        <v>6.05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36.736530147419295</v>
      </c>
      <c r="AS882">
        <f t="shared" si="47"/>
        <v>6.05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36.736530147419295</v>
      </c>
      <c r="AS883">
        <f t="shared" si="47"/>
        <v>6.05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36.736530147419295</v>
      </c>
      <c r="AS884">
        <f t="shared" si="47"/>
        <v>6.05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36.736530147419295</v>
      </c>
      <c r="AS885">
        <f t="shared" si="47"/>
        <v>6.05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36.736530147419295</v>
      </c>
      <c r="AS886">
        <f t="shared" si="47"/>
        <v>6.05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36.736530147419295</v>
      </c>
      <c r="AS887">
        <f t="shared" si="47"/>
        <v>6.05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36.736530147419295</v>
      </c>
      <c r="AS888">
        <f t="shared" si="47"/>
        <v>6.05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36.736530147419295</v>
      </c>
      <c r="AS889">
        <f t="shared" si="47"/>
        <v>6.05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36.736530147419295</v>
      </c>
      <c r="AS890">
        <f t="shared" si="47"/>
        <v>6.05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36.736530147419295</v>
      </c>
      <c r="AS891">
        <f t="shared" si="47"/>
        <v>6.05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36.736530147419295</v>
      </c>
      <c r="AS892">
        <f t="shared" si="47"/>
        <v>6.05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36.736530147419295</v>
      </c>
      <c r="AS893">
        <f t="shared" si="47"/>
        <v>6.05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36.736530147419295</v>
      </c>
      <c r="AS894">
        <f t="shared" si="47"/>
        <v>6.05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36.736530147419295</v>
      </c>
      <c r="AS895">
        <f t="shared" si="47"/>
        <v>6.05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36.736530147419295</v>
      </c>
      <c r="AS896">
        <f t="shared" si="47"/>
        <v>6.05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36.736530147419295</v>
      </c>
      <c r="AS897">
        <f t="shared" si="47"/>
        <v>6.05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36.736530147419295</v>
      </c>
      <c r="AS898">
        <f t="shared" si="47"/>
        <v>6.05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36.736530147419295</v>
      </c>
      <c r="AS899">
        <f t="shared" si="47"/>
        <v>6.05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36.736530147419295</v>
      </c>
      <c r="AS900">
        <f t="shared" si="47"/>
        <v>6.05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36.736530147419295</v>
      </c>
      <c r="AS901">
        <f t="shared" si="47"/>
        <v>6.05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36.736530147419295</v>
      </c>
      <c r="AS902">
        <f t="shared" si="47"/>
        <v>6.05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36.736530147419295</v>
      </c>
      <c r="AS903">
        <f t="shared" si="47"/>
        <v>6.05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36.736530147419295</v>
      </c>
      <c r="AS904">
        <f t="shared" si="47"/>
        <v>6.05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36.736530147419295</v>
      </c>
      <c r="AS905">
        <f t="shared" si="47"/>
        <v>6.05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36.736530147419295</v>
      </c>
      <c r="AS906">
        <f t="shared" si="47"/>
        <v>6.05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36.736530147419295</v>
      </c>
      <c r="AS907">
        <f t="shared" si="47"/>
        <v>6.05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36.736530147419295</v>
      </c>
      <c r="AS908">
        <f t="shared" si="47"/>
        <v>6.05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36.736530147419295</v>
      </c>
      <c r="AS909">
        <f t="shared" si="47"/>
        <v>6.05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36.736530147419295</v>
      </c>
      <c r="AS910">
        <f t="shared" si="47"/>
        <v>6.05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36.736530147419295</v>
      </c>
      <c r="AS911">
        <f t="shared" si="47"/>
        <v>6.05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36.736530147419295</v>
      </c>
      <c r="AS912">
        <f t="shared" si="47"/>
        <v>6.05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36.736530147419295</v>
      </c>
      <c r="AS913" s="177">
        <f>AC9</f>
        <v>6.05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32" priority="1">
      <formula>_xlfn.ISFORMULA(B6)=FALSE</formula>
    </cfRule>
  </conditionalFormatting>
  <conditionalFormatting sqref="B42 E42">
    <cfRule type="cellIs" dxfId="31" priority="3" operator="greaterThan">
      <formula>1</formula>
    </cfRule>
  </conditionalFormatting>
  <conditionalFormatting sqref="H39:H41">
    <cfRule type="containsText" dxfId="30" priority="2" operator="containsText" text="FAILS">
      <formula>NOT(ISERROR(SEARCH(("FAILS"),(H39))))</formula>
    </cfRule>
  </conditionalFormatting>
  <dataValidations count="2">
    <dataValidation type="list" allowBlank="1" sqref="B10" xr:uid="{BBEF92B3-57DE-4AD9-9A7C-9E2DD14D7A11}">
      <formula1>"Yes,No"</formula1>
    </dataValidation>
    <dataValidation type="list" allowBlank="1" sqref="F9" xr:uid="{6A7A73CF-D562-4E00-A21C-F4E0AFD4C6E6}">
      <formula1>$K$32:$K$34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4480CE46-9670-4849-B161-DC3338CDA28B}">
          <x14:formula1>
            <xm:f>Shapes!$B$2:$B$313</xm:f>
          </x14:formula1>
          <xm:sqref>F7</xm:sqref>
        </x14:dataValidation>
        <x14:dataValidation type="list" allowBlank="1" xr:uid="{CCF2621C-2647-42CB-9433-A276997E6827}">
          <x14:formula1>
            <xm:f>Shapes!$B$277:$B$392</xm:f>
          </x14:formula1>
          <xm:sqref>F8</xm:sqref>
        </x14:dataValidation>
        <x14:dataValidation type="list" allowBlank="1" xr:uid="{DCB1BD4E-011E-4E00-B0E6-35D77AA605F1}">
          <x14:formula1>
            <xm:f>Shapes!$B$2:$B$276</xm:f>
          </x14:formula1>
          <xm:sqref>F6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1EF3E-C642-4987-818C-0192214D207C}">
  <sheetPr>
    <outlinePr summaryBelow="0" summaryRight="0"/>
    <pageSetUpPr fitToPage="1"/>
  </sheetPr>
  <dimension ref="A1:CG1128"/>
  <sheetViews>
    <sheetView topLeftCell="A11" zoomScaleNormal="100" workbookViewId="0">
      <selection activeCell="B10" sqref="B10"/>
    </sheetView>
  </sheetViews>
  <sheetFormatPr defaultColWidth="14.42578125" defaultRowHeight="15.75" customHeight="1"/>
  <cols>
    <col min="1" max="1" width="21.140625" customWidth="1"/>
    <col min="2" max="2" width="11.28515625" customWidth="1"/>
    <col min="3" max="3" width="11.42578125" customWidth="1"/>
    <col min="4" max="6" width="11.5703125" customWidth="1"/>
    <col min="7" max="8" width="13.28515625" customWidth="1"/>
    <col min="9" max="9" width="5" hidden="1" customWidth="1"/>
    <col min="10" max="45" width="9.140625" hidden="1" customWidth="1"/>
    <col min="46" max="46" width="0" hidden="1" customWidth="1"/>
    <col min="47" max="85" width="14.42578125" style="166"/>
  </cols>
  <sheetData>
    <row r="1" spans="1:45" ht="46.5" customHeight="1">
      <c r="A1" s="169" t="s">
        <v>65</v>
      </c>
      <c r="B1" s="1"/>
      <c r="C1" s="1"/>
      <c r="D1" s="2"/>
      <c r="E1" s="3"/>
      <c r="F1" s="2"/>
      <c r="G1" s="3"/>
      <c r="H1" s="2"/>
      <c r="I1" s="1"/>
      <c r="J1" s="181" t="s">
        <v>66</v>
      </c>
      <c r="K1" s="182"/>
      <c r="L1" s="182"/>
      <c r="M1" s="183"/>
      <c r="N1" s="183"/>
      <c r="O1" s="183"/>
      <c r="P1" s="183"/>
      <c r="Q1" s="183"/>
      <c r="R1" s="183"/>
      <c r="S1" s="183"/>
      <c r="T1" s="183"/>
      <c r="U1" s="184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</row>
    <row r="2" spans="1:45" ht="18.75" customHeight="1">
      <c r="A2" s="358" t="str">
        <f>MODULEINPUT!A29&amp;" Top, Gusset 7"</f>
        <v>BF4 Top, Gusset 7</v>
      </c>
      <c r="B2" s="325"/>
      <c r="C2" s="325"/>
      <c r="D2" s="325"/>
      <c r="E2" s="326"/>
      <c r="F2" s="2"/>
      <c r="G2" s="8"/>
      <c r="H2" s="127"/>
      <c r="I2" s="9"/>
      <c r="J2" s="128" t="s">
        <v>67</v>
      </c>
      <c r="K2" s="129"/>
      <c r="L2" s="129"/>
      <c r="M2" s="185"/>
      <c r="N2" s="185"/>
      <c r="O2" s="185"/>
      <c r="P2" s="185"/>
      <c r="Q2" s="185"/>
      <c r="R2" s="185"/>
      <c r="S2" s="185"/>
      <c r="T2" s="185"/>
      <c r="U2" s="186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30"/>
      <c r="AJ2" s="130"/>
      <c r="AK2" s="130" t="s">
        <v>68</v>
      </c>
      <c r="AL2" s="130" t="s">
        <v>69</v>
      </c>
      <c r="AM2" s="130" t="s">
        <v>70</v>
      </c>
      <c r="AN2" s="130" t="s">
        <v>71</v>
      </c>
      <c r="AO2" s="130" t="s">
        <v>72</v>
      </c>
      <c r="AP2" s="130" t="s">
        <v>73</v>
      </c>
      <c r="AQ2" s="130" t="s">
        <v>74</v>
      </c>
      <c r="AR2" s="130" t="s">
        <v>75</v>
      </c>
      <c r="AS2" s="130" t="s">
        <v>76</v>
      </c>
    </row>
    <row r="3" spans="1:45" ht="12.75" customHeight="1">
      <c r="A3" s="8"/>
      <c r="B3" s="1"/>
      <c r="C3" s="9"/>
      <c r="D3" s="2"/>
      <c r="E3" s="2"/>
      <c r="F3" s="2"/>
      <c r="G3" s="8"/>
      <c r="H3" s="2"/>
      <c r="I3" s="9"/>
      <c r="J3" s="183"/>
      <c r="K3" s="183"/>
      <c r="L3" s="183"/>
      <c r="M3" s="187"/>
      <c r="N3" s="183"/>
      <c r="O3" s="183"/>
      <c r="P3" s="183"/>
      <c r="Q3" s="183"/>
      <c r="R3" s="183"/>
      <c r="S3" s="183"/>
      <c r="T3" s="183"/>
      <c r="U3" s="184"/>
      <c r="V3" s="183"/>
      <c r="W3" s="183"/>
      <c r="X3" s="183"/>
      <c r="Y3" s="183"/>
      <c r="Z3" s="183"/>
      <c r="AA3" s="183"/>
      <c r="AB3" s="183"/>
      <c r="AC3" s="183"/>
      <c r="AD3" s="183"/>
      <c r="AE3" s="187" t="s">
        <v>77</v>
      </c>
      <c r="AF3" s="188">
        <f>R26</f>
        <v>40.001440586323071</v>
      </c>
      <c r="AG3" s="183"/>
      <c r="AH3" s="183"/>
      <c r="AI3" s="130"/>
      <c r="AJ3" s="130" t="s">
        <v>78</v>
      </c>
      <c r="AK3" s="130" t="s">
        <v>79</v>
      </c>
    </row>
    <row r="4" spans="1:45" ht="12.75" customHeight="1">
      <c r="A4" s="131" t="s">
        <v>80</v>
      </c>
      <c r="B4" s="189"/>
      <c r="C4" s="189"/>
      <c r="D4" s="190"/>
      <c r="E4" s="190"/>
      <c r="F4" s="190"/>
      <c r="G4" s="189"/>
      <c r="H4" s="190"/>
      <c r="I4" s="170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4"/>
      <c r="V4" s="183" t="s">
        <v>81</v>
      </c>
      <c r="W4" s="183"/>
      <c r="X4" s="183"/>
      <c r="Y4" s="183"/>
      <c r="Z4" s="183"/>
      <c r="AA4" s="183" t="s">
        <v>82</v>
      </c>
      <c r="AB4" s="183"/>
      <c r="AC4" s="183"/>
      <c r="AD4" s="183"/>
      <c r="AE4" s="187" t="s">
        <v>83</v>
      </c>
      <c r="AF4" s="183">
        <f>TAN($AF$3*PI()/180)</f>
        <v>0.83914247792717411</v>
      </c>
      <c r="AG4" s="183"/>
      <c r="AH4" s="183"/>
      <c r="AI4" s="130"/>
      <c r="AJ4" s="130">
        <v>0</v>
      </c>
      <c r="AK4" s="130">
        <v>0</v>
      </c>
    </row>
    <row r="5" spans="1:45" ht="15" customHeight="1">
      <c r="A5" s="191"/>
      <c r="B5" s="192"/>
      <c r="C5" s="192"/>
      <c r="D5" s="193"/>
      <c r="E5" s="193"/>
      <c r="F5" s="193"/>
      <c r="G5" s="192"/>
      <c r="H5" s="193"/>
      <c r="I5" s="192"/>
      <c r="J5" s="183"/>
      <c r="K5" s="187" t="s">
        <v>4</v>
      </c>
      <c r="L5" s="194">
        <f>'Gusset 7'!$B$8</f>
        <v>0</v>
      </c>
      <c r="M5" s="183"/>
      <c r="N5" s="187" t="s">
        <v>84</v>
      </c>
      <c r="O5" s="195">
        <f>'Gusset 7'!$B$6</f>
        <v>9.4671223958333339</v>
      </c>
      <c r="P5" s="183" t="b">
        <f>IF('Gusset 7'!K10="Yes",TRUE,FALSE)</f>
        <v>0</v>
      </c>
      <c r="Q5" s="183"/>
      <c r="R5" s="196"/>
      <c r="S5" s="183"/>
      <c r="T5" s="183"/>
      <c r="U5" s="184"/>
      <c r="V5" s="187" t="s">
        <v>85</v>
      </c>
      <c r="W5" s="183">
        <f>N18/2</f>
        <v>2.5</v>
      </c>
      <c r="X5" s="187" t="s">
        <v>86</v>
      </c>
      <c r="Y5" s="197">
        <f>AF3-30</f>
        <v>10.001440586323071</v>
      </c>
      <c r="Z5" s="187"/>
      <c r="AA5" s="197" t="s">
        <v>87</v>
      </c>
      <c r="AB5" s="183" t="s">
        <v>78</v>
      </c>
      <c r="AC5" s="183" t="s">
        <v>79</v>
      </c>
      <c r="AD5" s="183"/>
      <c r="AE5" s="187" t="s">
        <v>88</v>
      </c>
      <c r="AF5" s="183">
        <f>SIN($AF$3*PI()/180)</f>
        <v>0.64280687011925874</v>
      </c>
      <c r="AG5" s="198"/>
      <c r="AH5" s="198"/>
      <c r="AI5" s="130">
        <v>1</v>
      </c>
      <c r="AJ5">
        <f t="shared" ref="AJ5:AK11" si="0">AJ4+(AJ$105-AJ$4)/100</f>
        <v>0.41879876996532717</v>
      </c>
      <c r="AK5">
        <f t="shared" si="0"/>
        <v>0.35143183758155722</v>
      </c>
    </row>
    <row r="6" spans="1:45" ht="15" customHeight="1">
      <c r="A6" s="158" t="s">
        <v>2</v>
      </c>
      <c r="B6" s="159">
        <f>MODULEINPUT!D29</f>
        <v>9.4671223958333339</v>
      </c>
      <c r="C6" s="139"/>
      <c r="D6" s="156"/>
      <c r="E6" s="155" t="s">
        <v>89</v>
      </c>
      <c r="F6" s="359" t="str">
        <f>MODULEINPUT!F29</f>
        <v>W12X45</v>
      </c>
      <c r="G6" s="327"/>
      <c r="H6" s="2"/>
      <c r="I6" s="9"/>
      <c r="J6" s="199"/>
      <c r="K6" s="187"/>
      <c r="L6" s="200"/>
      <c r="M6" s="183"/>
      <c r="N6" s="187" t="s">
        <v>90</v>
      </c>
      <c r="O6" s="195">
        <f>'Gusset 7'!$B$7</f>
        <v>11.281901041666666</v>
      </c>
      <c r="P6" s="183"/>
      <c r="Q6" s="183"/>
      <c r="R6" s="196"/>
      <c r="S6" s="183"/>
      <c r="T6" s="183"/>
      <c r="U6" s="184"/>
      <c r="V6" s="187" t="s">
        <v>91</v>
      </c>
      <c r="W6" s="183">
        <f t="shared" ref="W6:W7" si="1">N16/2</f>
        <v>6.05</v>
      </c>
      <c r="X6" s="187"/>
      <c r="Y6" s="183"/>
      <c r="Z6" s="187"/>
      <c r="AA6" s="183">
        <v>1</v>
      </c>
      <c r="AB6" s="198">
        <f>W7</f>
        <v>5.2</v>
      </c>
      <c r="AC6" s="201">
        <f>W6+Y24</f>
        <v>24.571695680407235</v>
      </c>
      <c r="AD6" s="183"/>
      <c r="AE6" s="187" t="s">
        <v>92</v>
      </c>
      <c r="AF6" s="183">
        <f>COS($AF$3*PI()/180)</f>
        <v>0.76602828128436773</v>
      </c>
      <c r="AG6" s="198"/>
      <c r="AH6" s="198"/>
      <c r="AI6" s="130">
        <v>2</v>
      </c>
      <c r="AJ6">
        <f t="shared" si="0"/>
        <v>0.83759753993065433</v>
      </c>
      <c r="AK6">
        <f t="shared" si="0"/>
        <v>0.70286367516311443</v>
      </c>
    </row>
    <row r="7" spans="1:45" ht="15" customHeight="1">
      <c r="A7" s="158" t="s">
        <v>93</v>
      </c>
      <c r="B7" s="160">
        <f>MODULEINPUT!C29</f>
        <v>11.281901041666666</v>
      </c>
      <c r="C7" s="139"/>
      <c r="D7" s="156"/>
      <c r="E7" s="155" t="s">
        <v>14</v>
      </c>
      <c r="F7" s="360" t="str">
        <f>MODULEINPUT!G29</f>
        <v>W10X68</v>
      </c>
      <c r="G7" s="361"/>
      <c r="H7" s="2"/>
      <c r="I7" s="9"/>
      <c r="J7" s="183"/>
      <c r="K7" s="187" t="s">
        <v>94</v>
      </c>
      <c r="L7" s="202">
        <f>'Gusset 7'!$F$11</f>
        <v>5</v>
      </c>
      <c r="M7" s="183" t="s">
        <v>95</v>
      </c>
      <c r="N7" s="187"/>
      <c r="O7" s="183"/>
      <c r="P7" s="183"/>
      <c r="Q7" s="183"/>
      <c r="R7" s="196"/>
      <c r="S7" s="183"/>
      <c r="T7" s="183"/>
      <c r="U7" s="184"/>
      <c r="V7" s="187" t="s">
        <v>96</v>
      </c>
      <c r="W7" s="183">
        <f t="shared" si="1"/>
        <v>5.2</v>
      </c>
      <c r="X7" s="187"/>
      <c r="Y7" s="183"/>
      <c r="Z7" s="187"/>
      <c r="AA7" s="183">
        <v>2</v>
      </c>
      <c r="AB7" s="201">
        <f>IF(W21&gt;W22,(AB8-W30),(AB6))</f>
        <v>11.390328523566399</v>
      </c>
      <c r="AC7" s="201">
        <f>IF(W21&gt;W22,(AC8+W29),(AC6))</f>
        <v>29.76626329685601</v>
      </c>
      <c r="AD7" s="183"/>
      <c r="AE7" s="183"/>
      <c r="AF7" s="183"/>
      <c r="AG7" s="198"/>
      <c r="AH7" s="183"/>
      <c r="AI7" s="130">
        <v>3</v>
      </c>
      <c r="AJ7">
        <f t="shared" si="0"/>
        <v>1.2563963098959814</v>
      </c>
      <c r="AK7">
        <f t="shared" si="0"/>
        <v>1.0542955127446716</v>
      </c>
    </row>
    <row r="8" spans="1:45" ht="15" customHeight="1">
      <c r="A8" s="158" t="s">
        <v>4</v>
      </c>
      <c r="B8" s="161">
        <f>MODULEINPUT!C10</f>
        <v>0</v>
      </c>
      <c r="C8" s="139"/>
      <c r="D8" s="156"/>
      <c r="E8" s="155" t="s">
        <v>16</v>
      </c>
      <c r="F8" s="360" t="str">
        <f>MODULEINPUT!I29</f>
        <v>HSS5X5X1/2</v>
      </c>
      <c r="G8" s="361"/>
      <c r="H8" s="2"/>
      <c r="I8" s="9"/>
      <c r="J8" s="183"/>
      <c r="K8" s="187" t="s">
        <v>6</v>
      </c>
      <c r="L8" s="194">
        <f>'Gusset 7'!$B$9</f>
        <v>0.875</v>
      </c>
      <c r="M8" s="183" t="str">
        <f>IF(L8&lt;M19,"TOO THIN","OKAY")</f>
        <v>OKAY</v>
      </c>
      <c r="N8" s="187"/>
      <c r="O8" s="183"/>
      <c r="P8" s="183"/>
      <c r="Q8" s="183"/>
      <c r="R8" s="196"/>
      <c r="S8" s="183"/>
      <c r="T8" s="183"/>
      <c r="U8" s="184"/>
      <c r="V8" s="187" t="s">
        <v>97</v>
      </c>
      <c r="W8" s="183">
        <f>L9</f>
        <v>1</v>
      </c>
      <c r="X8" s="187"/>
      <c r="Y8" s="183"/>
      <c r="Z8" s="187"/>
      <c r="AA8" s="183">
        <v>3</v>
      </c>
      <c r="AB8" s="201">
        <f>IF(W21&gt;W22,AB9,(AB7+X30))</f>
        <v>31.291652473663444</v>
      </c>
      <c r="AC8" s="198">
        <f>IF(W21&gt;W22,AC9,(AC7-X29))</f>
        <v>6.05</v>
      </c>
      <c r="AD8" s="183"/>
      <c r="AE8" s="187" t="s">
        <v>98</v>
      </c>
      <c r="AF8" s="183">
        <f>90-AF3</f>
        <v>49.998559413676929</v>
      </c>
      <c r="AG8" s="198"/>
      <c r="AH8" s="183"/>
      <c r="AI8" s="130">
        <v>4</v>
      </c>
      <c r="AJ8">
        <f t="shared" si="0"/>
        <v>1.6751950798613087</v>
      </c>
      <c r="AK8">
        <f t="shared" si="0"/>
        <v>1.4057273503262289</v>
      </c>
    </row>
    <row r="9" spans="1:45" ht="15" customHeight="1">
      <c r="A9" s="158" t="s">
        <v>6</v>
      </c>
      <c r="B9" s="161">
        <f>7/8</f>
        <v>0.875</v>
      </c>
      <c r="C9" s="139"/>
      <c r="D9" s="156"/>
      <c r="E9" s="155" t="s">
        <v>18</v>
      </c>
      <c r="F9" s="162" t="str">
        <f>MODULEINPUT!C17</f>
        <v>A500 Gr C</v>
      </c>
      <c r="G9" s="157"/>
      <c r="H9" s="2"/>
      <c r="I9" s="9"/>
      <c r="J9" s="183"/>
      <c r="K9" s="187" t="s">
        <v>99</v>
      </c>
      <c r="L9" s="203">
        <v>1</v>
      </c>
      <c r="M9" s="183" t="s">
        <v>100</v>
      </c>
      <c r="N9" s="183"/>
      <c r="O9" s="183"/>
      <c r="P9" s="183"/>
      <c r="Q9" s="183"/>
      <c r="R9" s="183"/>
      <c r="S9" s="183"/>
      <c r="T9" s="183"/>
      <c r="U9" s="184"/>
      <c r="V9" s="187" t="s">
        <v>101</v>
      </c>
      <c r="W9" s="183">
        <f>W14*TAN(30*PI()/180)</f>
        <v>11.980018085684733</v>
      </c>
      <c r="X9" s="187"/>
      <c r="Y9" s="183"/>
      <c r="Z9" s="187"/>
      <c r="AA9" s="183">
        <v>4</v>
      </c>
      <c r="AB9" s="201">
        <f>W7+Y25</f>
        <v>31.291652473663444</v>
      </c>
      <c r="AC9" s="198">
        <f>W6</f>
        <v>6.05</v>
      </c>
      <c r="AD9" s="183"/>
      <c r="AE9" s="187" t="s">
        <v>83</v>
      </c>
      <c r="AF9" s="183">
        <f>TAN($AF$8*PI()/180)</f>
        <v>1.191692741464085</v>
      </c>
      <c r="AG9" s="198"/>
      <c r="AH9" s="183"/>
      <c r="AI9" s="130">
        <v>5</v>
      </c>
      <c r="AJ9">
        <f t="shared" si="0"/>
        <v>2.0939938498266359</v>
      </c>
      <c r="AK9">
        <f t="shared" si="0"/>
        <v>1.7571591879077861</v>
      </c>
    </row>
    <row r="10" spans="1:45" ht="15" customHeight="1">
      <c r="A10" s="158" t="s">
        <v>8</v>
      </c>
      <c r="B10" s="163" t="str">
        <f>MODULEINPUT!C12</f>
        <v>No</v>
      </c>
      <c r="C10" s="139"/>
      <c r="D10" s="156"/>
      <c r="E10" s="155" t="s">
        <v>3</v>
      </c>
      <c r="F10" s="162">
        <f>MODULEINPUT!G9</f>
        <v>50</v>
      </c>
      <c r="G10" s="157"/>
      <c r="H10" s="2"/>
      <c r="I10" s="9"/>
      <c r="J10" s="183"/>
      <c r="K10" s="187" t="s">
        <v>102</v>
      </c>
      <c r="L10" s="204">
        <f>'Gusset 7'!$F$10</f>
        <v>50</v>
      </c>
      <c r="M10" s="183"/>
      <c r="N10" s="183"/>
      <c r="O10" s="183"/>
      <c r="P10" s="183"/>
      <c r="Q10" s="183"/>
      <c r="R10" s="183"/>
      <c r="S10" s="183"/>
      <c r="T10" s="183"/>
      <c r="U10" s="184"/>
      <c r="V10" s="187" t="s">
        <v>103</v>
      </c>
      <c r="W10" s="183">
        <f>2*L8</f>
        <v>1.75</v>
      </c>
      <c r="X10" s="187"/>
      <c r="Y10" s="183"/>
      <c r="Z10" s="187"/>
      <c r="AA10" s="183"/>
      <c r="AB10" s="183"/>
      <c r="AC10" s="183"/>
      <c r="AD10" s="183"/>
      <c r="AE10" s="187" t="s">
        <v>88</v>
      </c>
      <c r="AF10" s="183">
        <f>SIN($AF$8*PI()/180)</f>
        <v>0.76602828128436762</v>
      </c>
      <c r="AG10" s="198"/>
      <c r="AH10" s="183"/>
      <c r="AI10" s="130">
        <v>6</v>
      </c>
      <c r="AJ10">
        <f t="shared" si="0"/>
        <v>2.5127926197919632</v>
      </c>
      <c r="AK10">
        <f t="shared" si="0"/>
        <v>2.1085910254893432</v>
      </c>
    </row>
    <row r="11" spans="1:45" ht="15" customHeight="1">
      <c r="A11" s="8"/>
      <c r="B11" s="11"/>
      <c r="C11" s="9"/>
      <c r="D11" s="2"/>
      <c r="E11" s="155" t="s">
        <v>5</v>
      </c>
      <c r="F11" s="164">
        <f>MODULEINPUT!G10</f>
        <v>5</v>
      </c>
      <c r="G11" s="132"/>
      <c r="H11" s="2"/>
      <c r="I11" s="9"/>
      <c r="J11" s="183"/>
      <c r="K11" s="187"/>
      <c r="L11" s="200"/>
      <c r="M11" s="183"/>
      <c r="N11" s="183"/>
      <c r="O11" s="183"/>
      <c r="P11" s="183"/>
      <c r="Q11" s="183"/>
      <c r="R11" s="183"/>
      <c r="S11" s="183"/>
      <c r="T11" s="183"/>
      <c r="U11" s="184"/>
      <c r="V11" s="187" t="s">
        <v>104</v>
      </c>
      <c r="W11" s="183">
        <f>W9+W8+W5</f>
        <v>15.480018085684733</v>
      </c>
      <c r="X11" s="183"/>
      <c r="Y11" s="183"/>
      <c r="Z11" s="187"/>
      <c r="AA11" s="187" t="s">
        <v>105</v>
      </c>
      <c r="AB11" s="183">
        <v>0</v>
      </c>
      <c r="AC11" s="183">
        <v>0</v>
      </c>
      <c r="AD11" s="183"/>
      <c r="AE11" s="187" t="s">
        <v>92</v>
      </c>
      <c r="AF11" s="183">
        <f>COS($AF$8*PI()/180)</f>
        <v>0.64280687011925886</v>
      </c>
      <c r="AG11" s="198"/>
      <c r="AH11" s="183"/>
      <c r="AI11" s="130">
        <v>7</v>
      </c>
      <c r="AJ11">
        <f t="shared" si="0"/>
        <v>2.9315913897572905</v>
      </c>
      <c r="AK11">
        <f t="shared" si="0"/>
        <v>2.4600228630709005</v>
      </c>
    </row>
    <row r="12" spans="1:45" ht="13.5" customHeight="1">
      <c r="A12" s="133"/>
      <c r="B12" s="205"/>
      <c r="C12" s="206"/>
      <c r="D12" s="207"/>
      <c r="E12" s="155" t="s">
        <v>7</v>
      </c>
      <c r="F12" s="165">
        <f>MODULEINPUT!G11</f>
        <v>1</v>
      </c>
      <c r="G12" s="206"/>
      <c r="H12" s="207"/>
      <c r="I12" s="170"/>
      <c r="J12" s="208"/>
      <c r="K12" s="187"/>
      <c r="L12" s="183"/>
      <c r="M12" s="183"/>
      <c r="N12" s="183"/>
      <c r="O12" s="183"/>
      <c r="P12" s="183"/>
      <c r="Q12" s="183"/>
      <c r="R12" s="183"/>
      <c r="S12" s="183"/>
      <c r="T12" s="183"/>
      <c r="U12" s="184"/>
      <c r="V12" s="187"/>
      <c r="W12" s="183"/>
      <c r="X12" s="183"/>
      <c r="Y12" s="183"/>
      <c r="Z12" s="187"/>
      <c r="AA12" s="187"/>
      <c r="AB12" s="183"/>
      <c r="AC12" s="183"/>
      <c r="AD12" s="183"/>
      <c r="AE12" s="198"/>
      <c r="AF12" s="198"/>
      <c r="AG12" s="198"/>
      <c r="AH12" s="183"/>
      <c r="AI12" s="130"/>
    </row>
    <row r="13" spans="1:45" ht="15" customHeight="1">
      <c r="A13" s="131" t="s">
        <v>106</v>
      </c>
      <c r="B13" s="189"/>
      <c r="C13" s="189"/>
      <c r="D13" s="190"/>
      <c r="E13" s="190"/>
      <c r="F13" s="209"/>
      <c r="G13" s="189"/>
      <c r="H13" s="190"/>
      <c r="I13" s="170"/>
      <c r="J13" s="208"/>
      <c r="K13" s="187"/>
      <c r="L13" s="183"/>
      <c r="M13" s="183"/>
      <c r="N13" s="183"/>
      <c r="O13" s="183"/>
      <c r="P13" s="183"/>
      <c r="Q13" s="183"/>
      <c r="R13" s="183"/>
      <c r="S13" s="183"/>
      <c r="T13" s="183"/>
      <c r="U13" s="184"/>
      <c r="V13" s="187" t="s">
        <v>107</v>
      </c>
      <c r="W13" s="183">
        <f>L26</f>
        <v>19</v>
      </c>
      <c r="X13" s="183"/>
      <c r="Y13" s="183"/>
      <c r="Z13" s="187"/>
      <c r="AA13" s="187" t="s">
        <v>108</v>
      </c>
      <c r="AB13" s="183">
        <f>Y31*AF6</f>
        <v>41.879876996532715</v>
      </c>
      <c r="AC13" s="183">
        <f>Y31*AF5</f>
        <v>35.143183758155722</v>
      </c>
      <c r="AD13" s="183"/>
      <c r="AE13" s="198"/>
      <c r="AF13" s="198"/>
      <c r="AG13" s="198"/>
      <c r="AH13" s="183"/>
      <c r="AI13" s="130">
        <v>8</v>
      </c>
      <c r="AJ13">
        <f t="shared" ref="AJ13:AK13" si="2">AJ11+(AJ$105-AJ$4)/100</f>
        <v>3.3503901597226178</v>
      </c>
      <c r="AK13">
        <f t="shared" si="2"/>
        <v>2.8114547006524577</v>
      </c>
    </row>
    <row r="14" spans="1:45" ht="15" customHeight="1">
      <c r="A14" s="191"/>
      <c r="B14" s="192"/>
      <c r="C14" s="192"/>
      <c r="D14" s="193"/>
      <c r="E14" s="193"/>
      <c r="F14" s="193"/>
      <c r="G14" s="192"/>
      <c r="H14" s="193"/>
      <c r="I14" s="192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210"/>
      <c r="U14" s="184"/>
      <c r="V14" s="187" t="s">
        <v>109</v>
      </c>
      <c r="W14" s="183">
        <f>W13+W10</f>
        <v>20.75</v>
      </c>
      <c r="X14" s="183"/>
      <c r="Y14" s="183"/>
      <c r="Z14" s="187"/>
      <c r="AA14" s="183">
        <v>11</v>
      </c>
      <c r="AB14" s="183">
        <f>AB13-W15*COS((AF3-30)*PI()/180)</f>
        <v>34.98625328984815</v>
      </c>
      <c r="AC14" s="183">
        <f>AC13-W15*SIN((AF3-30)*PI()/180)</f>
        <v>33.92747318789791</v>
      </c>
      <c r="AD14" s="183"/>
      <c r="AE14" s="198" t="s">
        <v>110</v>
      </c>
      <c r="AF14" s="198"/>
      <c r="AG14" s="198"/>
      <c r="AH14" s="183"/>
      <c r="AI14" s="130">
        <v>9</v>
      </c>
      <c r="AJ14">
        <f t="shared" ref="AJ14:AK29" si="3">AJ13+(AJ$105-AJ$4)/100</f>
        <v>3.7691889296879451</v>
      </c>
      <c r="AK14">
        <f t="shared" si="3"/>
        <v>3.162886538234015</v>
      </c>
    </row>
    <row r="15" spans="1:45" ht="15" customHeight="1">
      <c r="A15" s="357" t="s">
        <v>111</v>
      </c>
      <c r="B15" s="325"/>
      <c r="C15" s="326"/>
      <c r="D15" s="2"/>
      <c r="E15" s="134"/>
      <c r="F15" s="134"/>
      <c r="G15" s="134"/>
      <c r="H15" s="2"/>
      <c r="I15" s="9"/>
      <c r="J15" s="183"/>
      <c r="K15" s="187"/>
      <c r="L15" s="183"/>
      <c r="M15" s="183"/>
      <c r="N15" s="183"/>
      <c r="O15" s="183"/>
      <c r="P15" s="183"/>
      <c r="Q15" s="183"/>
      <c r="R15" s="183"/>
      <c r="S15" s="183"/>
      <c r="T15" s="211"/>
      <c r="U15" s="184"/>
      <c r="V15" s="187" t="s">
        <v>112</v>
      </c>
      <c r="W15" s="183">
        <f>W16/COS(30*PI()/180)</f>
        <v>7</v>
      </c>
      <c r="X15" s="183"/>
      <c r="Y15" s="183"/>
      <c r="Z15" s="187"/>
      <c r="AA15" s="183">
        <v>12</v>
      </c>
      <c r="AB15" s="198">
        <f>AB13-W15*SIN((AF8-30)*PI()/180)</f>
        <v>39.485901380682961</v>
      </c>
      <c r="AC15" s="183">
        <f>AC13-W15*COS((AF8-30)*PI()/180)</f>
        <v>28.565275218907338</v>
      </c>
      <c r="AD15" s="183"/>
      <c r="AE15" s="198" t="s">
        <v>113</v>
      </c>
      <c r="AF15" s="198" t="s">
        <v>78</v>
      </c>
      <c r="AG15" s="198" t="s">
        <v>79</v>
      </c>
      <c r="AH15" s="183"/>
      <c r="AI15" s="130">
        <v>10</v>
      </c>
      <c r="AJ15">
        <f t="shared" si="3"/>
        <v>4.1879876996532719</v>
      </c>
      <c r="AK15">
        <f t="shared" si="3"/>
        <v>3.5143183758155723</v>
      </c>
    </row>
    <row r="16" spans="1:45" ht="15" customHeight="1">
      <c r="A16" s="135"/>
      <c r="B16" s="136" t="s">
        <v>2</v>
      </c>
      <c r="C16" s="137">
        <f>R24</f>
        <v>9.4671223958333339</v>
      </c>
      <c r="D16" s="2"/>
      <c r="E16" s="134"/>
      <c r="F16" s="134"/>
      <c r="G16" s="134"/>
      <c r="H16" s="2"/>
      <c r="I16" s="9"/>
      <c r="J16" s="183"/>
      <c r="K16" s="187" t="s">
        <v>89</v>
      </c>
      <c r="L16" s="187">
        <f t="array" ref="L16">INDEX(Shapes!$B$1:$L$392,MATCH('Gusset 7'!$F$6,Shapes!$B$1:$B$392,0),11)</f>
        <v>231</v>
      </c>
      <c r="M16" s="187" t="s">
        <v>114</v>
      </c>
      <c r="N16" s="212">
        <f>VLOOKUP(L16,Shapes!$A:$D,4,FALSE)</f>
        <v>12.1</v>
      </c>
      <c r="O16" s="187"/>
      <c r="P16" s="187" t="s">
        <v>115</v>
      </c>
      <c r="Q16" s="183" t="b">
        <f>IF(L16&lt;&gt;1,IF(L17&lt;&gt;1,IF(L18&lt;&gt;1,FALSE,TRUE),TRUE),TRUE)</f>
        <v>0</v>
      </c>
      <c r="R16" s="183"/>
      <c r="S16" s="183"/>
      <c r="T16" s="211"/>
      <c r="U16" s="184"/>
      <c r="V16" s="187" t="s">
        <v>116</v>
      </c>
      <c r="W16" s="183">
        <f>(W5+W8)/TAN(30*PI()/180)</f>
        <v>6.0621778264910713</v>
      </c>
      <c r="X16" s="183"/>
      <c r="Y16" s="183"/>
      <c r="Z16" s="187"/>
      <c r="AA16" s="183">
        <v>21</v>
      </c>
      <c r="AB16" s="183">
        <f>W7</f>
        <v>5.2</v>
      </c>
      <c r="AC16" s="183">
        <f>W6</f>
        <v>6.05</v>
      </c>
      <c r="AD16" s="183"/>
      <c r="AE16" s="198">
        <v>1</v>
      </c>
      <c r="AF16" s="198">
        <f>W7</f>
        <v>5.2</v>
      </c>
      <c r="AG16" s="213">
        <f>L5+W6</f>
        <v>6.05</v>
      </c>
      <c r="AH16" s="183"/>
      <c r="AI16" s="130">
        <v>11</v>
      </c>
      <c r="AJ16">
        <f t="shared" si="3"/>
        <v>4.6067864696185987</v>
      </c>
      <c r="AK16">
        <f t="shared" si="3"/>
        <v>3.8657502133971295</v>
      </c>
    </row>
    <row r="17" spans="1:37" ht="15" customHeight="1">
      <c r="A17" s="135"/>
      <c r="B17" s="136" t="s">
        <v>93</v>
      </c>
      <c r="C17" s="137">
        <f>O6</f>
        <v>11.281901041666666</v>
      </c>
      <c r="D17" s="2"/>
      <c r="E17" s="134"/>
      <c r="F17" s="134"/>
      <c r="G17" s="134"/>
      <c r="H17" s="2"/>
      <c r="I17" s="9"/>
      <c r="J17" s="183"/>
      <c r="K17" s="187" t="s">
        <v>14</v>
      </c>
      <c r="L17" s="187">
        <f t="array" ref="L17">INDEX(Shapes!$B$1:$L$392,MATCH('Gusset 7'!$F$7,Shapes!$B$1:$B$392,0),11)</f>
        <v>244</v>
      </c>
      <c r="M17" s="187" t="s">
        <v>114</v>
      </c>
      <c r="N17" s="214">
        <f>VLOOKUP(L17,Shapes!$A:$D,4,FALSE)</f>
        <v>10.4</v>
      </c>
      <c r="O17" s="183"/>
      <c r="P17" s="183"/>
      <c r="Q17" s="183"/>
      <c r="R17" s="183"/>
      <c r="S17" s="183"/>
      <c r="T17" s="183"/>
      <c r="U17" s="184"/>
      <c r="V17" s="187" t="s">
        <v>117</v>
      </c>
      <c r="W17" s="183">
        <f>W14/COS(30*PI()/180)</f>
        <v>23.960036171369467</v>
      </c>
      <c r="X17" s="183"/>
      <c r="Y17" s="183"/>
      <c r="Z17" s="187"/>
      <c r="AA17" s="183">
        <v>22</v>
      </c>
      <c r="AB17" s="198">
        <f>AB21</f>
        <v>41.879876996532715</v>
      </c>
      <c r="AC17" s="183">
        <f>AC16</f>
        <v>6.05</v>
      </c>
      <c r="AD17" s="183"/>
      <c r="AE17" s="198">
        <v>2</v>
      </c>
      <c r="AF17" s="198">
        <f>AB21</f>
        <v>41.879876996532715</v>
      </c>
      <c r="AG17" s="213">
        <f>AG16</f>
        <v>6.05</v>
      </c>
      <c r="AH17" s="183" t="str">
        <f>IF(AG17&gt;AC8,"Gusset Plate must be released from the slab.","")</f>
        <v/>
      </c>
      <c r="AI17" s="130">
        <v>12</v>
      </c>
      <c r="AJ17">
        <f t="shared" si="3"/>
        <v>5.0255852395839256</v>
      </c>
      <c r="AK17">
        <f t="shared" si="3"/>
        <v>4.2171820509786864</v>
      </c>
    </row>
    <row r="18" spans="1:37" ht="15" customHeight="1">
      <c r="A18" s="135"/>
      <c r="B18" s="136" t="s">
        <v>118</v>
      </c>
      <c r="C18" s="137">
        <f t="shared" ref="C18:C19" si="4">R25</f>
        <v>14.727786580869799</v>
      </c>
      <c r="D18" s="2"/>
      <c r="E18" s="134"/>
      <c r="F18" s="134"/>
      <c r="G18" s="134"/>
      <c r="H18" s="2"/>
      <c r="I18" s="9"/>
      <c r="J18" s="183"/>
      <c r="K18" s="187" t="s">
        <v>16</v>
      </c>
      <c r="L18" s="187">
        <f t="array" ref="L18">INDEX(Shapes!$B$1:$L$392,MATCH('Gusset 7'!$F$8,Shapes!$B$1:$B$392,0),11)</f>
        <v>289</v>
      </c>
      <c r="M18" s="183" t="s">
        <v>114</v>
      </c>
      <c r="N18" s="183">
        <f>VLOOKUP(L18,Shapes!$A:$D,4,FALSE)</f>
        <v>5</v>
      </c>
      <c r="O18" s="187" t="s">
        <v>119</v>
      </c>
      <c r="P18" s="212">
        <f>VLOOKUP(L18,Shapes!$A:$D,3,FALSE)</f>
        <v>7.88</v>
      </c>
      <c r="Q18" s="187" t="s">
        <v>120</v>
      </c>
      <c r="R18" s="187">
        <f>M38</f>
        <v>50</v>
      </c>
      <c r="S18" s="187" t="s">
        <v>121</v>
      </c>
      <c r="T18" s="183">
        <f>L38</f>
        <v>1.3</v>
      </c>
      <c r="U18" s="184"/>
      <c r="V18" s="187" t="s">
        <v>122</v>
      </c>
      <c r="W18" s="183">
        <f>2*(W5+W8)</f>
        <v>7</v>
      </c>
      <c r="X18" s="183"/>
      <c r="Y18" s="183"/>
      <c r="Z18" s="187"/>
      <c r="AA18" s="183">
        <v>23</v>
      </c>
      <c r="AB18" s="198">
        <f>W7</f>
        <v>5.2</v>
      </c>
      <c r="AC18" s="183">
        <v>0</v>
      </c>
      <c r="AD18" s="183"/>
      <c r="AE18" s="183"/>
      <c r="AF18" s="183"/>
      <c r="AG18" s="183"/>
      <c r="AH18" s="183"/>
      <c r="AI18" s="130">
        <v>13</v>
      </c>
      <c r="AJ18">
        <f t="shared" si="3"/>
        <v>5.4443840095492524</v>
      </c>
      <c r="AK18">
        <f t="shared" si="3"/>
        <v>4.5686138885602432</v>
      </c>
    </row>
    <row r="19" spans="1:37" ht="15" customHeight="1">
      <c r="A19" s="135"/>
      <c r="B19" s="136" t="s">
        <v>123</v>
      </c>
      <c r="C19" s="138">
        <f t="shared" si="4"/>
        <v>40.001440586323071</v>
      </c>
      <c r="D19" s="2"/>
      <c r="E19" s="135"/>
      <c r="F19" s="139"/>
      <c r="G19" s="139"/>
      <c r="H19" s="2"/>
      <c r="I19" s="9"/>
      <c r="J19" s="183"/>
      <c r="K19" s="187" t="s">
        <v>6</v>
      </c>
      <c r="L19" s="215">
        <f>L8</f>
        <v>0.875</v>
      </c>
      <c r="M19" s="183">
        <f>L20/(0.9*R19*AD32)</f>
        <v>0.39331352862499108</v>
      </c>
      <c r="N19" s="183" t="s">
        <v>124</v>
      </c>
      <c r="O19" s="187" t="s">
        <v>119</v>
      </c>
      <c r="P19" s="183">
        <f>2*W11*L19</f>
        <v>27.090031649948283</v>
      </c>
      <c r="Q19" s="187" t="s">
        <v>120</v>
      </c>
      <c r="R19" s="216">
        <f>L10</f>
        <v>50</v>
      </c>
      <c r="S19" s="187"/>
      <c r="T19" s="183"/>
      <c r="U19" s="184"/>
      <c r="V19" s="187" t="s">
        <v>125</v>
      </c>
      <c r="W19" s="183">
        <f>W6/AF6</f>
        <v>7.897880728184365</v>
      </c>
      <c r="X19" s="183"/>
      <c r="Y19" s="183"/>
      <c r="Z19" s="187"/>
      <c r="AA19" s="183">
        <v>24</v>
      </c>
      <c r="AB19" s="198">
        <f>AB18</f>
        <v>5.2</v>
      </c>
      <c r="AC19" s="183">
        <f>AC21</f>
        <v>41.879876996532715</v>
      </c>
      <c r="AD19" s="183"/>
      <c r="AE19" s="183"/>
      <c r="AF19" s="183"/>
      <c r="AG19" s="183"/>
      <c r="AH19" s="183"/>
      <c r="AI19" s="130">
        <v>14</v>
      </c>
      <c r="AJ19">
        <f t="shared" si="3"/>
        <v>5.8631827795145792</v>
      </c>
      <c r="AK19">
        <f t="shared" si="3"/>
        <v>4.9200457261418</v>
      </c>
    </row>
    <row r="20" spans="1:37" ht="15" customHeight="1">
      <c r="A20" s="135"/>
      <c r="B20" s="136" t="s">
        <v>126</v>
      </c>
      <c r="C20" s="138">
        <f>AF8</f>
        <v>49.998559413676929</v>
      </c>
      <c r="D20" s="2"/>
      <c r="E20" s="135"/>
      <c r="F20" s="140"/>
      <c r="G20" s="139"/>
      <c r="H20" s="2"/>
      <c r="I20" s="9"/>
      <c r="J20" s="183"/>
      <c r="K20" s="183" t="s">
        <v>127</v>
      </c>
      <c r="L20" s="200">
        <f>T18*R18*P18</f>
        <v>512.20000000000005</v>
      </c>
      <c r="M20" s="183" t="s">
        <v>128</v>
      </c>
      <c r="N20" s="183"/>
      <c r="O20" s="183"/>
      <c r="P20" s="183"/>
      <c r="Q20" s="183"/>
      <c r="R20" s="183"/>
      <c r="S20" s="183"/>
      <c r="T20" s="183"/>
      <c r="U20" s="184"/>
      <c r="V20" s="187" t="s">
        <v>129</v>
      </c>
      <c r="W20" s="183">
        <f>W7/AF11</f>
        <v>8.0895215059466512</v>
      </c>
      <c r="X20" s="183"/>
      <c r="Y20" s="183"/>
      <c r="Z20" s="187"/>
      <c r="AA20" s="183"/>
      <c r="AB20" s="198"/>
      <c r="AC20" s="183"/>
      <c r="AD20" s="183"/>
      <c r="AE20" s="183"/>
      <c r="AF20" s="183"/>
      <c r="AG20" s="183"/>
      <c r="AH20" s="183"/>
      <c r="AI20" s="130">
        <v>15</v>
      </c>
      <c r="AJ20">
        <f t="shared" si="3"/>
        <v>6.2819815494799061</v>
      </c>
      <c r="AK20">
        <f t="shared" si="3"/>
        <v>5.2714775637233569</v>
      </c>
    </row>
    <row r="21" spans="1:37" ht="15" customHeight="1">
      <c r="A21" s="135"/>
      <c r="B21" s="135"/>
      <c r="C21" s="135"/>
      <c r="D21" s="139"/>
      <c r="E21" s="2"/>
      <c r="F21" s="2"/>
      <c r="G21" s="8"/>
      <c r="H21" s="2"/>
      <c r="I21" s="9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210"/>
      <c r="U21" s="184"/>
      <c r="V21" s="187" t="s">
        <v>130</v>
      </c>
      <c r="W21" s="183">
        <f>(W19+W11)/AF4</f>
        <v>27.859272327169659</v>
      </c>
      <c r="X21" s="183"/>
      <c r="Y21" s="183"/>
      <c r="Z21" s="183"/>
      <c r="AA21" s="183" t="s">
        <v>131</v>
      </c>
      <c r="AB21" s="183">
        <f>MAX(AB6:AC13)</f>
        <v>41.879876996532715</v>
      </c>
      <c r="AC21" s="183">
        <f>AB21</f>
        <v>41.879876996532715</v>
      </c>
      <c r="AD21" s="183"/>
      <c r="AE21" s="183"/>
      <c r="AF21" s="183"/>
      <c r="AG21" s="183"/>
      <c r="AH21" s="183"/>
      <c r="AI21" s="130">
        <v>16</v>
      </c>
      <c r="AJ21">
        <f t="shared" si="3"/>
        <v>6.7007803194452329</v>
      </c>
      <c r="AK21">
        <f t="shared" si="3"/>
        <v>5.6229094013049137</v>
      </c>
    </row>
    <row r="22" spans="1:37" ht="15" customHeight="1">
      <c r="A22" s="357" t="s">
        <v>132</v>
      </c>
      <c r="B22" s="325"/>
      <c r="C22" s="326"/>
      <c r="D22" s="134"/>
      <c r="E22" s="134"/>
      <c r="F22" s="134"/>
      <c r="G22" s="134"/>
      <c r="H22" s="134"/>
      <c r="I22" s="134"/>
      <c r="J22" s="183"/>
      <c r="K22" s="183"/>
      <c r="L22" s="183"/>
      <c r="M22" s="183"/>
      <c r="N22" s="183"/>
      <c r="O22" s="217" t="s">
        <v>133</v>
      </c>
      <c r="P22" s="183"/>
      <c r="Q22" s="183"/>
      <c r="R22" s="183"/>
      <c r="S22" s="183"/>
      <c r="T22" s="183"/>
      <c r="U22" s="184"/>
      <c r="V22" s="187" t="s">
        <v>134</v>
      </c>
      <c r="W22" s="183">
        <f>(W20+W11)/AF9</f>
        <v>19.778201856524202</v>
      </c>
      <c r="X22" s="183"/>
      <c r="Y22" s="183"/>
      <c r="Z22" s="183"/>
      <c r="AA22" s="183"/>
      <c r="AB22" s="198"/>
      <c r="AC22" s="183"/>
      <c r="AD22" s="183"/>
      <c r="AE22" s="183"/>
      <c r="AF22" s="183"/>
      <c r="AG22" s="183"/>
      <c r="AH22" s="183"/>
      <c r="AI22" s="130">
        <v>17</v>
      </c>
      <c r="AJ22">
        <f t="shared" si="3"/>
        <v>7.1195790894105597</v>
      </c>
      <c r="AK22">
        <f t="shared" si="3"/>
        <v>5.9743412388864705</v>
      </c>
    </row>
    <row r="23" spans="1:37" ht="15" customHeight="1">
      <c r="A23" s="135"/>
      <c r="B23" s="136" t="s">
        <v>135</v>
      </c>
      <c r="C23" s="141">
        <f>L26</f>
        <v>19</v>
      </c>
      <c r="D23" s="134"/>
      <c r="E23" s="134"/>
      <c r="F23" s="134"/>
      <c r="G23" s="134"/>
      <c r="H23" s="134"/>
      <c r="I23" s="134"/>
      <c r="J23" s="183"/>
      <c r="K23" s="183" t="s">
        <v>136</v>
      </c>
      <c r="L23" s="183"/>
      <c r="M23" s="183"/>
      <c r="N23" s="183"/>
      <c r="O23" s="184"/>
      <c r="P23" s="183"/>
      <c r="Q23" s="183"/>
      <c r="R23" s="183"/>
      <c r="S23" s="183"/>
      <c r="T23" s="183"/>
      <c r="U23" s="184"/>
      <c r="V23" s="187"/>
      <c r="W23" s="198" t="s">
        <v>137</v>
      </c>
      <c r="X23" s="198" t="s">
        <v>138</v>
      </c>
      <c r="Y23" s="199"/>
      <c r="Z23" s="187"/>
      <c r="AA23" s="183"/>
      <c r="AB23" s="198"/>
      <c r="AC23" s="183"/>
      <c r="AD23" s="183"/>
      <c r="AE23" s="183"/>
      <c r="AF23" s="183"/>
      <c r="AG23" s="183"/>
      <c r="AH23" s="183"/>
      <c r="AI23" s="130">
        <v>18</v>
      </c>
      <c r="AJ23">
        <f t="shared" si="3"/>
        <v>7.5383778593758866</v>
      </c>
      <c r="AK23">
        <f t="shared" si="3"/>
        <v>6.3257730764680273</v>
      </c>
    </row>
    <row r="24" spans="1:37" ht="15" customHeight="1">
      <c r="A24" s="135"/>
      <c r="B24" s="136" t="s">
        <v>139</v>
      </c>
      <c r="C24" s="141">
        <f>Y25</f>
        <v>26.091652473663444</v>
      </c>
      <c r="D24" s="134"/>
      <c r="E24" s="134"/>
      <c r="F24" s="134"/>
      <c r="G24" s="134"/>
      <c r="H24" s="134"/>
      <c r="I24" s="134"/>
      <c r="J24" s="183"/>
      <c r="K24" s="187" t="s">
        <v>140</v>
      </c>
      <c r="L24" s="218">
        <f>L7</f>
        <v>5</v>
      </c>
      <c r="M24" s="183" t="s">
        <v>95</v>
      </c>
      <c r="N24" s="183"/>
      <c r="O24" s="184"/>
      <c r="P24" s="183"/>
      <c r="Q24" s="187" t="s">
        <v>84</v>
      </c>
      <c r="R24" s="219">
        <f>IF(P5=TRUE,O5-(L5/12)-(N16/24),O5)</f>
        <v>9.4671223958333339</v>
      </c>
      <c r="S24" s="183"/>
      <c r="T24" s="183"/>
      <c r="U24" s="184"/>
      <c r="V24" s="187" t="s">
        <v>141</v>
      </c>
      <c r="W24" s="201">
        <f>W27-W28</f>
        <v>18.521695680407234</v>
      </c>
      <c r="X24" s="201">
        <f>(W22/AF11)-(W20*AF10)-W6</f>
        <v>18.521695680407237</v>
      </c>
      <c r="Y24" s="220">
        <f>IF($W$21&gt;$W$22,W24,X24)</f>
        <v>18.521695680407234</v>
      </c>
      <c r="Z24" s="221" t="s">
        <v>142</v>
      </c>
      <c r="AA24" s="183"/>
      <c r="AB24" s="198"/>
      <c r="AC24" s="183"/>
      <c r="AD24" s="183"/>
      <c r="AE24" s="183"/>
      <c r="AF24" s="183"/>
      <c r="AG24" s="183"/>
      <c r="AH24" s="183"/>
      <c r="AI24" s="130">
        <v>19</v>
      </c>
      <c r="AJ24">
        <f t="shared" si="3"/>
        <v>7.9571766293412134</v>
      </c>
      <c r="AK24">
        <f t="shared" si="3"/>
        <v>6.6772049140495842</v>
      </c>
    </row>
    <row r="25" spans="1:37" ht="15" customHeight="1">
      <c r="A25" s="135"/>
      <c r="B25" s="136" t="s">
        <v>143</v>
      </c>
      <c r="C25" s="141">
        <f>Y24</f>
        <v>18.521695680407234</v>
      </c>
      <c r="D25" s="134"/>
      <c r="E25" s="134"/>
      <c r="F25" s="134"/>
      <c r="G25" s="134"/>
      <c r="H25" s="134"/>
      <c r="I25" s="134"/>
      <c r="J25" s="183"/>
      <c r="K25" s="183" t="s">
        <v>144</v>
      </c>
      <c r="L25" s="183">
        <f>L24/16*0.707*42*0.75</f>
        <v>6.9595312499999995</v>
      </c>
      <c r="M25" s="183" t="s">
        <v>145</v>
      </c>
      <c r="N25" s="183"/>
      <c r="O25" s="184"/>
      <c r="P25" s="183"/>
      <c r="Q25" s="187" t="s">
        <v>118</v>
      </c>
      <c r="R25" s="183">
        <f>SQRT(R24^2+O6^2)</f>
        <v>14.727786580869799</v>
      </c>
      <c r="S25" s="183"/>
      <c r="T25" s="183"/>
      <c r="U25" s="184"/>
      <c r="V25" s="187" t="s">
        <v>146</v>
      </c>
      <c r="W25" s="201">
        <f>(W21/AF6)-W7-(W19*AF5)</f>
        <v>26.091652473663444</v>
      </c>
      <c r="X25" s="201">
        <f>X27-X28</f>
        <v>26.091652473663437</v>
      </c>
      <c r="Y25" s="220">
        <f>IF($W$21&gt;$W$22,W25,X25)</f>
        <v>26.091652473663444</v>
      </c>
      <c r="Z25" s="221" t="s">
        <v>147</v>
      </c>
      <c r="AA25" s="198"/>
      <c r="AB25" s="198"/>
      <c r="AC25" s="183"/>
      <c r="AD25" s="183"/>
      <c r="AE25" s="183"/>
      <c r="AF25" s="183"/>
      <c r="AG25" s="183"/>
      <c r="AH25" s="183"/>
      <c r="AI25" s="130">
        <v>20</v>
      </c>
      <c r="AJ25">
        <f t="shared" si="3"/>
        <v>8.3759753993065402</v>
      </c>
      <c r="AK25">
        <f t="shared" si="3"/>
        <v>7.028636751631141</v>
      </c>
    </row>
    <row r="26" spans="1:37" ht="1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83"/>
      <c r="K26" s="187" t="s">
        <v>148</v>
      </c>
      <c r="L26" s="200">
        <f>ROUNDUP((L20/(L25*4)),0)</f>
        <v>19</v>
      </c>
      <c r="M26" s="183" t="s">
        <v>149</v>
      </c>
      <c r="N26" s="183"/>
      <c r="O26" s="184"/>
      <c r="P26" s="183"/>
      <c r="Q26" s="187" t="s">
        <v>150</v>
      </c>
      <c r="R26" s="183">
        <f>ACOS(O6/R25)/PI()*180</f>
        <v>40.001440586323071</v>
      </c>
      <c r="S26" s="183"/>
      <c r="T26" s="183"/>
      <c r="U26" s="184"/>
      <c r="V26" s="187" t="s">
        <v>151</v>
      </c>
      <c r="W26" s="201">
        <f>W25-(2*W11)*AF5</f>
        <v>6.1903285235664001</v>
      </c>
      <c r="X26" s="201">
        <f>X24-(2*W11*AF10)</f>
        <v>-5.1945676164487686</v>
      </c>
      <c r="Y26" s="201"/>
      <c r="Z26" s="197"/>
      <c r="AA26" s="198"/>
      <c r="AB26" s="198"/>
      <c r="AC26" s="183"/>
      <c r="AD26" s="183"/>
      <c r="AE26" s="183"/>
      <c r="AF26" s="183"/>
      <c r="AG26" s="183"/>
      <c r="AH26" s="183"/>
      <c r="AI26" s="130">
        <v>21</v>
      </c>
      <c r="AJ26">
        <f t="shared" si="3"/>
        <v>8.7947741692718679</v>
      </c>
      <c r="AK26">
        <f t="shared" si="3"/>
        <v>7.3800685892126978</v>
      </c>
    </row>
    <row r="27" spans="1:37" ht="15" customHeight="1">
      <c r="A27" s="134"/>
      <c r="B27" s="142" t="str">
        <f>AH17</f>
        <v/>
      </c>
      <c r="C27" s="134"/>
      <c r="D27" s="134"/>
      <c r="E27" s="134"/>
      <c r="F27" s="134"/>
      <c r="G27" s="134"/>
      <c r="H27" s="134"/>
      <c r="I27" s="134"/>
      <c r="J27" s="185"/>
      <c r="K27" s="185"/>
      <c r="L27" s="185"/>
      <c r="M27" s="185"/>
      <c r="N27" s="185"/>
      <c r="O27" s="186"/>
      <c r="P27" s="185"/>
      <c r="Q27" s="185"/>
      <c r="R27" s="185"/>
      <c r="S27" s="185"/>
      <c r="T27" s="210"/>
      <c r="U27" s="184"/>
      <c r="V27" s="187" t="s">
        <v>116</v>
      </c>
      <c r="W27" s="201">
        <f>2*(W11)*AF6</f>
        <v>23.71626329685601</v>
      </c>
      <c r="X27" s="201">
        <f>2*W11*AF11</f>
        <v>19.901323950097048</v>
      </c>
      <c r="Y27" s="201"/>
      <c r="Z27" s="183"/>
      <c r="AA27" s="183"/>
      <c r="AB27" s="183"/>
      <c r="AC27" s="183"/>
      <c r="AD27" s="183"/>
      <c r="AE27" s="183"/>
      <c r="AF27" s="183"/>
      <c r="AG27" s="183"/>
      <c r="AH27" s="183"/>
      <c r="AI27" s="130">
        <v>22</v>
      </c>
      <c r="AJ27">
        <f t="shared" si="3"/>
        <v>9.2135729392371957</v>
      </c>
      <c r="AK27">
        <f t="shared" si="3"/>
        <v>7.7315004267942546</v>
      </c>
    </row>
    <row r="28" spans="1:37" ht="1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4"/>
      <c r="V28" s="187" t="s">
        <v>152</v>
      </c>
      <c r="W28" s="201">
        <f>W26*AF4</f>
        <v>5.194567616448774</v>
      </c>
      <c r="X28" s="201">
        <f>X26*AF9</f>
        <v>-6.1903285235663903</v>
      </c>
      <c r="Y28" s="201"/>
      <c r="Z28" s="183"/>
      <c r="AA28" s="183"/>
      <c r="AB28" s="183"/>
      <c r="AC28" s="183"/>
      <c r="AD28" s="183"/>
      <c r="AE28" s="183"/>
      <c r="AF28" s="183"/>
      <c r="AG28" s="183"/>
      <c r="AH28" s="183"/>
      <c r="AI28" s="130">
        <v>23</v>
      </c>
      <c r="AJ28">
        <f t="shared" si="3"/>
        <v>9.6323717092025234</v>
      </c>
      <c r="AK28">
        <f t="shared" si="3"/>
        <v>8.0829322643758115</v>
      </c>
    </row>
    <row r="29" spans="1:37" ht="15" customHeight="1">
      <c r="A29" s="131" t="s">
        <v>153</v>
      </c>
      <c r="B29" s="189"/>
      <c r="C29" s="189"/>
      <c r="D29" s="190"/>
      <c r="E29" s="190"/>
      <c r="F29" s="190"/>
      <c r="G29" s="189"/>
      <c r="H29" s="190"/>
      <c r="I29" s="170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4"/>
      <c r="V29" s="187" t="s">
        <v>154</v>
      </c>
      <c r="W29" s="201">
        <f>2*W11*AF6</f>
        <v>23.71626329685601</v>
      </c>
      <c r="X29" s="201">
        <f>2*W11*AF10</f>
        <v>23.716263296856006</v>
      </c>
      <c r="Y29" s="222"/>
      <c r="Z29" s="183"/>
      <c r="AA29" s="183"/>
      <c r="AB29" s="183"/>
      <c r="AC29" s="183"/>
      <c r="AD29" s="183"/>
      <c r="AE29" s="183"/>
      <c r="AF29" s="183"/>
      <c r="AG29" s="183"/>
      <c r="AH29" s="183"/>
      <c r="AI29" s="130">
        <v>24</v>
      </c>
      <c r="AJ29">
        <f t="shared" si="3"/>
        <v>10.051170479167851</v>
      </c>
      <c r="AK29">
        <f t="shared" si="3"/>
        <v>8.4343641019573692</v>
      </c>
    </row>
    <row r="30" spans="1:37" ht="15" customHeight="1">
      <c r="A30" s="191"/>
      <c r="B30" s="192"/>
      <c r="C30" s="192"/>
      <c r="D30" s="193"/>
      <c r="E30" s="193"/>
      <c r="F30" s="193"/>
      <c r="G30" s="192"/>
      <c r="H30" s="193"/>
      <c r="I30" s="192"/>
      <c r="J30" s="223" t="s">
        <v>155</v>
      </c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4"/>
      <c r="V30" s="187" t="s">
        <v>156</v>
      </c>
      <c r="W30" s="222">
        <f>2*W11*AF5</f>
        <v>19.901323950097044</v>
      </c>
      <c r="X30" s="222">
        <f>2*W11*AF11</f>
        <v>19.901323950097048</v>
      </c>
      <c r="Y30" s="222"/>
      <c r="Z30" s="183"/>
      <c r="AA30" s="183"/>
      <c r="AB30" s="183"/>
      <c r="AC30" s="183"/>
      <c r="AD30" s="183"/>
      <c r="AE30" s="183"/>
      <c r="AF30" s="183"/>
      <c r="AG30" s="183"/>
      <c r="AH30" s="183"/>
      <c r="AI30" s="130">
        <v>25</v>
      </c>
      <c r="AJ30">
        <f t="shared" ref="AJ30:AK45" si="5">AJ29+(AJ$105-AJ$4)/100</f>
        <v>10.469969249133179</v>
      </c>
      <c r="AK30">
        <f t="shared" si="5"/>
        <v>8.7857959395389269</v>
      </c>
    </row>
    <row r="31" spans="1:37" ht="15" customHeight="1">
      <c r="A31" s="357" t="s">
        <v>157</v>
      </c>
      <c r="B31" s="326"/>
      <c r="C31" s="135"/>
      <c r="D31" s="135"/>
      <c r="E31" s="143"/>
      <c r="F31" s="143"/>
      <c r="G31" s="143"/>
      <c r="H31" s="135"/>
      <c r="I31" s="9"/>
      <c r="J31" s="183"/>
      <c r="K31" s="183" t="s">
        <v>158</v>
      </c>
      <c r="L31" s="183" t="s">
        <v>159</v>
      </c>
      <c r="M31" s="183" t="s">
        <v>160</v>
      </c>
      <c r="N31" s="183"/>
      <c r="O31" s="183"/>
      <c r="P31" s="187" t="s">
        <v>161</v>
      </c>
      <c r="Q31" s="183" t="str">
        <f>IF(L18&lt;Q35,R39,IF(L18&lt;Q36,R40,IF(L18&lt;Q37,R41)))</f>
        <v>Square HSS</v>
      </c>
      <c r="R31" s="183"/>
      <c r="S31" s="183"/>
      <c r="T31" s="183"/>
      <c r="U31" s="184"/>
      <c r="V31" s="187" t="s">
        <v>162</v>
      </c>
      <c r="W31" s="222">
        <f>W21+W14</f>
        <v>48.609272327169663</v>
      </c>
      <c r="X31" s="222">
        <f>W22+W14</f>
        <v>40.528201856524205</v>
      </c>
      <c r="Y31" s="224">
        <f>IF(W21&gt;W22,W31,X31)+W16</f>
        <v>54.671450153660736</v>
      </c>
      <c r="Z31" s="183"/>
      <c r="AA31" s="183"/>
      <c r="AB31" s="183" t="s">
        <v>163</v>
      </c>
      <c r="AC31" s="183"/>
      <c r="AD31" s="225">
        <f>((AC7-AC8)^2+(AB7-AB8)^2)^0.5</f>
        <v>30.960036171369467</v>
      </c>
      <c r="AE31" s="183"/>
      <c r="AF31" s="183"/>
      <c r="AG31" s="183"/>
      <c r="AH31" s="183"/>
      <c r="AI31" s="130">
        <v>26</v>
      </c>
      <c r="AJ31">
        <f t="shared" si="5"/>
        <v>10.888768019098507</v>
      </c>
      <c r="AK31">
        <f t="shared" si="5"/>
        <v>9.1372277771204846</v>
      </c>
    </row>
    <row r="32" spans="1:37" ht="15" customHeight="1">
      <c r="A32" s="136" t="s">
        <v>164</v>
      </c>
      <c r="B32" s="141">
        <f t="shared" ref="B32:B36" si="6">K52</f>
        <v>5.2</v>
      </c>
      <c r="C32" s="135"/>
      <c r="D32" s="143"/>
      <c r="E32" s="136" t="s">
        <v>165</v>
      </c>
      <c r="F32" s="144">
        <f>L20</f>
        <v>512.20000000000005</v>
      </c>
      <c r="G32" s="135"/>
      <c r="H32" s="135"/>
      <c r="I32" s="9"/>
      <c r="J32" s="183"/>
      <c r="K32" s="183" t="s">
        <v>166</v>
      </c>
      <c r="L32" s="183">
        <v>1.4</v>
      </c>
      <c r="M32" s="183">
        <f>IF(Q31="Square HSS",46,42)</f>
        <v>46</v>
      </c>
      <c r="N32" s="183"/>
      <c r="O32" s="183"/>
      <c r="P32" s="183"/>
      <c r="Q32" s="183"/>
      <c r="R32" s="183"/>
      <c r="S32" s="183"/>
      <c r="T32" s="183"/>
      <c r="U32" s="184"/>
      <c r="V32" s="183"/>
      <c r="W32" s="183"/>
      <c r="X32" s="183"/>
      <c r="Y32" s="183"/>
      <c r="Z32" s="183"/>
      <c r="AA32" s="183"/>
      <c r="AB32" s="183" t="s">
        <v>167</v>
      </c>
      <c r="AC32" s="183"/>
      <c r="AD32" s="225">
        <f>(W13*TAN(30*PI()/180)+W8+W5)*2</f>
        <v>28.939310229205777</v>
      </c>
      <c r="AE32" s="183"/>
      <c r="AF32" s="183"/>
      <c r="AG32" s="183"/>
      <c r="AH32" s="183"/>
      <c r="AI32" s="130">
        <v>27</v>
      </c>
      <c r="AJ32">
        <f t="shared" si="5"/>
        <v>11.307566789063834</v>
      </c>
      <c r="AK32">
        <f t="shared" si="5"/>
        <v>9.4886596147020423</v>
      </c>
    </row>
    <row r="33" spans="1:37" ht="15" customHeight="1">
      <c r="A33" s="136" t="s">
        <v>168</v>
      </c>
      <c r="B33" s="141">
        <f t="shared" si="6"/>
        <v>6.05</v>
      </c>
      <c r="C33" s="135"/>
      <c r="D33" s="136" t="s">
        <v>169</v>
      </c>
      <c r="E33" s="145">
        <f t="shared" ref="E33:F36" si="7">N52</f>
        <v>0.24650139566270332</v>
      </c>
      <c r="F33" s="144">
        <f t="shared" si="7"/>
        <v>127</v>
      </c>
      <c r="G33" s="135" t="s">
        <v>170</v>
      </c>
      <c r="H33" s="135"/>
      <c r="I33" s="9"/>
      <c r="J33" s="183"/>
      <c r="K33" s="183" t="s">
        <v>19</v>
      </c>
      <c r="L33" s="183">
        <v>1.3</v>
      </c>
      <c r="M33" s="183">
        <f>IF(Q31="Square HSS",50,46)</f>
        <v>50</v>
      </c>
      <c r="N33" s="183"/>
      <c r="O33" s="183"/>
      <c r="P33" s="183"/>
      <c r="Q33" s="183" t="s">
        <v>171</v>
      </c>
      <c r="R33" s="183"/>
      <c r="S33" s="183"/>
      <c r="T33" s="183"/>
      <c r="U33" s="184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30">
        <v>28</v>
      </c>
      <c r="AJ33">
        <f t="shared" si="5"/>
        <v>11.726365559029162</v>
      </c>
      <c r="AK33">
        <f t="shared" si="5"/>
        <v>9.8400914522836</v>
      </c>
    </row>
    <row r="34" spans="1:37" ht="15" customHeight="1">
      <c r="A34" s="136" t="s">
        <v>85</v>
      </c>
      <c r="B34" s="141">
        <f t="shared" si="6"/>
        <v>13.60099335466618</v>
      </c>
      <c r="C34" s="135"/>
      <c r="D34" s="136" t="s">
        <v>172</v>
      </c>
      <c r="E34" s="145">
        <f t="shared" si="7"/>
        <v>0.5541593131114656</v>
      </c>
      <c r="F34" s="144">
        <f t="shared" si="7"/>
        <v>284</v>
      </c>
      <c r="G34" s="135" t="s">
        <v>173</v>
      </c>
      <c r="H34" s="135"/>
      <c r="I34" s="2"/>
      <c r="J34" s="183"/>
      <c r="K34" s="183" t="s">
        <v>174</v>
      </c>
      <c r="L34" s="183">
        <v>1.25</v>
      </c>
      <c r="M34" s="183">
        <v>50</v>
      </c>
      <c r="N34" s="183"/>
      <c r="O34" s="183"/>
      <c r="P34" s="183"/>
      <c r="Q34" s="183">
        <v>2</v>
      </c>
      <c r="R34" s="183" t="s">
        <v>175</v>
      </c>
      <c r="S34" s="183"/>
      <c r="T34" s="183"/>
      <c r="U34" s="184"/>
      <c r="V34" s="183"/>
      <c r="W34" s="183"/>
      <c r="X34" s="183"/>
      <c r="Y34" s="183"/>
      <c r="Z34" s="183"/>
      <c r="AA34" s="183"/>
      <c r="AB34" s="183"/>
      <c r="AC34" s="187" t="s">
        <v>176</v>
      </c>
      <c r="AD34" s="226">
        <f>W13*TAN(30*PI()/180)+W8</f>
        <v>11.969655114602888</v>
      </c>
      <c r="AE34" s="183"/>
      <c r="AF34" s="183"/>
      <c r="AG34" s="183"/>
      <c r="AH34" s="183"/>
      <c r="AI34" s="130">
        <v>29</v>
      </c>
      <c r="AJ34">
        <f t="shared" si="5"/>
        <v>12.14516432899449</v>
      </c>
      <c r="AK34">
        <f t="shared" si="5"/>
        <v>10.191523289865158</v>
      </c>
    </row>
    <row r="35" spans="1:37" ht="15" customHeight="1">
      <c r="A35" s="146" t="s">
        <v>91</v>
      </c>
      <c r="B35" s="141">
        <f t="shared" si="6"/>
        <v>9.7267121511269199</v>
      </c>
      <c r="C35" s="135"/>
      <c r="D35" s="136" t="s">
        <v>177</v>
      </c>
      <c r="E35" s="145">
        <f t="shared" si="7"/>
        <v>0.39630547445655556</v>
      </c>
      <c r="F35" s="144">
        <f t="shared" si="7"/>
        <v>203</v>
      </c>
      <c r="G35" s="135" t="s">
        <v>178</v>
      </c>
      <c r="H35" s="135"/>
      <c r="I35" s="2"/>
      <c r="J35" s="183"/>
      <c r="K35" s="183"/>
      <c r="L35" s="183"/>
      <c r="M35" s="183"/>
      <c r="N35" s="183"/>
      <c r="O35" s="183"/>
      <c r="P35" s="183"/>
      <c r="Q35" s="183">
        <v>276</v>
      </c>
      <c r="R35" s="183" t="s">
        <v>179</v>
      </c>
      <c r="S35" s="183"/>
      <c r="T35" s="183"/>
      <c r="U35" s="184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30">
        <v>30</v>
      </c>
      <c r="AJ35">
        <f t="shared" si="5"/>
        <v>12.563963098959817</v>
      </c>
      <c r="AK35">
        <f t="shared" si="5"/>
        <v>10.542955127446715</v>
      </c>
    </row>
    <row r="36" spans="1:37" ht="15" customHeight="1">
      <c r="A36" s="136" t="s">
        <v>152</v>
      </c>
      <c r="B36" s="147">
        <f t="shared" si="6"/>
        <v>24.543471584552126</v>
      </c>
      <c r="C36" s="135"/>
      <c r="D36" s="136" t="s">
        <v>180</v>
      </c>
      <c r="E36" s="145">
        <f t="shared" si="7"/>
        <v>0.21186896817290204</v>
      </c>
      <c r="F36" s="144">
        <f t="shared" si="7"/>
        <v>109</v>
      </c>
      <c r="G36" s="135" t="s">
        <v>181</v>
      </c>
      <c r="H36" s="135"/>
      <c r="I36" s="2"/>
      <c r="J36" s="183"/>
      <c r="K36" s="183"/>
      <c r="L36" s="183"/>
      <c r="M36" s="183"/>
      <c r="N36" s="183"/>
      <c r="O36" s="183"/>
      <c r="P36" s="183"/>
      <c r="Q36" s="183">
        <v>313</v>
      </c>
      <c r="R36" s="183" t="s">
        <v>182</v>
      </c>
      <c r="S36" s="183"/>
      <c r="T36" s="183"/>
      <c r="U36" s="184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30">
        <v>31</v>
      </c>
      <c r="AJ36">
        <f t="shared" si="5"/>
        <v>12.982761868925145</v>
      </c>
      <c r="AK36">
        <f t="shared" si="5"/>
        <v>10.894386965028273</v>
      </c>
    </row>
    <row r="37" spans="1:37" ht="15" customHeight="1">
      <c r="A37" s="135"/>
      <c r="B37" s="135"/>
      <c r="C37" s="135"/>
      <c r="D37" s="135"/>
      <c r="E37" s="135"/>
      <c r="F37" s="135"/>
      <c r="G37" s="135"/>
      <c r="H37" s="135"/>
      <c r="I37" s="2"/>
      <c r="J37" s="183"/>
      <c r="K37" s="183"/>
      <c r="L37" s="183"/>
      <c r="M37" s="183"/>
      <c r="N37" s="183"/>
      <c r="O37" s="183"/>
      <c r="P37" s="183"/>
      <c r="Q37" s="183">
        <v>392</v>
      </c>
      <c r="R37" s="183"/>
      <c r="S37" s="183"/>
      <c r="T37" s="183"/>
      <c r="U37" s="184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30">
        <v>32</v>
      </c>
      <c r="AJ37">
        <f t="shared" si="5"/>
        <v>13.401560638890473</v>
      </c>
      <c r="AK37">
        <f t="shared" si="5"/>
        <v>11.245818802609831</v>
      </c>
    </row>
    <row r="38" spans="1:37" ht="15" customHeight="1">
      <c r="A38" s="357" t="s">
        <v>183</v>
      </c>
      <c r="B38" s="325"/>
      <c r="C38" s="326"/>
      <c r="D38" s="135"/>
      <c r="E38" s="135"/>
      <c r="F38" s="357" t="s">
        <v>184</v>
      </c>
      <c r="G38" s="325"/>
      <c r="H38" s="326"/>
      <c r="I38" s="9"/>
      <c r="J38" s="208" t="s">
        <v>185</v>
      </c>
      <c r="K38" s="227" t="str">
        <f>F9</f>
        <v>A500 Gr C</v>
      </c>
      <c r="L38" s="223">
        <f>VLOOKUP($K$38,$K$32:$M$34,2,FALSE)</f>
        <v>1.3</v>
      </c>
      <c r="M38" s="223">
        <f>VLOOKUP($K$38,$K$32:$M$34,3,FALSE)</f>
        <v>50</v>
      </c>
      <c r="N38" s="223"/>
      <c r="O38" s="183"/>
      <c r="P38" s="183"/>
      <c r="Q38" s="183"/>
      <c r="R38" s="183"/>
      <c r="S38" s="183"/>
      <c r="T38" s="183"/>
      <c r="U38" s="184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30">
        <v>33</v>
      </c>
      <c r="AJ38">
        <f t="shared" si="5"/>
        <v>13.820359408855801</v>
      </c>
      <c r="AK38">
        <f t="shared" si="5"/>
        <v>11.597250640191389</v>
      </c>
    </row>
    <row r="39" spans="1:37" ht="15" customHeight="1">
      <c r="A39" s="136" t="s">
        <v>186</v>
      </c>
      <c r="B39" s="148">
        <f>L60</f>
        <v>5</v>
      </c>
      <c r="C39" s="135"/>
      <c r="D39" s="136" t="s">
        <v>187</v>
      </c>
      <c r="E39" s="148">
        <f>Q60</f>
        <v>6</v>
      </c>
      <c r="F39" s="135"/>
      <c r="G39" s="136" t="s">
        <v>188</v>
      </c>
      <c r="H39" s="149" t="str">
        <f>ROUND(K73,0)&amp;"k  "&amp;L74</f>
        <v>303k  OK</v>
      </c>
      <c r="I39" s="9"/>
      <c r="J39" s="183"/>
      <c r="K39" s="183"/>
      <c r="L39" s="183"/>
      <c r="M39" s="183"/>
      <c r="N39" s="183"/>
      <c r="O39" s="183"/>
      <c r="P39" s="183"/>
      <c r="Q39" s="183"/>
      <c r="R39" s="183" t="s">
        <v>175</v>
      </c>
      <c r="S39" s="183"/>
      <c r="T39" s="183"/>
      <c r="U39" s="184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30">
        <v>34</v>
      </c>
      <c r="AJ39">
        <f t="shared" si="5"/>
        <v>14.239158178821128</v>
      </c>
      <c r="AK39">
        <f t="shared" si="5"/>
        <v>11.948682477772946</v>
      </c>
    </row>
    <row r="40" spans="1:37" ht="15" customHeight="1">
      <c r="A40" s="136" t="s">
        <v>189</v>
      </c>
      <c r="B40" s="150">
        <f t="shared" ref="B40:B42" si="8">N60</f>
        <v>0.22361547390861583</v>
      </c>
      <c r="C40" s="135"/>
      <c r="D40" s="136" t="s">
        <v>190</v>
      </c>
      <c r="E40" s="150">
        <f t="shared" ref="E40:E42" si="9">S60</f>
        <v>0.6247535715654986</v>
      </c>
      <c r="F40" s="135"/>
      <c r="G40" s="136" t="s">
        <v>191</v>
      </c>
      <c r="H40" s="149" t="str">
        <f>ROUND(K77,0)&amp;"k  "&amp;L78</f>
        <v>1139k  OK</v>
      </c>
      <c r="I40" s="9"/>
      <c r="J40" s="183"/>
      <c r="K40" s="228" t="s">
        <v>192</v>
      </c>
      <c r="L40" s="183"/>
      <c r="M40" s="183"/>
      <c r="N40" s="183"/>
      <c r="O40" s="183"/>
      <c r="P40" s="183"/>
      <c r="Q40" s="183"/>
      <c r="R40" s="183" t="s">
        <v>193</v>
      </c>
      <c r="S40" s="183"/>
      <c r="T40" s="183"/>
      <c r="U40" s="184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30">
        <v>35</v>
      </c>
      <c r="AJ40">
        <f t="shared" si="5"/>
        <v>14.657956948786456</v>
      </c>
      <c r="AK40">
        <f t="shared" si="5"/>
        <v>12.300114315354504</v>
      </c>
    </row>
    <row r="41" spans="1:37" ht="15" customHeight="1">
      <c r="A41" s="136" t="s">
        <v>194</v>
      </c>
      <c r="B41" s="150">
        <f t="shared" si="8"/>
        <v>0.75008025106354625</v>
      </c>
      <c r="C41" s="135"/>
      <c r="D41" s="136" t="s">
        <v>195</v>
      </c>
      <c r="E41" s="150">
        <f t="shared" si="9"/>
        <v>0.22363920952590918</v>
      </c>
      <c r="F41" s="135"/>
      <c r="G41" s="136" t="s">
        <v>196</v>
      </c>
      <c r="H41" s="149" t="str">
        <f>ROUND(MIN(K81:K82),0)&amp;"k  "&amp;L83</f>
        <v>961k  OK</v>
      </c>
      <c r="I41" s="9"/>
      <c r="J41" s="183"/>
      <c r="K41" s="187" t="s">
        <v>197</v>
      </c>
      <c r="L41" s="229">
        <f>L20</f>
        <v>512.20000000000005</v>
      </c>
      <c r="M41" s="183" t="s">
        <v>198</v>
      </c>
      <c r="N41" s="183"/>
      <c r="O41" s="183"/>
      <c r="P41" s="183"/>
      <c r="Q41" s="183"/>
      <c r="R41" s="183" t="s">
        <v>199</v>
      </c>
      <c r="S41" s="183"/>
      <c r="T41" s="183"/>
      <c r="U41" s="184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30">
        <v>36</v>
      </c>
      <c r="AJ41">
        <f t="shared" si="5"/>
        <v>15.076755718751784</v>
      </c>
      <c r="AK41">
        <f t="shared" si="5"/>
        <v>12.651546152936062</v>
      </c>
    </row>
    <row r="42" spans="1:37" ht="15" customHeight="1">
      <c r="A42" s="136" t="s">
        <v>200</v>
      </c>
      <c r="B42" s="151">
        <f t="shared" si="8"/>
        <v>0.97369572497216206</v>
      </c>
      <c r="C42" s="135"/>
      <c r="D42" s="136" t="s">
        <v>200</v>
      </c>
      <c r="E42" s="151">
        <f t="shared" si="9"/>
        <v>0.84839278109140781</v>
      </c>
      <c r="F42" s="135"/>
      <c r="G42" s="135"/>
      <c r="H42" s="135"/>
      <c r="I42" s="9"/>
      <c r="J42" s="183"/>
      <c r="K42" s="187" t="s">
        <v>152</v>
      </c>
      <c r="L42" s="183">
        <f t="array" ref="L42">INDEX(Shapes!K2:K392,L18)</f>
        <v>1.82</v>
      </c>
      <c r="M42" s="183"/>
      <c r="N42" s="183"/>
      <c r="O42" s="183"/>
      <c r="P42" s="183"/>
      <c r="Q42" s="183"/>
      <c r="R42" s="183"/>
      <c r="S42" s="183"/>
      <c r="T42" s="183"/>
      <c r="U42" s="184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30">
        <v>37</v>
      </c>
      <c r="AJ42">
        <f t="shared" si="5"/>
        <v>15.495554488717111</v>
      </c>
      <c r="AK42">
        <f t="shared" si="5"/>
        <v>13.002977990517619</v>
      </c>
    </row>
    <row r="43" spans="1:37" ht="15" customHeight="1">
      <c r="A43" s="135"/>
      <c r="B43" s="135"/>
      <c r="C43" s="135"/>
      <c r="D43" s="135"/>
      <c r="E43" s="135"/>
      <c r="F43" s="135"/>
      <c r="G43" s="135"/>
      <c r="H43" s="135"/>
      <c r="I43" s="9"/>
      <c r="J43" s="183"/>
      <c r="K43" s="187" t="s">
        <v>201</v>
      </c>
      <c r="L43" s="183">
        <f>R25*12/L42</f>
        <v>97.106285148592079</v>
      </c>
      <c r="M43" s="183"/>
      <c r="N43" s="183"/>
      <c r="O43" s="183"/>
      <c r="P43" s="183"/>
      <c r="Q43" s="183"/>
      <c r="R43" s="183"/>
      <c r="S43" s="183"/>
      <c r="T43" s="183"/>
      <c r="U43" s="184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30">
        <v>38</v>
      </c>
      <c r="AJ43">
        <f t="shared" si="5"/>
        <v>15.914353258682439</v>
      </c>
      <c r="AK43">
        <f t="shared" si="5"/>
        <v>13.354409828099177</v>
      </c>
    </row>
    <row r="44" spans="1:37" ht="12.75" customHeight="1">
      <c r="A44" s="8"/>
      <c r="B44" s="1"/>
      <c r="C44" s="9"/>
      <c r="D44" s="2"/>
      <c r="E44" s="2"/>
      <c r="F44" s="2"/>
      <c r="G44" s="8"/>
      <c r="H44" s="2"/>
      <c r="I44" s="9"/>
      <c r="J44" s="183"/>
      <c r="K44" s="187" t="s">
        <v>202</v>
      </c>
      <c r="L44" s="230">
        <f>4.71*(29000/(L38*M38))^0.5</f>
        <v>99.486288193205496</v>
      </c>
      <c r="M44" s="183"/>
      <c r="N44" s="183"/>
      <c r="O44" s="183"/>
      <c r="P44" s="183"/>
      <c r="Q44" s="183"/>
      <c r="R44" s="183"/>
      <c r="S44" s="183"/>
      <c r="T44" s="183"/>
      <c r="U44" s="184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30">
        <v>39</v>
      </c>
      <c r="AJ44">
        <f t="shared" si="5"/>
        <v>16.333152028647767</v>
      </c>
      <c r="AK44">
        <f t="shared" si="5"/>
        <v>13.705841665680735</v>
      </c>
    </row>
    <row r="45" spans="1:37" ht="12.75" customHeight="1">
      <c r="A45" s="47"/>
      <c r="B45" s="170"/>
      <c r="C45" s="178"/>
      <c r="D45" s="178"/>
      <c r="E45" s="178"/>
      <c r="F45" s="48"/>
      <c r="G45" s="48"/>
      <c r="H45" s="48"/>
      <c r="I45" s="48"/>
      <c r="J45" s="183"/>
      <c r="K45" s="187" t="s">
        <v>203</v>
      </c>
      <c r="L45" s="231">
        <f>IF(L43&lt;=L44,L38*M38*(0.658^(L38*M38/O45)),0.877*O45)</f>
        <v>26.524736941401606</v>
      </c>
      <c r="M45" s="183"/>
      <c r="N45" s="183" t="s">
        <v>204</v>
      </c>
      <c r="O45" s="197">
        <f>PI()^2*29000/(L43)^2</f>
        <v>30.353100699976267</v>
      </c>
      <c r="P45" s="183"/>
      <c r="Q45" s="183"/>
      <c r="R45" s="183"/>
      <c r="S45" s="183"/>
      <c r="T45" s="183"/>
      <c r="U45" s="184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30">
        <v>40</v>
      </c>
      <c r="AJ45">
        <f t="shared" si="5"/>
        <v>16.751950798613095</v>
      </c>
      <c r="AK45">
        <f t="shared" si="5"/>
        <v>14.057273503262293</v>
      </c>
    </row>
    <row r="46" spans="1:37" ht="12.75" hidden="1" customHeight="1">
      <c r="A46" s="152"/>
      <c r="B46" s="130"/>
      <c r="C46" s="232"/>
      <c r="D46" s="232"/>
      <c r="E46" s="232"/>
      <c r="F46" s="126"/>
      <c r="G46" s="126"/>
      <c r="H46" s="126"/>
      <c r="I46" s="126"/>
      <c r="J46" s="183"/>
      <c r="K46" s="187" t="s">
        <v>205</v>
      </c>
      <c r="L46" s="229">
        <f>MIN(L38*M38*P18,1/0.877*L45*P18)</f>
        <v>238.32944937086049</v>
      </c>
      <c r="M46" s="183" t="s">
        <v>206</v>
      </c>
      <c r="N46" s="183"/>
      <c r="O46" s="183"/>
      <c r="P46" s="183"/>
      <c r="Q46" s="183"/>
      <c r="R46" s="183"/>
      <c r="S46" s="183"/>
      <c r="T46" s="183"/>
      <c r="U46" s="184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30">
        <v>41</v>
      </c>
      <c r="AJ46">
        <f t="shared" ref="AJ46:AK61" si="10">AJ45+(AJ$105-AJ$4)/100</f>
        <v>17.170749568578422</v>
      </c>
      <c r="AK46">
        <f t="shared" si="10"/>
        <v>14.40870534084385</v>
      </c>
    </row>
    <row r="47" spans="1:37" ht="12.75" hidden="1" customHeight="1">
      <c r="A47" s="152"/>
      <c r="B47" s="130"/>
      <c r="C47" s="232"/>
      <c r="D47" s="232"/>
      <c r="E47" s="232"/>
      <c r="F47" s="126"/>
      <c r="G47" s="126"/>
      <c r="H47" s="126"/>
      <c r="I47" s="126"/>
      <c r="J47" s="183"/>
      <c r="K47" s="187" t="s">
        <v>205</v>
      </c>
      <c r="L47" s="229">
        <f>0.3*L46</f>
        <v>71.498834811258149</v>
      </c>
      <c r="M47" s="183" t="s">
        <v>207</v>
      </c>
      <c r="N47" s="183"/>
      <c r="O47" s="183"/>
      <c r="P47" s="183"/>
      <c r="Q47" s="183"/>
      <c r="R47" s="183"/>
      <c r="S47" s="183"/>
      <c r="T47" s="183"/>
      <c r="U47" s="184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30">
        <v>42</v>
      </c>
      <c r="AJ47">
        <f t="shared" si="10"/>
        <v>17.58954833854375</v>
      </c>
      <c r="AK47">
        <f t="shared" si="10"/>
        <v>14.760137178425408</v>
      </c>
    </row>
    <row r="48" spans="1:37" ht="12.75" hidden="1" customHeight="1">
      <c r="A48" s="152"/>
      <c r="B48" s="130"/>
      <c r="C48" s="232"/>
      <c r="D48" s="232"/>
      <c r="E48" s="232"/>
      <c r="F48" s="126"/>
      <c r="G48" s="126"/>
      <c r="H48" s="126"/>
      <c r="I48" s="126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4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30">
        <v>43</v>
      </c>
      <c r="AJ48">
        <f t="shared" si="10"/>
        <v>18.008347108509078</v>
      </c>
      <c r="AK48">
        <f t="shared" si="10"/>
        <v>15.111569016006966</v>
      </c>
    </row>
    <row r="49" spans="1:37" ht="12.75" hidden="1" customHeight="1">
      <c r="A49" s="152"/>
      <c r="B49" s="130"/>
      <c r="C49" s="232"/>
      <c r="D49" s="232"/>
      <c r="E49" s="232"/>
      <c r="F49" s="126"/>
      <c r="G49" s="126"/>
      <c r="H49" s="126"/>
      <c r="I49" s="126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210"/>
      <c r="U49" s="184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30">
        <v>44</v>
      </c>
      <c r="AJ49">
        <f t="shared" si="10"/>
        <v>18.427145878474406</v>
      </c>
      <c r="AK49">
        <f t="shared" si="10"/>
        <v>15.463000853588523</v>
      </c>
    </row>
    <row r="50" spans="1:37" ht="12.75" hidden="1" customHeight="1">
      <c r="A50" s="152"/>
      <c r="B50" s="130"/>
      <c r="C50" s="232"/>
      <c r="D50" s="232"/>
      <c r="E50" s="232"/>
      <c r="F50" s="126"/>
      <c r="G50" s="126"/>
      <c r="H50" s="126"/>
      <c r="I50" s="126"/>
      <c r="J50" s="183" t="s">
        <v>208</v>
      </c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4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30">
        <v>45</v>
      </c>
      <c r="AJ50">
        <f t="shared" si="10"/>
        <v>18.845944648439733</v>
      </c>
      <c r="AK50">
        <f t="shared" si="10"/>
        <v>15.814432691170081</v>
      </c>
    </row>
    <row r="51" spans="1:37" ht="12.75" hidden="1" customHeight="1">
      <c r="A51" s="152"/>
      <c r="B51" s="130"/>
      <c r="C51" s="232"/>
      <c r="D51" s="232"/>
      <c r="E51" s="232"/>
      <c r="F51" s="126"/>
      <c r="G51" s="126"/>
      <c r="H51" s="126"/>
      <c r="I51" s="126"/>
      <c r="J51" s="183"/>
      <c r="K51" s="183"/>
      <c r="L51" s="183"/>
      <c r="M51" s="183"/>
      <c r="N51" s="183"/>
      <c r="O51" s="183"/>
      <c r="P51" s="183"/>
      <c r="Q51" s="187" t="s">
        <v>209</v>
      </c>
      <c r="R51" s="215">
        <f>'Gusset 7'!$F$12</f>
        <v>1</v>
      </c>
      <c r="S51" s="183" t="s">
        <v>210</v>
      </c>
      <c r="T51" s="183"/>
      <c r="U51" s="184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30">
        <v>46</v>
      </c>
      <c r="AJ51">
        <f t="shared" si="10"/>
        <v>19.264743418405061</v>
      </c>
      <c r="AK51">
        <f t="shared" si="10"/>
        <v>16.165864528751637</v>
      </c>
    </row>
    <row r="52" spans="1:37" ht="12.75" hidden="1" customHeight="1">
      <c r="A52" s="152"/>
      <c r="B52" s="130"/>
      <c r="C52" s="232"/>
      <c r="D52" s="232"/>
      <c r="E52" s="232"/>
      <c r="F52" s="126"/>
      <c r="G52" s="126"/>
      <c r="H52" s="126"/>
      <c r="I52" s="126"/>
      <c r="J52" s="187" t="s">
        <v>164</v>
      </c>
      <c r="K52" s="183">
        <f>N17/2</f>
        <v>5.2</v>
      </c>
      <c r="L52" s="183"/>
      <c r="M52" s="187" t="s">
        <v>169</v>
      </c>
      <c r="N52" s="183">
        <f>K53/K56</f>
        <v>0.24650139566270332</v>
      </c>
      <c r="O52" s="198">
        <f t="shared" ref="O52:O55" si="11">ROUNDUP(N52*$L$20,0)</f>
        <v>127</v>
      </c>
      <c r="P52" s="183"/>
      <c r="Q52" s="187" t="s">
        <v>211</v>
      </c>
      <c r="R52" s="233">
        <f>(Y25-R51)/2+R51</f>
        <v>13.545826236831722</v>
      </c>
      <c r="S52" s="183"/>
      <c r="T52" s="183"/>
      <c r="U52" s="184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30">
        <v>47</v>
      </c>
      <c r="AJ52">
        <f t="shared" si="10"/>
        <v>19.683542188370389</v>
      </c>
      <c r="AK52">
        <f t="shared" si="10"/>
        <v>16.517296366333195</v>
      </c>
    </row>
    <row r="53" spans="1:37" ht="12.75" hidden="1" customHeight="1">
      <c r="A53" s="152"/>
      <c r="B53" s="130"/>
      <c r="C53" s="232"/>
      <c r="D53" s="232"/>
      <c r="E53" s="232"/>
      <c r="F53" s="126"/>
      <c r="G53" s="126"/>
      <c r="H53" s="126"/>
      <c r="I53" s="126"/>
      <c r="J53" s="187" t="s">
        <v>168</v>
      </c>
      <c r="K53" s="183">
        <f>N16/2</f>
        <v>6.05</v>
      </c>
      <c r="L53" s="183"/>
      <c r="M53" s="187" t="s">
        <v>172</v>
      </c>
      <c r="N53" s="183">
        <f>K54/K56</f>
        <v>0.5541593131114656</v>
      </c>
      <c r="O53" s="198">
        <f t="shared" si="11"/>
        <v>284</v>
      </c>
      <c r="P53" s="183"/>
      <c r="Q53" s="187" t="s">
        <v>212</v>
      </c>
      <c r="R53" s="233">
        <f>(Y24-R51)/2+R51</f>
        <v>9.760847840203617</v>
      </c>
      <c r="S53" s="183"/>
      <c r="T53" s="183"/>
      <c r="U53" s="184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30">
        <v>48</v>
      </c>
      <c r="AJ53">
        <f t="shared" si="10"/>
        <v>20.102340958335716</v>
      </c>
      <c r="AK53">
        <f t="shared" si="10"/>
        <v>16.868728203914753</v>
      </c>
    </row>
    <row r="54" spans="1:37" ht="12.75" hidden="1" customHeight="1">
      <c r="A54" s="152"/>
      <c r="B54" s="130"/>
      <c r="C54" s="232"/>
      <c r="D54" s="232"/>
      <c r="E54" s="232"/>
      <c r="F54" s="126"/>
      <c r="G54" s="126"/>
      <c r="H54" s="126"/>
      <c r="I54" s="126"/>
      <c r="J54" s="187" t="s">
        <v>213</v>
      </c>
      <c r="K54" s="183">
        <f>(R56*AF9+R55*(R52/R53)^2)/R57</f>
        <v>13.60099335466618</v>
      </c>
      <c r="L54" s="183"/>
      <c r="M54" s="187" t="s">
        <v>177</v>
      </c>
      <c r="N54" s="183">
        <f>K55/K56</f>
        <v>0.39630547445655556</v>
      </c>
      <c r="O54" s="198">
        <f t="shared" si="11"/>
        <v>203</v>
      </c>
      <c r="P54" s="183"/>
      <c r="Q54" s="187" t="s">
        <v>214</v>
      </c>
      <c r="R54" s="233">
        <f>AF8</f>
        <v>49.998559413676929</v>
      </c>
      <c r="S54" s="183" t="s">
        <v>215</v>
      </c>
      <c r="T54" s="183"/>
      <c r="U54" s="184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30">
        <v>49</v>
      </c>
      <c r="AJ54">
        <f t="shared" si="10"/>
        <v>20.521139728301044</v>
      </c>
      <c r="AK54">
        <f t="shared" si="10"/>
        <v>17.22016004149631</v>
      </c>
    </row>
    <row r="55" spans="1:37" ht="12.75" hidden="1" customHeight="1">
      <c r="A55" s="152"/>
      <c r="B55" s="130"/>
      <c r="C55" s="232"/>
      <c r="D55" s="232"/>
      <c r="E55" s="232"/>
      <c r="F55" s="126"/>
      <c r="G55" s="126"/>
      <c r="H55" s="126"/>
      <c r="I55" s="126"/>
      <c r="J55" s="187" t="s">
        <v>216</v>
      </c>
      <c r="K55" s="183">
        <f>(R56-R55*AF9)/R57</f>
        <v>9.7267121511269199</v>
      </c>
      <c r="L55" s="183"/>
      <c r="M55" s="187" t="s">
        <v>180</v>
      </c>
      <c r="N55" s="183">
        <f>K52/K56</f>
        <v>0.21186896817290204</v>
      </c>
      <c r="O55" s="198">
        <f t="shared" si="11"/>
        <v>109</v>
      </c>
      <c r="P55" s="183" t="s">
        <v>217</v>
      </c>
      <c r="Q55" s="187" t="s">
        <v>218</v>
      </c>
      <c r="R55" s="183">
        <f>K53*AF9-K52</f>
        <v>2.0097410858577138</v>
      </c>
      <c r="S55" s="183"/>
      <c r="T55" s="183"/>
      <c r="U55" s="184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30">
        <v>50</v>
      </c>
      <c r="AJ55">
        <f t="shared" si="10"/>
        <v>20.939938498266372</v>
      </c>
      <c r="AK55">
        <f t="shared" si="10"/>
        <v>17.571591879077868</v>
      </c>
    </row>
    <row r="56" spans="1:37" ht="12.75" hidden="1" customHeight="1">
      <c r="A56" s="152"/>
      <c r="B56" s="130"/>
      <c r="C56" s="232"/>
      <c r="D56" s="232"/>
      <c r="E56" s="232"/>
      <c r="F56" s="126"/>
      <c r="G56" s="126"/>
      <c r="H56" s="126"/>
      <c r="I56" s="126"/>
      <c r="J56" s="187" t="s">
        <v>152</v>
      </c>
      <c r="K56" s="183">
        <f>SQRT((K54+K52)^2+(K55+K53)^2)</f>
        <v>24.543471584552126</v>
      </c>
      <c r="L56" s="183"/>
      <c r="M56" s="183" t="s">
        <v>219</v>
      </c>
      <c r="N56" s="183"/>
      <c r="O56" s="183"/>
      <c r="P56" s="183"/>
      <c r="Q56" s="187" t="s">
        <v>220</v>
      </c>
      <c r="R56" s="183">
        <f>R52*(AF9+R52/R53)</f>
        <v>34.940974105286301</v>
      </c>
      <c r="S56" s="183"/>
      <c r="T56" s="183"/>
      <c r="U56" s="184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30">
        <v>51</v>
      </c>
      <c r="AJ56">
        <f t="shared" si="10"/>
        <v>21.3587372682317</v>
      </c>
      <c r="AK56">
        <f t="shared" si="10"/>
        <v>17.923023716659426</v>
      </c>
    </row>
    <row r="57" spans="1:37" ht="12.75" hidden="1" customHeight="1">
      <c r="A57" s="152"/>
      <c r="B57" s="130"/>
      <c r="C57" s="232"/>
      <c r="D57" s="232"/>
      <c r="E57" s="232"/>
      <c r="F57" s="126"/>
      <c r="G57" s="126"/>
      <c r="H57" s="126"/>
      <c r="I57" s="126"/>
      <c r="J57" s="234"/>
      <c r="K57" s="235"/>
      <c r="L57" s="185"/>
      <c r="M57" s="185"/>
      <c r="N57" s="185"/>
      <c r="O57" s="185"/>
      <c r="P57" s="185"/>
      <c r="Q57" s="234" t="s">
        <v>221</v>
      </c>
      <c r="R57" s="185">
        <f>AF9*AF9+(R52/R53)^2</f>
        <v>3.3460412660897747</v>
      </c>
      <c r="S57" s="185"/>
      <c r="T57" s="210"/>
      <c r="U57" s="184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30">
        <v>52</v>
      </c>
      <c r="AJ57">
        <f t="shared" si="10"/>
        <v>21.777536038197027</v>
      </c>
      <c r="AK57">
        <f t="shared" si="10"/>
        <v>18.274455554240983</v>
      </c>
    </row>
    <row r="58" spans="1:37" ht="12.75" hidden="1" customHeight="1">
      <c r="A58" s="152"/>
      <c r="B58" s="130"/>
      <c r="C58" s="232"/>
      <c r="D58" s="232"/>
      <c r="E58" s="232"/>
      <c r="F58" s="126"/>
      <c r="G58" s="126"/>
      <c r="H58" s="126"/>
      <c r="I58" s="126"/>
      <c r="J58" s="183" t="s">
        <v>222</v>
      </c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4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30">
        <v>53</v>
      </c>
      <c r="AJ58">
        <f t="shared" si="10"/>
        <v>22.196334808162355</v>
      </c>
      <c r="AK58">
        <f t="shared" si="10"/>
        <v>18.625887391822541</v>
      </c>
    </row>
    <row r="59" spans="1:37" ht="12.75" hidden="1" customHeight="1">
      <c r="A59" s="152"/>
      <c r="B59" s="130"/>
      <c r="C59" s="232"/>
      <c r="D59" s="232"/>
      <c r="E59" s="232"/>
      <c r="F59" s="126"/>
      <c r="G59" s="126"/>
      <c r="H59" s="126"/>
      <c r="I59" s="126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4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30">
        <v>54</v>
      </c>
      <c r="AJ59">
        <f t="shared" si="10"/>
        <v>22.615133578127683</v>
      </c>
      <c r="AK59">
        <f t="shared" si="10"/>
        <v>18.977319229404099</v>
      </c>
    </row>
    <row r="60" spans="1:37" ht="12.75" hidden="1" customHeight="1">
      <c r="A60" s="152"/>
      <c r="B60" s="130"/>
      <c r="C60" s="232"/>
      <c r="D60" s="232"/>
      <c r="E60" s="232"/>
      <c r="F60" s="126"/>
      <c r="G60" s="126"/>
      <c r="H60" s="126"/>
      <c r="I60" s="126"/>
      <c r="J60" s="183"/>
      <c r="K60" s="187" t="s">
        <v>223</v>
      </c>
      <c r="L60" s="198">
        <f>ROUNDUP((O52/(8.3*K54))+(O53/(5.5*K54)),0)</f>
        <v>5</v>
      </c>
      <c r="M60" s="187" t="s">
        <v>169</v>
      </c>
      <c r="N60" s="183">
        <f>O52/(2*0.75*63*2*K54*L60/16*0.707)</f>
        <v>0.22361547390861583</v>
      </c>
      <c r="O60" s="183"/>
      <c r="P60" s="187" t="s">
        <v>224</v>
      </c>
      <c r="Q60" s="198">
        <f>ROUNDUP((O55/(8.3*K55))+(O54/(5.5*K55)),0)</f>
        <v>6</v>
      </c>
      <c r="R60" s="187" t="s">
        <v>177</v>
      </c>
      <c r="S60" s="183">
        <f>O54/(2*0.75*42*2*K55*Q60/16*0.707)</f>
        <v>0.6247535715654986</v>
      </c>
      <c r="T60" s="183"/>
      <c r="U60" s="184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30">
        <v>55</v>
      </c>
      <c r="AJ60">
        <f t="shared" si="10"/>
        <v>23.03393234809301</v>
      </c>
      <c r="AK60">
        <f t="shared" si="10"/>
        <v>19.328751066985657</v>
      </c>
    </row>
    <row r="61" spans="1:37" ht="12.75" hidden="1" customHeight="1">
      <c r="A61" s="152"/>
      <c r="B61" s="130"/>
      <c r="C61" s="232"/>
      <c r="D61" s="232"/>
      <c r="E61" s="232"/>
      <c r="F61" s="126"/>
      <c r="G61" s="126"/>
      <c r="H61" s="126"/>
      <c r="I61" s="126"/>
      <c r="J61" s="183"/>
      <c r="K61" s="183"/>
      <c r="L61" s="183"/>
      <c r="M61" s="187" t="s">
        <v>172</v>
      </c>
      <c r="N61" s="183">
        <f>O53/(2*0.75*42*2*K54*L60/16*0.707)</f>
        <v>0.75008025106354625</v>
      </c>
      <c r="O61" s="183"/>
      <c r="P61" s="183"/>
      <c r="Q61" s="183"/>
      <c r="R61" s="187" t="s">
        <v>180</v>
      </c>
      <c r="S61" s="183">
        <f>O55/(2*0.75*63*2*K55*Q60/16*0.707)</f>
        <v>0.22363920952590918</v>
      </c>
      <c r="T61" s="183"/>
      <c r="U61" s="184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30">
        <v>56</v>
      </c>
      <c r="AJ61">
        <f t="shared" si="10"/>
        <v>23.452731118058338</v>
      </c>
      <c r="AK61">
        <f t="shared" si="10"/>
        <v>19.680182904567214</v>
      </c>
    </row>
    <row r="62" spans="1:37" ht="12.75" hidden="1" customHeight="1">
      <c r="A62" s="152"/>
      <c r="B62" s="130"/>
      <c r="C62" s="232"/>
      <c r="D62" s="232"/>
      <c r="E62" s="232"/>
      <c r="F62" s="126"/>
      <c r="G62" s="126"/>
      <c r="H62" s="126"/>
      <c r="I62" s="126"/>
      <c r="J62" s="183"/>
      <c r="K62" s="183"/>
      <c r="L62" s="183"/>
      <c r="M62" s="187" t="s">
        <v>225</v>
      </c>
      <c r="N62" s="183">
        <f>SUM(N60:N61)</f>
        <v>0.97369572497216206</v>
      </c>
      <c r="O62" s="183"/>
      <c r="P62" s="183"/>
      <c r="Q62" s="183"/>
      <c r="R62" s="187" t="s">
        <v>225</v>
      </c>
      <c r="S62" s="183">
        <f>SUM(S60:S61)</f>
        <v>0.84839278109140781</v>
      </c>
      <c r="T62" s="183"/>
      <c r="U62" s="184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30">
        <v>57</v>
      </c>
      <c r="AJ62">
        <f t="shared" ref="AJ62:AK77" si="12">AJ61+(AJ$105-AJ$4)/100</f>
        <v>23.871529888023666</v>
      </c>
      <c r="AK62">
        <f t="shared" si="12"/>
        <v>20.031614742148772</v>
      </c>
    </row>
    <row r="63" spans="1:37" ht="12.75" hidden="1" customHeight="1">
      <c r="A63" s="152"/>
      <c r="B63" s="130"/>
      <c r="C63" s="232"/>
      <c r="D63" s="232"/>
      <c r="E63" s="232"/>
      <c r="F63" s="126"/>
      <c r="G63" s="126"/>
      <c r="H63" s="126"/>
      <c r="I63" s="126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210"/>
      <c r="U63" s="184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30">
        <v>58</v>
      </c>
      <c r="AJ63">
        <f t="shared" si="12"/>
        <v>24.290328657988994</v>
      </c>
      <c r="AK63">
        <f t="shared" si="12"/>
        <v>20.38304657973033</v>
      </c>
    </row>
    <row r="64" spans="1:37" ht="12.75" hidden="1" customHeight="1">
      <c r="A64" s="152"/>
      <c r="B64" s="130"/>
      <c r="C64" s="232"/>
      <c r="D64" s="232"/>
      <c r="E64" s="232"/>
      <c r="F64" s="126"/>
      <c r="G64" s="126"/>
      <c r="H64" s="126"/>
      <c r="I64" s="126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4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30">
        <v>59</v>
      </c>
      <c r="AJ64">
        <f t="shared" si="12"/>
        <v>24.709127427954321</v>
      </c>
      <c r="AK64">
        <f t="shared" si="12"/>
        <v>20.734478417311887</v>
      </c>
    </row>
    <row r="65" spans="1:37" ht="12.75" hidden="1" customHeight="1">
      <c r="A65" s="152"/>
      <c r="B65" s="130"/>
      <c r="C65" s="232"/>
      <c r="D65" s="232"/>
      <c r="E65" s="232"/>
      <c r="F65" s="126"/>
      <c r="G65" s="126"/>
      <c r="H65" s="126"/>
      <c r="I65" s="126"/>
      <c r="J65" s="236" t="s">
        <v>226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4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30">
        <v>60</v>
      </c>
      <c r="AJ65">
        <f t="shared" si="12"/>
        <v>25.127926197919649</v>
      </c>
      <c r="AK65">
        <f t="shared" si="12"/>
        <v>21.085910254893445</v>
      </c>
    </row>
    <row r="66" spans="1:37" ht="12.75" hidden="1" customHeight="1">
      <c r="A66" s="152"/>
      <c r="B66" s="130"/>
      <c r="C66" s="232"/>
      <c r="D66" s="232"/>
      <c r="E66" s="232"/>
      <c r="F66" s="126"/>
      <c r="G66" s="126"/>
      <c r="H66" s="126"/>
      <c r="I66" s="126"/>
      <c r="J66" s="187" t="s">
        <v>227</v>
      </c>
      <c r="K66" s="215">
        <f>AD32</f>
        <v>28.939310229205777</v>
      </c>
      <c r="L66" s="183"/>
      <c r="M66" s="183"/>
      <c r="N66" s="187" t="s">
        <v>120</v>
      </c>
      <c r="O66" s="196">
        <f>L10</f>
        <v>50</v>
      </c>
      <c r="P66" s="183"/>
      <c r="Q66" s="183"/>
      <c r="R66" s="183"/>
      <c r="S66" s="183"/>
      <c r="T66" s="183"/>
      <c r="U66" s="184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30">
        <v>61</v>
      </c>
      <c r="AJ66">
        <f t="shared" si="12"/>
        <v>25.546724967884977</v>
      </c>
      <c r="AK66">
        <f t="shared" si="12"/>
        <v>21.437342092475003</v>
      </c>
    </row>
    <row r="67" spans="1:37" ht="12.75" hidden="1" customHeight="1">
      <c r="A67" s="152"/>
      <c r="B67" s="130"/>
      <c r="C67" s="232"/>
      <c r="D67" s="232"/>
      <c r="E67" s="232"/>
      <c r="F67" s="126"/>
      <c r="G67" s="126"/>
      <c r="H67" s="126"/>
      <c r="I67" s="126"/>
      <c r="J67" s="187" t="s">
        <v>228</v>
      </c>
      <c r="K67" s="183">
        <v>1.2</v>
      </c>
      <c r="L67" s="183" t="s">
        <v>229</v>
      </c>
      <c r="M67" s="183"/>
      <c r="N67" s="187" t="s">
        <v>230</v>
      </c>
      <c r="O67" s="196">
        <f>IF(O66&gt;=50,65,58)</f>
        <v>65</v>
      </c>
      <c r="P67" s="183" t="s">
        <v>229</v>
      </c>
      <c r="Q67" s="183"/>
      <c r="R67" s="183"/>
      <c r="S67" s="183"/>
      <c r="T67" s="183"/>
      <c r="U67" s="184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30">
        <v>62</v>
      </c>
      <c r="AJ67">
        <f t="shared" si="12"/>
        <v>25.965523737850305</v>
      </c>
      <c r="AK67">
        <f t="shared" si="12"/>
        <v>21.788773930056561</v>
      </c>
    </row>
    <row r="68" spans="1:37" ht="12.75" hidden="1" customHeight="1">
      <c r="A68" s="152"/>
      <c r="B68" s="130"/>
      <c r="C68" s="232"/>
      <c r="D68" s="232"/>
      <c r="E68" s="232"/>
      <c r="F68" s="126"/>
      <c r="G68" s="126"/>
      <c r="H68" s="126"/>
      <c r="I68" s="126"/>
      <c r="J68" s="187" t="s">
        <v>231</v>
      </c>
      <c r="K68" s="215">
        <f>L8</f>
        <v>0.875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4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30">
        <v>63</v>
      </c>
      <c r="AJ68">
        <f t="shared" si="12"/>
        <v>26.384322507815632</v>
      </c>
      <c r="AK68">
        <f t="shared" si="12"/>
        <v>22.140205767638118</v>
      </c>
    </row>
    <row r="69" spans="1:37" ht="12.75" hidden="1" customHeight="1">
      <c r="A69" s="152"/>
      <c r="B69" s="130"/>
      <c r="C69" s="232"/>
      <c r="D69" s="232"/>
      <c r="E69" s="232"/>
      <c r="F69" s="126"/>
      <c r="G69" s="126"/>
      <c r="H69" s="126"/>
      <c r="I69" s="126"/>
      <c r="J69" s="187" t="s">
        <v>201</v>
      </c>
      <c r="K69" s="183">
        <f>K67*K66*(12^0.5)/K68</f>
        <v>137.48394693389386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4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30">
        <v>64</v>
      </c>
      <c r="AJ69">
        <f t="shared" si="12"/>
        <v>26.80312127778096</v>
      </c>
      <c r="AK69">
        <f t="shared" si="12"/>
        <v>22.491637605219676</v>
      </c>
    </row>
    <row r="70" spans="1:37" ht="12.75" hidden="1" customHeight="1">
      <c r="A70" s="152"/>
      <c r="B70" s="130"/>
      <c r="C70" s="232"/>
      <c r="D70" s="232"/>
      <c r="E70" s="232"/>
      <c r="F70" s="126"/>
      <c r="G70" s="126"/>
      <c r="H70" s="126"/>
      <c r="I70" s="126"/>
      <c r="J70" s="187"/>
      <c r="K70" s="183">
        <f>4.71*(29000/O66)^0.5</f>
        <v>113.43182093222343</v>
      </c>
      <c r="L70" s="183" t="s">
        <v>232</v>
      </c>
      <c r="M70" s="183"/>
      <c r="N70" s="183"/>
      <c r="O70" s="183"/>
      <c r="P70" s="183"/>
      <c r="Q70" s="183"/>
      <c r="R70" s="183"/>
      <c r="S70" s="183"/>
      <c r="T70" s="183"/>
      <c r="U70" s="184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30">
        <v>65</v>
      </c>
      <c r="AJ70">
        <f t="shared" si="12"/>
        <v>27.221920047746288</v>
      </c>
      <c r="AK70">
        <f t="shared" si="12"/>
        <v>22.843069442801234</v>
      </c>
    </row>
    <row r="71" spans="1:37" ht="12.75" hidden="1" customHeight="1">
      <c r="A71" s="152"/>
      <c r="B71" s="130"/>
      <c r="C71" s="232"/>
      <c r="D71" s="232"/>
      <c r="E71" s="232"/>
      <c r="F71" s="126"/>
      <c r="G71" s="126"/>
      <c r="H71" s="126"/>
      <c r="I71" s="126"/>
      <c r="J71" s="187" t="s">
        <v>204</v>
      </c>
      <c r="K71" s="183">
        <f>PI()^2*29000/(K69)^2</f>
        <v>15.142366736835838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4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30">
        <v>66</v>
      </c>
      <c r="AJ71">
        <f t="shared" si="12"/>
        <v>27.640718817711615</v>
      </c>
      <c r="AK71">
        <f t="shared" si="12"/>
        <v>23.194501280382791</v>
      </c>
    </row>
    <row r="72" spans="1:37" ht="12.75" hidden="1" customHeight="1">
      <c r="A72" s="152"/>
      <c r="B72" s="130"/>
      <c r="C72" s="232"/>
      <c r="D72" s="232"/>
      <c r="E72" s="232"/>
      <c r="F72" s="126"/>
      <c r="G72" s="126"/>
      <c r="H72" s="126"/>
      <c r="I72" s="126"/>
      <c r="J72" s="187" t="s">
        <v>233</v>
      </c>
      <c r="K72" s="183">
        <f>IF(K69&lt;=K70,(0.658^(O66/K71))*O66,0.877*K71)</f>
        <v>13.279855628205029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4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30">
        <v>67</v>
      </c>
      <c r="AJ72">
        <f t="shared" si="12"/>
        <v>28.059517587676943</v>
      </c>
      <c r="AK72">
        <f t="shared" si="12"/>
        <v>23.545933117964349</v>
      </c>
    </row>
    <row r="73" spans="1:37" ht="12.75" hidden="1" customHeight="1">
      <c r="A73" s="152"/>
      <c r="B73" s="130"/>
      <c r="C73" s="232"/>
      <c r="D73" s="232"/>
      <c r="E73" s="232"/>
      <c r="F73" s="126"/>
      <c r="G73" s="126"/>
      <c r="H73" s="126"/>
      <c r="I73" s="126"/>
      <c r="J73" s="187" t="s">
        <v>234</v>
      </c>
      <c r="K73" s="237">
        <f>0.9*K72*K68*K66</f>
        <v>302.64401618615562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4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30">
        <v>68</v>
      </c>
      <c r="AJ73">
        <f t="shared" si="12"/>
        <v>28.478316357642271</v>
      </c>
      <c r="AK73">
        <f t="shared" si="12"/>
        <v>23.897364955545907</v>
      </c>
    </row>
    <row r="74" spans="1:37" ht="12.75" hidden="1" customHeight="1">
      <c r="A74" s="152"/>
      <c r="B74" s="130"/>
      <c r="C74" s="232"/>
      <c r="D74" s="232"/>
      <c r="E74" s="232"/>
      <c r="F74" s="126"/>
      <c r="G74" s="126"/>
      <c r="H74" s="126"/>
      <c r="I74" s="126"/>
      <c r="J74" s="187" t="s">
        <v>205</v>
      </c>
      <c r="K74" s="238">
        <f>L46</f>
        <v>238.32944937086049</v>
      </c>
      <c r="L74" s="183" t="str">
        <f>IF(K74&lt;K73,"OK","FAILS")</f>
        <v>OK</v>
      </c>
      <c r="M74" s="183"/>
      <c r="N74" s="183"/>
      <c r="O74" s="183"/>
      <c r="P74" s="183"/>
      <c r="Q74" s="183"/>
      <c r="R74" s="183"/>
      <c r="S74" s="183"/>
      <c r="T74" s="183"/>
      <c r="U74" s="184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30">
        <v>69</v>
      </c>
      <c r="AJ74">
        <f t="shared" si="12"/>
        <v>28.897115127607599</v>
      </c>
      <c r="AK74">
        <f t="shared" si="12"/>
        <v>24.248796793127465</v>
      </c>
    </row>
    <row r="75" spans="1:37" ht="12.75" hidden="1" customHeight="1">
      <c r="A75" s="152"/>
      <c r="B75" s="130"/>
      <c r="C75" s="232"/>
      <c r="D75" s="232"/>
      <c r="E75" s="232"/>
      <c r="F75" s="126"/>
      <c r="G75" s="126"/>
      <c r="H75" s="126"/>
      <c r="I75" s="126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4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30">
        <v>70</v>
      </c>
      <c r="AJ75">
        <f t="shared" si="12"/>
        <v>29.315913897572926</v>
      </c>
      <c r="AK75">
        <f t="shared" si="12"/>
        <v>24.600228630709022</v>
      </c>
    </row>
    <row r="76" spans="1:37" ht="12.75" hidden="1" customHeight="1">
      <c r="A76" s="152"/>
      <c r="B76" s="130"/>
      <c r="C76" s="232"/>
      <c r="D76" s="232"/>
      <c r="E76" s="232"/>
      <c r="F76" s="126"/>
      <c r="G76" s="126"/>
      <c r="H76" s="126"/>
      <c r="I76" s="126"/>
      <c r="J76" s="236" t="s">
        <v>235</v>
      </c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4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30">
        <v>71</v>
      </c>
      <c r="AJ76">
        <f t="shared" si="12"/>
        <v>29.734712667538254</v>
      </c>
      <c r="AK76">
        <f t="shared" si="12"/>
        <v>24.95166046829058</v>
      </c>
    </row>
    <row r="77" spans="1:37" ht="12.75" hidden="1" customHeight="1">
      <c r="A77" s="152"/>
      <c r="B77" s="130"/>
      <c r="C77" s="232"/>
      <c r="D77" s="232"/>
      <c r="E77" s="232"/>
      <c r="F77" s="126"/>
      <c r="G77" s="126"/>
      <c r="H77" s="126"/>
      <c r="I77" s="126"/>
      <c r="J77" s="187" t="s">
        <v>236</v>
      </c>
      <c r="K77" s="237">
        <f>0.9*O66*K68*K66</f>
        <v>1139.4853402749775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4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30">
        <v>72</v>
      </c>
      <c r="AJ77">
        <f t="shared" si="12"/>
        <v>30.153511437503582</v>
      </c>
      <c r="AK77">
        <f t="shared" si="12"/>
        <v>25.303092305872138</v>
      </c>
    </row>
    <row r="78" spans="1:37" ht="12.75" hidden="1" customHeight="1">
      <c r="A78" s="152"/>
      <c r="B78" s="130"/>
      <c r="C78" s="232"/>
      <c r="D78" s="232"/>
      <c r="E78" s="232"/>
      <c r="F78" s="126"/>
      <c r="G78" s="126"/>
      <c r="H78" s="126"/>
      <c r="I78" s="126"/>
      <c r="J78" s="187" t="s">
        <v>197</v>
      </c>
      <c r="K78" s="238">
        <f>L41</f>
        <v>512.20000000000005</v>
      </c>
      <c r="L78" s="183" t="str">
        <f>IF(K78&lt;K77,"OK","FAILS")</f>
        <v>OK</v>
      </c>
      <c r="M78" s="183"/>
      <c r="N78" s="183"/>
      <c r="O78" s="183"/>
      <c r="P78" s="183"/>
      <c r="Q78" s="183"/>
      <c r="R78" s="183"/>
      <c r="S78" s="183"/>
      <c r="T78" s="183"/>
      <c r="U78" s="184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30">
        <v>73</v>
      </c>
      <c r="AJ78">
        <f t="shared" ref="AJ78:AK93" si="13">AJ77+(AJ$105-AJ$4)/100</f>
        <v>30.572310207468909</v>
      </c>
      <c r="AK78">
        <f t="shared" si="13"/>
        <v>25.654524143453695</v>
      </c>
    </row>
    <row r="79" spans="1:37" ht="12.75" hidden="1" customHeight="1">
      <c r="A79" s="152"/>
      <c r="B79" s="130"/>
      <c r="C79" s="232"/>
      <c r="D79" s="232"/>
      <c r="E79" s="232"/>
      <c r="F79" s="126"/>
      <c r="G79" s="126"/>
      <c r="H79" s="126"/>
      <c r="I79" s="126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4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30">
        <v>74</v>
      </c>
      <c r="AJ79">
        <f t="shared" si="13"/>
        <v>30.991108977434237</v>
      </c>
      <c r="AK79">
        <f t="shared" si="13"/>
        <v>26.005955981035253</v>
      </c>
    </row>
    <row r="80" spans="1:37" ht="12.75" hidden="1" customHeight="1">
      <c r="A80" s="152"/>
      <c r="B80" s="130"/>
      <c r="C80" s="232"/>
      <c r="D80" s="232"/>
      <c r="E80" s="232"/>
      <c r="F80" s="126"/>
      <c r="G80" s="126"/>
      <c r="H80" s="126"/>
      <c r="I80" s="126"/>
      <c r="J80" s="236" t="s">
        <v>237</v>
      </c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4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30">
        <v>75</v>
      </c>
      <c r="AJ80">
        <f t="shared" si="13"/>
        <v>31.409907747399565</v>
      </c>
      <c r="AK80">
        <f t="shared" si="13"/>
        <v>26.357387818616811</v>
      </c>
    </row>
    <row r="81" spans="1:37" ht="12.75" hidden="1" customHeight="1">
      <c r="A81" s="152"/>
      <c r="B81" s="130"/>
      <c r="C81" s="232"/>
      <c r="D81" s="232"/>
      <c r="E81" s="232"/>
      <c r="F81" s="126"/>
      <c r="G81" s="126"/>
      <c r="H81" s="126"/>
      <c r="I81" s="126"/>
      <c r="J81" s="187" t="s">
        <v>238</v>
      </c>
      <c r="K81" s="237">
        <f>0.75*K68*(0.6*O66*2*W13+O67*N18)</f>
        <v>961.40625</v>
      </c>
      <c r="L81" s="183" t="s">
        <v>239</v>
      </c>
      <c r="M81" s="183"/>
      <c r="N81" s="183"/>
      <c r="O81" s="183"/>
      <c r="P81" s="183"/>
      <c r="Q81" s="183"/>
      <c r="R81" s="183"/>
      <c r="S81" s="183"/>
      <c r="T81" s="183"/>
      <c r="U81" s="184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30">
        <v>76</v>
      </c>
      <c r="AJ81">
        <f t="shared" si="13"/>
        <v>31.828706517364893</v>
      </c>
      <c r="AK81">
        <f t="shared" si="13"/>
        <v>26.708819656198369</v>
      </c>
    </row>
    <row r="82" spans="1:37" ht="12.75" hidden="1" customHeight="1">
      <c r="A82" s="152"/>
      <c r="B82" s="130"/>
      <c r="C82" s="232"/>
      <c r="D82" s="232"/>
      <c r="E82" s="232"/>
      <c r="F82" s="126"/>
      <c r="G82" s="126"/>
      <c r="H82" s="126"/>
      <c r="I82" s="126"/>
      <c r="J82" s="187" t="s">
        <v>238</v>
      </c>
      <c r="K82" s="237">
        <f>0.75*K68*(0.6*O66*W13+O67*(N18+AD34))</f>
        <v>1097.9243509822793</v>
      </c>
      <c r="L82" s="183" t="s">
        <v>240</v>
      </c>
      <c r="M82" s="183"/>
      <c r="N82" s="183"/>
      <c r="O82" s="183"/>
      <c r="P82" s="183"/>
      <c r="Q82" s="183"/>
      <c r="R82" s="183"/>
      <c r="S82" s="183"/>
      <c r="T82" s="183"/>
      <c r="U82" s="184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30">
        <v>77</v>
      </c>
      <c r="AJ82">
        <f t="shared" si="13"/>
        <v>32.24750528733022</v>
      </c>
      <c r="AK82">
        <f t="shared" si="13"/>
        <v>27.060251493779926</v>
      </c>
    </row>
    <row r="83" spans="1:37" ht="12.75" hidden="1" customHeight="1">
      <c r="A83" s="152"/>
      <c r="B83" s="130"/>
      <c r="C83" s="232"/>
      <c r="D83" s="232"/>
      <c r="E83" s="232"/>
      <c r="F83" s="126"/>
      <c r="G83" s="126"/>
      <c r="H83" s="126"/>
      <c r="I83" s="126"/>
      <c r="J83" s="187" t="s">
        <v>197</v>
      </c>
      <c r="K83" s="238">
        <f>K78</f>
        <v>512.20000000000005</v>
      </c>
      <c r="L83" s="183" t="str">
        <f>IF(AND(K83&lt;K81,K83&lt;K82),"OK","FAILS")</f>
        <v>OK</v>
      </c>
      <c r="M83" s="183"/>
      <c r="N83" s="183"/>
      <c r="O83" s="183"/>
      <c r="P83" s="183"/>
      <c r="Q83" s="183"/>
      <c r="R83" s="183"/>
      <c r="S83" s="183"/>
      <c r="T83" s="183"/>
      <c r="U83" s="184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30">
        <v>78</v>
      </c>
      <c r="AJ83">
        <f t="shared" si="13"/>
        <v>32.666304057295548</v>
      </c>
      <c r="AK83">
        <f t="shared" si="13"/>
        <v>27.411683331361484</v>
      </c>
    </row>
    <row r="84" spans="1:37" ht="12.75" hidden="1" customHeight="1">
      <c r="A84" s="152"/>
      <c r="B84" s="130"/>
      <c r="C84" s="232"/>
      <c r="D84" s="232"/>
      <c r="E84" s="232"/>
      <c r="F84" s="126"/>
      <c r="G84" s="126"/>
      <c r="H84" s="126"/>
      <c r="I84" s="126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4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30">
        <v>79</v>
      </c>
      <c r="AJ84">
        <f t="shared" si="13"/>
        <v>33.085102827260876</v>
      </c>
      <c r="AK84">
        <f t="shared" si="13"/>
        <v>27.763115168943042</v>
      </c>
    </row>
    <row r="85" spans="1:37" ht="12.75" hidden="1" customHeight="1">
      <c r="A85" s="152"/>
      <c r="B85" s="130"/>
      <c r="C85" s="232"/>
      <c r="D85" s="232"/>
      <c r="E85" s="232"/>
      <c r="F85" s="126"/>
      <c r="G85" s="126"/>
      <c r="H85" s="126"/>
      <c r="I85" s="126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4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30">
        <v>80</v>
      </c>
      <c r="AJ85">
        <f t="shared" si="13"/>
        <v>33.503901597226204</v>
      </c>
      <c r="AK85">
        <f t="shared" si="13"/>
        <v>28.114547006524599</v>
      </c>
    </row>
    <row r="86" spans="1:37" ht="12.75" hidden="1" customHeight="1">
      <c r="A86" s="152"/>
      <c r="B86" s="130"/>
      <c r="C86" s="232"/>
      <c r="D86" s="232"/>
      <c r="E86" s="232"/>
      <c r="F86" s="126"/>
      <c r="G86" s="126"/>
      <c r="H86" s="126"/>
      <c r="I86" s="126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4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30">
        <v>81</v>
      </c>
      <c r="AJ86">
        <f t="shared" si="13"/>
        <v>33.922700367191531</v>
      </c>
      <c r="AK86">
        <f t="shared" si="13"/>
        <v>28.465978844106157</v>
      </c>
    </row>
    <row r="87" spans="1:37" ht="12.75" hidden="1" customHeight="1">
      <c r="A87" s="152"/>
      <c r="B87" s="130"/>
      <c r="C87" s="232"/>
      <c r="D87" s="232"/>
      <c r="E87" s="232"/>
      <c r="F87" s="126"/>
      <c r="G87" s="126"/>
      <c r="H87" s="126"/>
      <c r="I87" s="126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4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30">
        <v>82</v>
      </c>
      <c r="AJ87">
        <f t="shared" si="13"/>
        <v>34.341499137156859</v>
      </c>
      <c r="AK87">
        <f t="shared" si="13"/>
        <v>28.817410681687715</v>
      </c>
    </row>
    <row r="88" spans="1:37" ht="12.75" hidden="1" customHeight="1">
      <c r="A88" s="152"/>
      <c r="B88" s="130"/>
      <c r="C88" s="232"/>
      <c r="D88" s="232"/>
      <c r="E88" s="232"/>
      <c r="F88" s="126"/>
      <c r="G88" s="126"/>
      <c r="H88" s="126"/>
      <c r="I88" s="126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4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30">
        <v>83</v>
      </c>
      <c r="AJ88">
        <f t="shared" si="13"/>
        <v>34.760297907122187</v>
      </c>
      <c r="AK88">
        <f t="shared" si="13"/>
        <v>29.168842519269273</v>
      </c>
    </row>
    <row r="89" spans="1:37" ht="12.75" hidden="1" customHeight="1">
      <c r="A89" s="152"/>
      <c r="B89" s="130"/>
      <c r="C89" s="232"/>
      <c r="D89" s="232"/>
      <c r="E89" s="232"/>
      <c r="F89" s="126"/>
      <c r="G89" s="126"/>
      <c r="H89" s="126"/>
      <c r="I89" s="126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4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30">
        <v>84</v>
      </c>
      <c r="AJ89">
        <f t="shared" si="13"/>
        <v>35.179096677087514</v>
      </c>
      <c r="AK89">
        <f t="shared" si="13"/>
        <v>29.52027435685083</v>
      </c>
    </row>
    <row r="90" spans="1:37" ht="12.75" hidden="1" customHeight="1">
      <c r="A90" s="152"/>
      <c r="B90" s="130"/>
      <c r="C90" s="232"/>
      <c r="D90" s="232"/>
      <c r="E90" s="232"/>
      <c r="F90" s="126"/>
      <c r="G90" s="126"/>
      <c r="H90" s="126"/>
      <c r="I90" s="126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4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30">
        <v>85</v>
      </c>
      <c r="AJ90">
        <f t="shared" si="13"/>
        <v>35.597895447052842</v>
      </c>
      <c r="AK90">
        <f t="shared" si="13"/>
        <v>29.871706194432388</v>
      </c>
    </row>
    <row r="91" spans="1:37" ht="12.75" hidden="1" customHeight="1">
      <c r="A91" s="152"/>
      <c r="B91" s="130"/>
      <c r="C91" s="232"/>
      <c r="D91" s="232"/>
      <c r="E91" s="232"/>
      <c r="F91" s="126"/>
      <c r="G91" s="126"/>
      <c r="H91" s="126"/>
      <c r="I91" s="126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4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30">
        <v>86</v>
      </c>
      <c r="AJ91">
        <f t="shared" si="13"/>
        <v>36.01669421701817</v>
      </c>
      <c r="AK91">
        <f t="shared" si="13"/>
        <v>30.223138032013946</v>
      </c>
    </row>
    <row r="92" spans="1:37" ht="12.75" hidden="1" customHeight="1">
      <c r="A92" s="152"/>
      <c r="B92" s="130"/>
      <c r="C92" s="232"/>
      <c r="D92" s="232"/>
      <c r="E92" s="232"/>
      <c r="F92" s="126"/>
      <c r="G92" s="126"/>
      <c r="H92" s="126"/>
      <c r="I92" s="126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4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30">
        <v>87</v>
      </c>
      <c r="AJ92">
        <f t="shared" si="13"/>
        <v>36.435492986983498</v>
      </c>
      <c r="AK92">
        <f t="shared" si="13"/>
        <v>30.574569869595503</v>
      </c>
    </row>
    <row r="93" spans="1:37" ht="12.75" hidden="1" customHeight="1">
      <c r="A93" s="152"/>
      <c r="B93" s="130"/>
      <c r="C93" s="232"/>
      <c r="D93" s="232"/>
      <c r="E93" s="232"/>
      <c r="F93" s="126"/>
      <c r="G93" s="126"/>
      <c r="H93" s="126"/>
      <c r="I93" s="126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4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30">
        <v>88</v>
      </c>
      <c r="AJ93">
        <f t="shared" si="13"/>
        <v>36.854291756948825</v>
      </c>
      <c r="AK93">
        <f t="shared" si="13"/>
        <v>30.926001707177061</v>
      </c>
    </row>
    <row r="94" spans="1:37" ht="12.75" hidden="1" customHeight="1">
      <c r="A94" s="152"/>
      <c r="B94" s="130"/>
      <c r="C94" s="232"/>
      <c r="D94" s="232"/>
      <c r="E94" s="232"/>
      <c r="F94" s="126"/>
      <c r="G94" s="126"/>
      <c r="H94" s="126"/>
      <c r="I94" s="126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4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30">
        <v>89</v>
      </c>
      <c r="AJ94">
        <f t="shared" ref="AJ94:AK104" si="14">AJ93+(AJ$105-AJ$4)/100</f>
        <v>37.273090526914153</v>
      </c>
      <c r="AK94">
        <f t="shared" si="14"/>
        <v>31.277433544758619</v>
      </c>
    </row>
    <row r="95" spans="1:37" ht="12.75" hidden="1" customHeight="1">
      <c r="A95" s="152"/>
      <c r="B95" s="130"/>
      <c r="C95" s="232"/>
      <c r="D95" s="232"/>
      <c r="E95" s="232"/>
      <c r="F95" s="126"/>
      <c r="G95" s="126"/>
      <c r="H95" s="126"/>
      <c r="I95" s="126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4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30">
        <v>90</v>
      </c>
      <c r="AJ95">
        <f t="shared" si="14"/>
        <v>37.691889296879481</v>
      </c>
      <c r="AK95">
        <f t="shared" si="14"/>
        <v>31.628865382340177</v>
      </c>
    </row>
    <row r="96" spans="1:37" ht="12.75" hidden="1" customHeight="1">
      <c r="A96" s="152"/>
      <c r="B96" s="130"/>
      <c r="C96" s="232"/>
      <c r="D96" s="232"/>
      <c r="E96" s="232"/>
      <c r="F96" s="126"/>
      <c r="G96" s="126"/>
      <c r="H96" s="126"/>
      <c r="I96" s="126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4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30">
        <v>91</v>
      </c>
      <c r="AJ96">
        <f t="shared" si="14"/>
        <v>38.110688066844808</v>
      </c>
      <c r="AK96">
        <f t="shared" si="14"/>
        <v>31.980297219921734</v>
      </c>
    </row>
    <row r="97" spans="1:42" ht="12.75" hidden="1" customHeight="1">
      <c r="A97" s="152"/>
      <c r="B97" s="130"/>
      <c r="C97" s="232"/>
      <c r="D97" s="232"/>
      <c r="E97" s="232"/>
      <c r="F97" s="126"/>
      <c r="G97" s="126"/>
      <c r="H97" s="126"/>
      <c r="I97" s="126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4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30">
        <v>92</v>
      </c>
      <c r="AJ97">
        <f t="shared" si="14"/>
        <v>38.529486836810136</v>
      </c>
      <c r="AK97">
        <f t="shared" si="14"/>
        <v>32.331729057503289</v>
      </c>
    </row>
    <row r="98" spans="1:42" ht="12.75" hidden="1" customHeight="1">
      <c r="A98" s="152"/>
      <c r="B98" s="130"/>
      <c r="C98" s="232"/>
      <c r="D98" s="232"/>
      <c r="E98" s="232"/>
      <c r="F98" s="126"/>
      <c r="G98" s="126"/>
      <c r="H98" s="126"/>
      <c r="I98" s="126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4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30">
        <v>93</v>
      </c>
      <c r="AJ98">
        <f t="shared" si="14"/>
        <v>38.948285606775464</v>
      </c>
      <c r="AK98">
        <f t="shared" si="14"/>
        <v>32.683160895084846</v>
      </c>
    </row>
    <row r="99" spans="1:42" ht="12.75" hidden="1" customHeight="1">
      <c r="A99" s="152"/>
      <c r="B99" s="130"/>
      <c r="C99" s="232"/>
      <c r="D99" s="232"/>
      <c r="E99" s="232"/>
      <c r="F99" s="126"/>
      <c r="G99" s="126"/>
      <c r="H99" s="126"/>
      <c r="I99" s="126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4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30">
        <v>94</v>
      </c>
      <c r="AJ99">
        <f t="shared" si="14"/>
        <v>39.367084376740792</v>
      </c>
      <c r="AK99">
        <f t="shared" si="14"/>
        <v>33.034592732666404</v>
      </c>
    </row>
    <row r="100" spans="1:42" ht="12.75" hidden="1" customHeight="1">
      <c r="A100" s="152"/>
      <c r="B100" s="130"/>
      <c r="C100" s="232"/>
      <c r="D100" s="232"/>
      <c r="E100" s="232"/>
      <c r="F100" s="126"/>
      <c r="G100" s="126"/>
      <c r="H100" s="126"/>
      <c r="I100" s="126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4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30">
        <v>95</v>
      </c>
      <c r="AJ100">
        <f t="shared" si="14"/>
        <v>39.785883146706119</v>
      </c>
      <c r="AK100">
        <f t="shared" si="14"/>
        <v>33.386024570247962</v>
      </c>
    </row>
    <row r="101" spans="1:42" ht="12.75" hidden="1" customHeight="1">
      <c r="A101" s="152"/>
      <c r="B101" s="130"/>
      <c r="C101" s="232"/>
      <c r="D101" s="232"/>
      <c r="E101" s="232"/>
      <c r="F101" s="126"/>
      <c r="G101" s="126"/>
      <c r="H101" s="126"/>
      <c r="I101" s="126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4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30">
        <v>96</v>
      </c>
      <c r="AJ101">
        <f t="shared" si="14"/>
        <v>40.204681916671447</v>
      </c>
      <c r="AK101">
        <f t="shared" si="14"/>
        <v>33.737456407829519</v>
      </c>
    </row>
    <row r="102" spans="1:42" ht="12.75" hidden="1" customHeight="1">
      <c r="A102" s="152"/>
      <c r="B102" s="130"/>
      <c r="C102" s="232"/>
      <c r="D102" s="232"/>
      <c r="E102" s="232"/>
      <c r="F102" s="126"/>
      <c r="G102" s="126"/>
      <c r="H102" s="126"/>
      <c r="I102" s="126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4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30">
        <v>97</v>
      </c>
      <c r="AJ102">
        <f t="shared" si="14"/>
        <v>40.623480686636775</v>
      </c>
      <c r="AK102">
        <f t="shared" si="14"/>
        <v>34.088888245411077</v>
      </c>
    </row>
    <row r="103" spans="1:42" ht="12.75" hidden="1" customHeight="1">
      <c r="A103" s="152"/>
      <c r="B103" s="130"/>
      <c r="C103" s="232"/>
      <c r="D103" s="232"/>
      <c r="E103" s="232"/>
      <c r="F103" s="126"/>
      <c r="G103" s="126"/>
      <c r="H103" s="126"/>
      <c r="I103" s="126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4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30">
        <v>98</v>
      </c>
      <c r="AJ103">
        <f t="shared" si="14"/>
        <v>41.042279456602103</v>
      </c>
      <c r="AK103">
        <f t="shared" si="14"/>
        <v>34.440320082992635</v>
      </c>
    </row>
    <row r="104" spans="1:42" ht="12.75" hidden="1" customHeight="1">
      <c r="A104" s="152"/>
      <c r="B104" s="130"/>
      <c r="C104" s="232"/>
      <c r="D104" s="232"/>
      <c r="E104" s="232"/>
      <c r="F104" s="126"/>
      <c r="G104" s="126"/>
      <c r="H104" s="126"/>
      <c r="I104" s="126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4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30">
        <v>99</v>
      </c>
      <c r="AJ104">
        <f t="shared" si="14"/>
        <v>41.46107822656743</v>
      </c>
      <c r="AK104">
        <f t="shared" si="14"/>
        <v>34.791751920574193</v>
      </c>
    </row>
    <row r="105" spans="1:42" ht="12.75" hidden="1" customHeight="1">
      <c r="A105" s="152"/>
      <c r="B105" s="130"/>
      <c r="C105" s="232"/>
      <c r="D105" s="232"/>
      <c r="E105" s="232"/>
      <c r="F105" s="126"/>
      <c r="G105" s="126"/>
      <c r="H105" s="126"/>
      <c r="I105" s="126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4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77">
        <v>100</v>
      </c>
      <c r="AJ105" s="177">
        <f t="shared" ref="AJ105:AK105" si="15">AB13</f>
        <v>41.879876996532715</v>
      </c>
      <c r="AK105" s="177">
        <f t="shared" si="15"/>
        <v>35.143183758155722</v>
      </c>
      <c r="AL105" s="177"/>
      <c r="AM105" s="177"/>
      <c r="AN105" s="177"/>
      <c r="AO105" s="177"/>
      <c r="AP105" s="177"/>
    </row>
    <row r="106" spans="1:42" ht="12.75" hidden="1" customHeight="1">
      <c r="A106" s="152"/>
      <c r="B106" s="130"/>
      <c r="C106" s="232"/>
      <c r="D106" s="232"/>
      <c r="E106" s="232"/>
      <c r="F106" s="126"/>
      <c r="G106" s="126"/>
      <c r="H106" s="126"/>
      <c r="I106" s="126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4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J106" s="153">
        <f>AB7</f>
        <v>11.390328523566399</v>
      </c>
      <c r="AL106" s="153">
        <f>AC7</f>
        <v>29.76626329685601</v>
      </c>
    </row>
    <row r="107" spans="1:42" ht="12.75" hidden="1" customHeight="1">
      <c r="A107" s="152"/>
      <c r="B107" s="130"/>
      <c r="C107" s="232"/>
      <c r="D107" s="232"/>
      <c r="E107" s="232"/>
      <c r="F107" s="126"/>
      <c r="G107" s="126"/>
      <c r="H107" s="126"/>
      <c r="I107" s="126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4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J107" s="153">
        <f t="shared" ref="AJ107:AJ170" si="16">AJ106+(AJ$206-AJ$106)/100</f>
        <v>11.58934176306737</v>
      </c>
      <c r="AL107" s="153">
        <f t="shared" ref="AL107:AL170" si="17">AL106+(AL$206-AL$106)/100</f>
        <v>29.529100663887451</v>
      </c>
    </row>
    <row r="108" spans="1:42" ht="12.75" hidden="1" customHeight="1">
      <c r="A108" s="152"/>
      <c r="B108" s="130"/>
      <c r="C108" s="232"/>
      <c r="D108" s="232"/>
      <c r="E108" s="232"/>
      <c r="F108" s="126"/>
      <c r="G108" s="126"/>
      <c r="H108" s="126"/>
      <c r="I108" s="126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4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J108" s="153">
        <f t="shared" si="16"/>
        <v>11.788355002568341</v>
      </c>
      <c r="AL108" s="153">
        <f t="shared" si="17"/>
        <v>29.291938030918892</v>
      </c>
    </row>
    <row r="109" spans="1:42" ht="12.75" hidden="1" customHeight="1">
      <c r="A109" s="152"/>
      <c r="B109" s="130"/>
      <c r="C109" s="232"/>
      <c r="D109" s="232"/>
      <c r="E109" s="232"/>
      <c r="F109" s="126"/>
      <c r="G109" s="126"/>
      <c r="H109" s="126"/>
      <c r="I109" s="126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4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J109" s="153">
        <f t="shared" si="16"/>
        <v>11.987368242069312</v>
      </c>
      <c r="AL109" s="153">
        <f t="shared" si="17"/>
        <v>29.054775397950333</v>
      </c>
    </row>
    <row r="110" spans="1:42" ht="12.75" hidden="1" customHeight="1">
      <c r="A110" s="152"/>
      <c r="B110" s="130"/>
      <c r="C110" s="232"/>
      <c r="D110" s="232"/>
      <c r="E110" s="232"/>
      <c r="F110" s="126"/>
      <c r="G110" s="126"/>
      <c r="H110" s="126"/>
      <c r="I110" s="126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4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J110" s="153">
        <f t="shared" si="16"/>
        <v>12.186381481570283</v>
      </c>
      <c r="AL110" s="153">
        <f t="shared" si="17"/>
        <v>28.817612764981774</v>
      </c>
    </row>
    <row r="111" spans="1:42" ht="12.75" hidden="1" customHeight="1">
      <c r="A111" s="152"/>
      <c r="B111" s="130"/>
      <c r="C111" s="232"/>
      <c r="D111" s="232"/>
      <c r="E111" s="232"/>
      <c r="F111" s="126"/>
      <c r="G111" s="126"/>
      <c r="H111" s="126"/>
      <c r="I111" s="126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4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J111" s="153">
        <f t="shared" si="16"/>
        <v>12.385394721071254</v>
      </c>
      <c r="AL111" s="153">
        <f t="shared" si="17"/>
        <v>28.580450132013215</v>
      </c>
    </row>
    <row r="112" spans="1:42" ht="12.75" hidden="1" customHeight="1">
      <c r="A112" s="152"/>
      <c r="B112" s="130"/>
      <c r="C112" s="232"/>
      <c r="D112" s="232"/>
      <c r="E112" s="232"/>
      <c r="F112" s="126"/>
      <c r="G112" s="126"/>
      <c r="H112" s="126"/>
      <c r="I112" s="126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4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J112" s="153">
        <f t="shared" si="16"/>
        <v>12.584407960572225</v>
      </c>
      <c r="AL112" s="153">
        <f t="shared" si="17"/>
        <v>28.343287499044656</v>
      </c>
    </row>
    <row r="113" spans="1:38" ht="12.75" hidden="1" customHeight="1">
      <c r="A113" s="152"/>
      <c r="B113" s="130"/>
      <c r="C113" s="232"/>
      <c r="D113" s="232"/>
      <c r="E113" s="232"/>
      <c r="F113" s="126"/>
      <c r="G113" s="126"/>
      <c r="H113" s="126"/>
      <c r="I113" s="126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4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J113" s="153">
        <f t="shared" si="16"/>
        <v>12.783421200073196</v>
      </c>
      <c r="AL113" s="153">
        <f t="shared" si="17"/>
        <v>28.106124866076097</v>
      </c>
    </row>
    <row r="114" spans="1:38" ht="12.75" hidden="1" customHeight="1">
      <c r="A114" s="152"/>
      <c r="B114" s="130"/>
      <c r="C114" s="232"/>
      <c r="D114" s="232"/>
      <c r="E114" s="232"/>
      <c r="F114" s="126"/>
      <c r="G114" s="126"/>
      <c r="H114" s="126"/>
      <c r="I114" s="126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4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J114" s="153">
        <f t="shared" si="16"/>
        <v>12.982434439574167</v>
      </c>
      <c r="AL114" s="153">
        <f t="shared" si="17"/>
        <v>27.868962233107538</v>
      </c>
    </row>
    <row r="115" spans="1:38" ht="12.75" hidden="1" customHeight="1">
      <c r="A115" s="152"/>
      <c r="B115" s="130"/>
      <c r="C115" s="232"/>
      <c r="D115" s="232"/>
      <c r="E115" s="232"/>
      <c r="F115" s="126"/>
      <c r="G115" s="126"/>
      <c r="H115" s="126"/>
      <c r="I115" s="126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4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J115" s="153">
        <f t="shared" si="16"/>
        <v>13.181447679075138</v>
      </c>
      <c r="AL115" s="153">
        <f t="shared" si="17"/>
        <v>27.631799600138979</v>
      </c>
    </row>
    <row r="116" spans="1:38" ht="12.75" hidden="1" customHeight="1">
      <c r="A116" s="152"/>
      <c r="B116" s="130"/>
      <c r="C116" s="232"/>
      <c r="D116" s="232"/>
      <c r="E116" s="232"/>
      <c r="F116" s="126"/>
      <c r="G116" s="126"/>
      <c r="H116" s="126"/>
      <c r="I116" s="126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4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J116" s="153">
        <f t="shared" si="16"/>
        <v>13.380460918576109</v>
      </c>
      <c r="AL116" s="153">
        <f t="shared" si="17"/>
        <v>27.39463696717042</v>
      </c>
    </row>
    <row r="117" spans="1:38" ht="12.75" hidden="1" customHeight="1">
      <c r="A117" s="152"/>
      <c r="B117" s="130"/>
      <c r="C117" s="232"/>
      <c r="D117" s="232"/>
      <c r="E117" s="232"/>
      <c r="F117" s="126"/>
      <c r="G117" s="126"/>
      <c r="H117" s="126"/>
      <c r="I117" s="126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4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J117" s="153">
        <f t="shared" si="16"/>
        <v>13.57947415807708</v>
      </c>
      <c r="AL117" s="153">
        <f t="shared" si="17"/>
        <v>27.157474334201861</v>
      </c>
    </row>
    <row r="118" spans="1:38" ht="12.75" hidden="1" customHeight="1">
      <c r="A118" s="152"/>
      <c r="B118" s="130"/>
      <c r="C118" s="232"/>
      <c r="D118" s="232"/>
      <c r="E118" s="232"/>
      <c r="F118" s="126"/>
      <c r="G118" s="126"/>
      <c r="H118" s="126"/>
      <c r="I118" s="126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4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J118" s="153">
        <f t="shared" si="16"/>
        <v>13.778487397578051</v>
      </c>
      <c r="AL118" s="153">
        <f t="shared" si="17"/>
        <v>26.920311701233302</v>
      </c>
    </row>
    <row r="119" spans="1:38" ht="12.75" hidden="1" customHeight="1">
      <c r="A119" s="152"/>
      <c r="B119" s="130"/>
      <c r="C119" s="232"/>
      <c r="D119" s="232"/>
      <c r="E119" s="232"/>
      <c r="F119" s="126"/>
      <c r="G119" s="126"/>
      <c r="H119" s="126"/>
      <c r="I119" s="126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4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J119" s="153">
        <f t="shared" si="16"/>
        <v>13.977500637079022</v>
      </c>
      <c r="AL119" s="153">
        <f t="shared" si="17"/>
        <v>26.683149068264743</v>
      </c>
    </row>
    <row r="120" spans="1:38" ht="12.75" hidden="1" customHeight="1">
      <c r="A120" s="152"/>
      <c r="B120" s="130"/>
      <c r="C120" s="232"/>
      <c r="D120" s="232"/>
      <c r="E120" s="232"/>
      <c r="F120" s="126"/>
      <c r="G120" s="126"/>
      <c r="H120" s="126"/>
      <c r="I120" s="126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4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J120" s="153">
        <f t="shared" si="16"/>
        <v>14.176513876579993</v>
      </c>
      <c r="AL120" s="153">
        <f t="shared" si="17"/>
        <v>26.445986435296184</v>
      </c>
    </row>
    <row r="121" spans="1:38" ht="12.75" hidden="1" customHeight="1">
      <c r="A121" s="152"/>
      <c r="B121" s="130"/>
      <c r="C121" s="232"/>
      <c r="D121" s="232"/>
      <c r="E121" s="232"/>
      <c r="F121" s="126"/>
      <c r="G121" s="126"/>
      <c r="H121" s="126"/>
      <c r="I121" s="126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4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J121" s="153">
        <f t="shared" si="16"/>
        <v>14.375527116080963</v>
      </c>
      <c r="AL121" s="153">
        <f t="shared" si="17"/>
        <v>26.208823802327625</v>
      </c>
    </row>
    <row r="122" spans="1:38" ht="12.75" hidden="1" customHeight="1">
      <c r="A122" s="152"/>
      <c r="B122" s="130"/>
      <c r="C122" s="232"/>
      <c r="D122" s="232"/>
      <c r="E122" s="232"/>
      <c r="F122" s="126"/>
      <c r="G122" s="126"/>
      <c r="H122" s="126"/>
      <c r="I122" s="126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4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J122" s="153">
        <f t="shared" si="16"/>
        <v>14.574540355581934</v>
      </c>
      <c r="AL122" s="153">
        <f t="shared" si="17"/>
        <v>25.971661169359066</v>
      </c>
    </row>
    <row r="123" spans="1:38" ht="12.75" hidden="1" customHeight="1">
      <c r="A123" s="152"/>
      <c r="B123" s="130"/>
      <c r="C123" s="232"/>
      <c r="D123" s="232"/>
      <c r="E123" s="232"/>
      <c r="F123" s="126"/>
      <c r="G123" s="126"/>
      <c r="H123" s="126"/>
      <c r="I123" s="126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4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J123" s="153">
        <f t="shared" si="16"/>
        <v>14.773553595082905</v>
      </c>
      <c r="AL123" s="153">
        <f t="shared" si="17"/>
        <v>25.734498536390507</v>
      </c>
    </row>
    <row r="124" spans="1:38" ht="12.75" hidden="1" customHeight="1">
      <c r="A124" s="152"/>
      <c r="B124" s="130"/>
      <c r="C124" s="232"/>
      <c r="D124" s="232"/>
      <c r="E124" s="232"/>
      <c r="F124" s="126"/>
      <c r="G124" s="126"/>
      <c r="H124" s="126"/>
      <c r="I124" s="126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4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J124" s="153">
        <f t="shared" si="16"/>
        <v>14.972566834583876</v>
      </c>
      <c r="AL124" s="153">
        <f t="shared" si="17"/>
        <v>25.497335903421948</v>
      </c>
    </row>
    <row r="125" spans="1:38" ht="12.75" hidden="1" customHeight="1">
      <c r="A125" s="152"/>
      <c r="B125" s="130"/>
      <c r="C125" s="232"/>
      <c r="D125" s="232"/>
      <c r="E125" s="232"/>
      <c r="F125" s="126"/>
      <c r="G125" s="126"/>
      <c r="H125" s="126"/>
      <c r="I125" s="126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4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J125" s="153">
        <f t="shared" si="16"/>
        <v>15.171580074084847</v>
      </c>
      <c r="AL125" s="153">
        <f t="shared" si="17"/>
        <v>25.260173270453389</v>
      </c>
    </row>
    <row r="126" spans="1:38" ht="12.75" hidden="1" customHeight="1">
      <c r="A126" s="152"/>
      <c r="B126" s="130"/>
      <c r="C126" s="232"/>
      <c r="D126" s="232"/>
      <c r="E126" s="232"/>
      <c r="F126" s="126"/>
      <c r="G126" s="126"/>
      <c r="H126" s="126"/>
      <c r="I126" s="126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4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J126" s="153">
        <f t="shared" si="16"/>
        <v>15.370593313585818</v>
      </c>
      <c r="AL126" s="153">
        <f t="shared" si="17"/>
        <v>25.02301063748483</v>
      </c>
    </row>
    <row r="127" spans="1:38" ht="12.75" hidden="1" customHeight="1">
      <c r="A127" s="152"/>
      <c r="B127" s="130"/>
      <c r="C127" s="232"/>
      <c r="D127" s="232"/>
      <c r="E127" s="232"/>
      <c r="F127" s="126"/>
      <c r="G127" s="126"/>
      <c r="H127" s="126"/>
      <c r="I127" s="126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4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J127" s="153">
        <f t="shared" si="16"/>
        <v>15.569606553086789</v>
      </c>
      <c r="AL127" s="153">
        <f t="shared" si="17"/>
        <v>24.785848004516271</v>
      </c>
    </row>
    <row r="128" spans="1:38" ht="12.75" hidden="1" customHeight="1">
      <c r="A128" s="152"/>
      <c r="B128" s="130"/>
      <c r="C128" s="232"/>
      <c r="D128" s="232"/>
      <c r="E128" s="232"/>
      <c r="F128" s="126"/>
      <c r="G128" s="126"/>
      <c r="H128" s="126"/>
      <c r="I128" s="126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4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J128" s="153">
        <f t="shared" si="16"/>
        <v>15.76861979258776</v>
      </c>
      <c r="AL128" s="153">
        <f t="shared" si="17"/>
        <v>24.548685371547712</v>
      </c>
    </row>
    <row r="129" spans="1:38" ht="12.75" hidden="1" customHeight="1">
      <c r="A129" s="152"/>
      <c r="B129" s="130"/>
      <c r="C129" s="232"/>
      <c r="D129" s="232"/>
      <c r="E129" s="232"/>
      <c r="F129" s="126"/>
      <c r="G129" s="126"/>
      <c r="H129" s="126"/>
      <c r="I129" s="126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4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J129" s="153">
        <f t="shared" si="16"/>
        <v>15.967633032088731</v>
      </c>
      <c r="AL129" s="153">
        <f t="shared" si="17"/>
        <v>24.311522738579153</v>
      </c>
    </row>
    <row r="130" spans="1:38" ht="12.75" hidden="1" customHeight="1">
      <c r="A130" s="152"/>
      <c r="B130" s="130"/>
      <c r="C130" s="232"/>
      <c r="D130" s="232"/>
      <c r="E130" s="232"/>
      <c r="F130" s="126"/>
      <c r="G130" s="126"/>
      <c r="H130" s="126"/>
      <c r="I130" s="126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4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J130" s="153">
        <f t="shared" si="16"/>
        <v>16.166646271589702</v>
      </c>
      <c r="AL130" s="153">
        <f t="shared" si="17"/>
        <v>24.074360105610594</v>
      </c>
    </row>
    <row r="131" spans="1:38" ht="12.75" hidden="1" customHeight="1">
      <c r="A131" s="152"/>
      <c r="B131" s="130"/>
      <c r="C131" s="232"/>
      <c r="D131" s="232"/>
      <c r="E131" s="232"/>
      <c r="F131" s="126"/>
      <c r="G131" s="126"/>
      <c r="H131" s="126"/>
      <c r="I131" s="126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4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J131" s="153">
        <f t="shared" si="16"/>
        <v>16.365659511090673</v>
      </c>
      <c r="AL131" s="153">
        <f t="shared" si="17"/>
        <v>23.837197472642035</v>
      </c>
    </row>
    <row r="132" spans="1:38" ht="12.75" hidden="1" customHeight="1">
      <c r="A132" s="152"/>
      <c r="B132" s="130"/>
      <c r="C132" s="232"/>
      <c r="D132" s="232"/>
      <c r="E132" s="232"/>
      <c r="F132" s="126"/>
      <c r="G132" s="126"/>
      <c r="H132" s="126"/>
      <c r="I132" s="126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4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J132" s="153">
        <f t="shared" si="16"/>
        <v>16.564672750591644</v>
      </c>
      <c r="AL132" s="153">
        <f t="shared" si="17"/>
        <v>23.600034839673476</v>
      </c>
    </row>
    <row r="133" spans="1:38" ht="12.75" hidden="1" customHeight="1">
      <c r="A133" s="152"/>
      <c r="B133" s="130"/>
      <c r="C133" s="232"/>
      <c r="D133" s="232"/>
      <c r="E133" s="232"/>
      <c r="F133" s="126"/>
      <c r="G133" s="126"/>
      <c r="H133" s="126"/>
      <c r="I133" s="126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4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J133" s="153">
        <f t="shared" si="16"/>
        <v>16.763685990092615</v>
      </c>
      <c r="AL133" s="153">
        <f t="shared" si="17"/>
        <v>23.362872206704917</v>
      </c>
    </row>
    <row r="134" spans="1:38" ht="12.75" hidden="1" customHeight="1">
      <c r="A134" s="152"/>
      <c r="B134" s="130"/>
      <c r="C134" s="232"/>
      <c r="D134" s="232"/>
      <c r="E134" s="232"/>
      <c r="F134" s="126"/>
      <c r="G134" s="126"/>
      <c r="H134" s="126"/>
      <c r="I134" s="126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4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J134" s="153">
        <f t="shared" si="16"/>
        <v>16.962699229593586</v>
      </c>
      <c r="AL134" s="153">
        <f t="shared" si="17"/>
        <v>23.125709573736358</v>
      </c>
    </row>
    <row r="135" spans="1:38" ht="12.75" hidden="1" customHeight="1">
      <c r="A135" s="152"/>
      <c r="B135" s="130"/>
      <c r="C135" s="232"/>
      <c r="D135" s="232"/>
      <c r="E135" s="232"/>
      <c r="F135" s="126"/>
      <c r="G135" s="126"/>
      <c r="H135" s="126"/>
      <c r="I135" s="126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4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J135" s="153">
        <f t="shared" si="16"/>
        <v>17.161712469094557</v>
      </c>
      <c r="AL135" s="153">
        <f t="shared" si="17"/>
        <v>22.888546940767799</v>
      </c>
    </row>
    <row r="136" spans="1:38" ht="12.75" hidden="1" customHeight="1">
      <c r="A136" s="152"/>
      <c r="B136" s="130"/>
      <c r="C136" s="232"/>
      <c r="D136" s="232"/>
      <c r="E136" s="232"/>
      <c r="F136" s="126"/>
      <c r="G136" s="126"/>
      <c r="H136" s="126"/>
      <c r="I136" s="126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4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J136" s="153">
        <f t="shared" si="16"/>
        <v>17.360725708595528</v>
      </c>
      <c r="AL136" s="153">
        <f t="shared" si="17"/>
        <v>22.651384307799241</v>
      </c>
    </row>
    <row r="137" spans="1:38" ht="12.75" hidden="1" customHeight="1">
      <c r="A137" s="152"/>
      <c r="B137" s="130"/>
      <c r="C137" s="232"/>
      <c r="D137" s="232"/>
      <c r="E137" s="232"/>
      <c r="F137" s="126"/>
      <c r="G137" s="126"/>
      <c r="H137" s="126"/>
      <c r="I137" s="126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4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J137" s="153">
        <f t="shared" si="16"/>
        <v>17.559738948096498</v>
      </c>
      <c r="AL137" s="153">
        <f t="shared" si="17"/>
        <v>22.414221674830682</v>
      </c>
    </row>
    <row r="138" spans="1:38" ht="12.75" hidden="1" customHeight="1">
      <c r="A138" s="152"/>
      <c r="B138" s="130"/>
      <c r="C138" s="232"/>
      <c r="D138" s="232"/>
      <c r="E138" s="232"/>
      <c r="F138" s="126"/>
      <c r="G138" s="126"/>
      <c r="H138" s="126"/>
      <c r="I138" s="126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4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J138" s="153">
        <f t="shared" si="16"/>
        <v>17.758752187597469</v>
      </c>
      <c r="AL138" s="153">
        <f t="shared" si="17"/>
        <v>22.177059041862123</v>
      </c>
    </row>
    <row r="139" spans="1:38" ht="12.75" hidden="1" customHeight="1">
      <c r="A139" s="152"/>
      <c r="B139" s="130"/>
      <c r="C139" s="232"/>
      <c r="D139" s="232"/>
      <c r="E139" s="232"/>
      <c r="F139" s="126"/>
      <c r="G139" s="126"/>
      <c r="H139" s="126"/>
      <c r="I139" s="126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4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J139" s="153">
        <f t="shared" si="16"/>
        <v>17.95776542709844</v>
      </c>
      <c r="AL139" s="153">
        <f t="shared" si="17"/>
        <v>21.939896408893564</v>
      </c>
    </row>
    <row r="140" spans="1:38" ht="12.75" hidden="1" customHeight="1">
      <c r="A140" s="152"/>
      <c r="B140" s="130"/>
      <c r="C140" s="232"/>
      <c r="D140" s="232"/>
      <c r="E140" s="232"/>
      <c r="F140" s="126"/>
      <c r="G140" s="126"/>
      <c r="H140" s="126"/>
      <c r="I140" s="126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4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J140" s="153">
        <f t="shared" si="16"/>
        <v>18.156778666599411</v>
      </c>
      <c r="AL140" s="153">
        <f t="shared" si="17"/>
        <v>21.702733775925005</v>
      </c>
    </row>
    <row r="141" spans="1:38" ht="12.75" hidden="1" customHeight="1">
      <c r="A141" s="152"/>
      <c r="B141" s="130"/>
      <c r="C141" s="232"/>
      <c r="D141" s="232"/>
      <c r="E141" s="232"/>
      <c r="F141" s="126"/>
      <c r="G141" s="126"/>
      <c r="H141" s="126"/>
      <c r="I141" s="126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4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J141" s="153">
        <f t="shared" si="16"/>
        <v>18.355791906100382</v>
      </c>
      <c r="AL141" s="153">
        <f t="shared" si="17"/>
        <v>21.465571142956446</v>
      </c>
    </row>
    <row r="142" spans="1:38" ht="12.75" hidden="1" customHeight="1">
      <c r="A142" s="152"/>
      <c r="B142" s="130"/>
      <c r="C142" s="232"/>
      <c r="D142" s="232"/>
      <c r="E142" s="232"/>
      <c r="F142" s="126"/>
      <c r="G142" s="126"/>
      <c r="H142" s="126"/>
      <c r="I142" s="126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4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J142" s="153">
        <f t="shared" si="16"/>
        <v>18.554805145601353</v>
      </c>
      <c r="AL142" s="153">
        <f t="shared" si="17"/>
        <v>21.228408509987887</v>
      </c>
    </row>
    <row r="143" spans="1:38" ht="12.75" hidden="1" customHeight="1">
      <c r="A143" s="152"/>
      <c r="B143" s="130"/>
      <c r="C143" s="232"/>
      <c r="D143" s="232"/>
      <c r="E143" s="232"/>
      <c r="F143" s="126"/>
      <c r="G143" s="126"/>
      <c r="H143" s="126"/>
      <c r="I143" s="126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4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J143" s="153">
        <f t="shared" si="16"/>
        <v>18.753818385102324</v>
      </c>
      <c r="AL143" s="153">
        <f t="shared" si="17"/>
        <v>20.991245877019328</v>
      </c>
    </row>
    <row r="144" spans="1:38" ht="12.75" hidden="1" customHeight="1">
      <c r="A144" s="152"/>
      <c r="B144" s="130"/>
      <c r="C144" s="232"/>
      <c r="D144" s="232"/>
      <c r="E144" s="232"/>
      <c r="F144" s="126"/>
      <c r="G144" s="126"/>
      <c r="H144" s="126"/>
      <c r="I144" s="126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4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J144" s="153">
        <f t="shared" si="16"/>
        <v>18.952831624603295</v>
      </c>
      <c r="AL144" s="153">
        <f t="shared" si="17"/>
        <v>20.754083244050769</v>
      </c>
    </row>
    <row r="145" spans="1:38" ht="12.75" hidden="1" customHeight="1">
      <c r="A145" s="152"/>
      <c r="B145" s="130"/>
      <c r="C145" s="232"/>
      <c r="D145" s="232"/>
      <c r="E145" s="232"/>
      <c r="F145" s="126"/>
      <c r="G145" s="126"/>
      <c r="H145" s="126"/>
      <c r="I145" s="126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4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J145" s="153">
        <f t="shared" si="16"/>
        <v>19.151844864104266</v>
      </c>
      <c r="AL145" s="153">
        <f t="shared" si="17"/>
        <v>20.51692061108221</v>
      </c>
    </row>
    <row r="146" spans="1:38" ht="12.75" hidden="1" customHeight="1">
      <c r="A146" s="152"/>
      <c r="B146" s="130"/>
      <c r="C146" s="232"/>
      <c r="D146" s="232"/>
      <c r="E146" s="232"/>
      <c r="F146" s="126"/>
      <c r="G146" s="126"/>
      <c r="H146" s="126"/>
      <c r="I146" s="126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4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J146" s="153">
        <f t="shared" si="16"/>
        <v>19.350858103605237</v>
      </c>
      <c r="AL146" s="153">
        <f t="shared" si="17"/>
        <v>20.279757978113651</v>
      </c>
    </row>
    <row r="147" spans="1:38" ht="12.75" hidden="1" customHeight="1">
      <c r="A147" s="152"/>
      <c r="B147" s="130"/>
      <c r="C147" s="232"/>
      <c r="D147" s="232"/>
      <c r="E147" s="232"/>
      <c r="F147" s="126"/>
      <c r="G147" s="126"/>
      <c r="H147" s="126"/>
      <c r="I147" s="126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4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J147" s="153">
        <f t="shared" si="16"/>
        <v>19.549871343106208</v>
      </c>
      <c r="AL147" s="153">
        <f t="shared" si="17"/>
        <v>20.042595345145092</v>
      </c>
    </row>
    <row r="148" spans="1:38" ht="12.75" hidden="1" customHeight="1">
      <c r="A148" s="152"/>
      <c r="B148" s="130"/>
      <c r="C148" s="232"/>
      <c r="D148" s="232"/>
      <c r="E148" s="232"/>
      <c r="F148" s="126"/>
      <c r="G148" s="126"/>
      <c r="H148" s="126"/>
      <c r="I148" s="126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4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J148" s="153">
        <f t="shared" si="16"/>
        <v>19.748884582607179</v>
      </c>
      <c r="AL148" s="153">
        <f t="shared" si="17"/>
        <v>19.805432712176533</v>
      </c>
    </row>
    <row r="149" spans="1:38" ht="12.75" hidden="1" customHeight="1">
      <c r="A149" s="152"/>
      <c r="B149" s="130"/>
      <c r="C149" s="232"/>
      <c r="D149" s="232"/>
      <c r="E149" s="232"/>
      <c r="F149" s="126"/>
      <c r="G149" s="126"/>
      <c r="H149" s="126"/>
      <c r="I149" s="126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4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J149" s="153">
        <f t="shared" si="16"/>
        <v>19.94789782210815</v>
      </c>
      <c r="AL149" s="153">
        <f t="shared" si="17"/>
        <v>19.568270079207974</v>
      </c>
    </row>
    <row r="150" spans="1:38" ht="12.75" hidden="1" customHeight="1">
      <c r="A150" s="152"/>
      <c r="B150" s="130"/>
      <c r="C150" s="232"/>
      <c r="D150" s="232"/>
      <c r="E150" s="232"/>
      <c r="F150" s="126"/>
      <c r="G150" s="126"/>
      <c r="H150" s="126"/>
      <c r="I150" s="126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4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J150" s="153">
        <f t="shared" si="16"/>
        <v>20.146911061609121</v>
      </c>
      <c r="AL150" s="153">
        <f t="shared" si="17"/>
        <v>19.331107446239415</v>
      </c>
    </row>
    <row r="151" spans="1:38" ht="12.75" hidden="1" customHeight="1">
      <c r="A151" s="152"/>
      <c r="B151" s="130"/>
      <c r="C151" s="232"/>
      <c r="D151" s="232"/>
      <c r="E151" s="232"/>
      <c r="F151" s="126"/>
      <c r="G151" s="126"/>
      <c r="H151" s="126"/>
      <c r="I151" s="126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4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J151" s="153">
        <f t="shared" si="16"/>
        <v>20.345924301110092</v>
      </c>
      <c r="AL151" s="153">
        <f t="shared" si="17"/>
        <v>19.093944813270856</v>
      </c>
    </row>
    <row r="152" spans="1:38" ht="12.75" hidden="1" customHeight="1">
      <c r="A152" s="152"/>
      <c r="B152" s="130"/>
      <c r="C152" s="232"/>
      <c r="D152" s="232"/>
      <c r="E152" s="232"/>
      <c r="F152" s="126"/>
      <c r="G152" s="126"/>
      <c r="H152" s="126"/>
      <c r="I152" s="126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4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J152" s="153">
        <f t="shared" si="16"/>
        <v>20.544937540611063</v>
      </c>
      <c r="AL152" s="153">
        <f t="shared" si="17"/>
        <v>18.856782180302297</v>
      </c>
    </row>
    <row r="153" spans="1:38" ht="12.75" hidden="1" customHeight="1">
      <c r="A153" s="152"/>
      <c r="B153" s="130"/>
      <c r="C153" s="232"/>
      <c r="D153" s="232"/>
      <c r="E153" s="232"/>
      <c r="F153" s="126"/>
      <c r="G153" s="126"/>
      <c r="H153" s="126"/>
      <c r="I153" s="126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4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J153" s="153">
        <f t="shared" si="16"/>
        <v>20.743950780112034</v>
      </c>
      <c r="AL153" s="153">
        <f t="shared" si="17"/>
        <v>18.619619547333738</v>
      </c>
    </row>
    <row r="154" spans="1:38" ht="12.75" hidden="1" customHeight="1">
      <c r="A154" s="152"/>
      <c r="B154" s="130"/>
      <c r="C154" s="232"/>
      <c r="D154" s="232"/>
      <c r="E154" s="232"/>
      <c r="F154" s="126"/>
      <c r="G154" s="126"/>
      <c r="H154" s="126"/>
      <c r="I154" s="126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4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J154" s="153">
        <f t="shared" si="16"/>
        <v>20.942964019613004</v>
      </c>
      <c r="AL154" s="153">
        <f t="shared" si="17"/>
        <v>18.382456914365179</v>
      </c>
    </row>
    <row r="155" spans="1:38" ht="12.75" hidden="1" customHeight="1">
      <c r="A155" s="152"/>
      <c r="B155" s="130"/>
      <c r="C155" s="232"/>
      <c r="D155" s="232"/>
      <c r="E155" s="232"/>
      <c r="F155" s="126"/>
      <c r="G155" s="126"/>
      <c r="H155" s="126"/>
      <c r="I155" s="126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4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J155" s="153">
        <f t="shared" si="16"/>
        <v>21.141977259113975</v>
      </c>
      <c r="AL155" s="153">
        <f t="shared" si="17"/>
        <v>18.14529428139662</v>
      </c>
    </row>
    <row r="156" spans="1:38" ht="12.75" hidden="1" customHeight="1">
      <c r="A156" s="152"/>
      <c r="B156" s="130"/>
      <c r="C156" s="232"/>
      <c r="D156" s="232"/>
      <c r="E156" s="232"/>
      <c r="F156" s="126"/>
      <c r="G156" s="126"/>
      <c r="H156" s="126"/>
      <c r="I156" s="126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4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J156" s="153">
        <f t="shared" si="16"/>
        <v>21.340990498614946</v>
      </c>
      <c r="AL156" s="153">
        <f t="shared" si="17"/>
        <v>17.908131648428061</v>
      </c>
    </row>
    <row r="157" spans="1:38" ht="12.75" hidden="1" customHeight="1">
      <c r="A157" s="152"/>
      <c r="B157" s="130"/>
      <c r="C157" s="232"/>
      <c r="D157" s="232"/>
      <c r="E157" s="232"/>
      <c r="F157" s="126"/>
      <c r="G157" s="126"/>
      <c r="H157" s="126"/>
      <c r="I157" s="126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4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J157" s="153">
        <f t="shared" si="16"/>
        <v>21.540003738115917</v>
      </c>
      <c r="AL157" s="153">
        <f t="shared" si="17"/>
        <v>17.670969015459502</v>
      </c>
    </row>
    <row r="158" spans="1:38" ht="12.75" hidden="1" customHeight="1">
      <c r="A158" s="152"/>
      <c r="B158" s="130"/>
      <c r="C158" s="232"/>
      <c r="D158" s="232"/>
      <c r="E158" s="232"/>
      <c r="F158" s="126"/>
      <c r="G158" s="126"/>
      <c r="H158" s="126"/>
      <c r="I158" s="126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4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J158" s="153">
        <f t="shared" si="16"/>
        <v>21.739016977616888</v>
      </c>
      <c r="AL158" s="153">
        <f t="shared" si="17"/>
        <v>17.433806382490943</v>
      </c>
    </row>
    <row r="159" spans="1:38" ht="12.75" hidden="1" customHeight="1">
      <c r="A159" s="152"/>
      <c r="B159" s="130"/>
      <c r="C159" s="232"/>
      <c r="D159" s="232"/>
      <c r="E159" s="232"/>
      <c r="F159" s="126"/>
      <c r="G159" s="126"/>
      <c r="H159" s="126"/>
      <c r="I159" s="126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4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J159" s="153">
        <f t="shared" si="16"/>
        <v>21.938030217117859</v>
      </c>
      <c r="AL159" s="153">
        <f t="shared" si="17"/>
        <v>17.196643749522384</v>
      </c>
    </row>
    <row r="160" spans="1:38" ht="12.75" hidden="1" customHeight="1">
      <c r="A160" s="152"/>
      <c r="B160" s="130"/>
      <c r="C160" s="232"/>
      <c r="D160" s="232"/>
      <c r="E160" s="232"/>
      <c r="F160" s="126"/>
      <c r="G160" s="126"/>
      <c r="H160" s="126"/>
      <c r="I160" s="126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4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J160" s="153">
        <f t="shared" si="16"/>
        <v>22.13704345661883</v>
      </c>
      <c r="AL160" s="153">
        <f t="shared" si="17"/>
        <v>16.959481116553825</v>
      </c>
    </row>
    <row r="161" spans="1:38" ht="12.75" hidden="1" customHeight="1">
      <c r="A161" s="152"/>
      <c r="B161" s="130"/>
      <c r="C161" s="232"/>
      <c r="D161" s="232"/>
      <c r="E161" s="232"/>
      <c r="F161" s="126"/>
      <c r="G161" s="126"/>
      <c r="H161" s="126"/>
      <c r="I161" s="126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4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J161" s="153">
        <f t="shared" si="16"/>
        <v>22.336056696119801</v>
      </c>
      <c r="AL161" s="153">
        <f t="shared" si="17"/>
        <v>16.722318483585266</v>
      </c>
    </row>
    <row r="162" spans="1:38" ht="12.75" hidden="1" customHeight="1">
      <c r="A162" s="152"/>
      <c r="B162" s="130"/>
      <c r="C162" s="232"/>
      <c r="D162" s="232"/>
      <c r="E162" s="232"/>
      <c r="F162" s="126"/>
      <c r="G162" s="126"/>
      <c r="H162" s="126"/>
      <c r="I162" s="126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4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J162" s="153">
        <f t="shared" si="16"/>
        <v>22.535069935620772</v>
      </c>
      <c r="AL162" s="153">
        <f t="shared" si="17"/>
        <v>16.485155850616707</v>
      </c>
    </row>
    <row r="163" spans="1:38" ht="12.75" hidden="1" customHeight="1">
      <c r="A163" s="152"/>
      <c r="B163" s="130"/>
      <c r="C163" s="232"/>
      <c r="D163" s="232"/>
      <c r="E163" s="232"/>
      <c r="F163" s="126"/>
      <c r="G163" s="126"/>
      <c r="H163" s="126"/>
      <c r="I163" s="126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4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J163" s="153">
        <f t="shared" si="16"/>
        <v>22.734083175121743</v>
      </c>
      <c r="AL163" s="153">
        <f t="shared" si="17"/>
        <v>16.247993217648148</v>
      </c>
    </row>
    <row r="164" spans="1:38" ht="12.75" hidden="1" customHeight="1">
      <c r="A164" s="152"/>
      <c r="B164" s="130"/>
      <c r="C164" s="232"/>
      <c r="D164" s="232"/>
      <c r="E164" s="232"/>
      <c r="F164" s="126"/>
      <c r="G164" s="126"/>
      <c r="H164" s="126"/>
      <c r="I164" s="126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4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J164" s="153">
        <f t="shared" si="16"/>
        <v>22.933096414622714</v>
      </c>
      <c r="AL164" s="153">
        <f t="shared" si="17"/>
        <v>16.010830584679589</v>
      </c>
    </row>
    <row r="165" spans="1:38" ht="12.75" hidden="1" customHeight="1">
      <c r="A165" s="152"/>
      <c r="B165" s="130"/>
      <c r="C165" s="232"/>
      <c r="D165" s="232"/>
      <c r="E165" s="232"/>
      <c r="F165" s="126"/>
      <c r="G165" s="126"/>
      <c r="H165" s="126"/>
      <c r="I165" s="126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4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J165" s="153">
        <f t="shared" si="16"/>
        <v>23.132109654123685</v>
      </c>
      <c r="AL165" s="153">
        <f t="shared" si="17"/>
        <v>15.773667951711028</v>
      </c>
    </row>
    <row r="166" spans="1:38" ht="12.75" hidden="1" customHeight="1">
      <c r="A166" s="152"/>
      <c r="B166" s="130"/>
      <c r="C166" s="232"/>
      <c r="D166" s="232"/>
      <c r="E166" s="232"/>
      <c r="F166" s="126"/>
      <c r="G166" s="126"/>
      <c r="H166" s="126"/>
      <c r="I166" s="126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4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J166" s="153">
        <f t="shared" si="16"/>
        <v>23.331122893624656</v>
      </c>
      <c r="AL166" s="153">
        <f t="shared" si="17"/>
        <v>15.536505318742467</v>
      </c>
    </row>
    <row r="167" spans="1:38" ht="12.75" hidden="1" customHeight="1">
      <c r="A167" s="152"/>
      <c r="B167" s="130"/>
      <c r="C167" s="232"/>
      <c r="D167" s="232"/>
      <c r="E167" s="232"/>
      <c r="F167" s="126"/>
      <c r="G167" s="126"/>
      <c r="H167" s="126"/>
      <c r="I167" s="126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4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J167" s="153">
        <f t="shared" si="16"/>
        <v>23.530136133125627</v>
      </c>
      <c r="AL167" s="153">
        <f t="shared" si="17"/>
        <v>15.299342685773906</v>
      </c>
    </row>
    <row r="168" spans="1:38" ht="12.75" hidden="1" customHeight="1">
      <c r="A168" s="152"/>
      <c r="B168" s="130"/>
      <c r="C168" s="232"/>
      <c r="D168" s="232"/>
      <c r="E168" s="232"/>
      <c r="F168" s="126"/>
      <c r="G168" s="126"/>
      <c r="H168" s="126"/>
      <c r="I168" s="126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4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J168" s="153">
        <f t="shared" si="16"/>
        <v>23.729149372626598</v>
      </c>
      <c r="AL168" s="153">
        <f t="shared" si="17"/>
        <v>15.062180052805346</v>
      </c>
    </row>
    <row r="169" spans="1:38" ht="12.75" hidden="1" customHeight="1">
      <c r="A169" s="152"/>
      <c r="B169" s="130"/>
      <c r="C169" s="232"/>
      <c r="D169" s="232"/>
      <c r="E169" s="232"/>
      <c r="F169" s="126"/>
      <c r="G169" s="126"/>
      <c r="H169" s="126"/>
      <c r="I169" s="126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4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J169" s="153">
        <f t="shared" si="16"/>
        <v>23.928162612127569</v>
      </c>
      <c r="AL169" s="153">
        <f t="shared" si="17"/>
        <v>14.825017419836785</v>
      </c>
    </row>
    <row r="170" spans="1:38" ht="12.75" hidden="1" customHeight="1">
      <c r="A170" s="152"/>
      <c r="B170" s="130"/>
      <c r="C170" s="232"/>
      <c r="D170" s="232"/>
      <c r="E170" s="232"/>
      <c r="F170" s="126"/>
      <c r="G170" s="126"/>
      <c r="H170" s="126"/>
      <c r="I170" s="126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4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J170" s="153">
        <f t="shared" si="16"/>
        <v>24.12717585162854</v>
      </c>
      <c r="AL170" s="153">
        <f t="shared" si="17"/>
        <v>14.587854786868224</v>
      </c>
    </row>
    <row r="171" spans="1:38" ht="12.75" hidden="1" customHeight="1">
      <c r="A171" s="152"/>
      <c r="B171" s="130"/>
      <c r="C171" s="232"/>
      <c r="D171" s="232"/>
      <c r="E171" s="232"/>
      <c r="F171" s="126"/>
      <c r="G171" s="126"/>
      <c r="H171" s="126"/>
      <c r="I171" s="126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4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J171" s="153">
        <f t="shared" ref="AJ171:AJ205" si="18">AJ170+(AJ$206-AJ$106)/100</f>
        <v>24.32618909112951</v>
      </c>
      <c r="AL171" s="153">
        <f t="shared" ref="AL171:AL205" si="19">AL170+(AL$206-AL$106)/100</f>
        <v>14.350692153899663</v>
      </c>
    </row>
    <row r="172" spans="1:38" ht="12.75" hidden="1" customHeight="1">
      <c r="A172" s="152"/>
      <c r="B172" s="130"/>
      <c r="C172" s="232"/>
      <c r="D172" s="232"/>
      <c r="E172" s="232"/>
      <c r="F172" s="126"/>
      <c r="G172" s="126"/>
      <c r="H172" s="126"/>
      <c r="I172" s="126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4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J172" s="153">
        <f t="shared" si="18"/>
        <v>24.525202330630481</v>
      </c>
      <c r="AL172" s="153">
        <f t="shared" si="19"/>
        <v>14.113529520931102</v>
      </c>
    </row>
    <row r="173" spans="1:38" ht="12.75" hidden="1" customHeight="1">
      <c r="A173" s="152"/>
      <c r="B173" s="130"/>
      <c r="C173" s="232"/>
      <c r="D173" s="232"/>
      <c r="E173" s="232"/>
      <c r="F173" s="126"/>
      <c r="G173" s="126"/>
      <c r="H173" s="126"/>
      <c r="I173" s="126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4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J173" s="153">
        <f t="shared" si="18"/>
        <v>24.724215570131452</v>
      </c>
      <c r="AL173" s="153">
        <f t="shared" si="19"/>
        <v>13.876366887962542</v>
      </c>
    </row>
    <row r="174" spans="1:38" ht="12.75" hidden="1" customHeight="1">
      <c r="A174" s="152"/>
      <c r="B174" s="130"/>
      <c r="C174" s="232"/>
      <c r="D174" s="232"/>
      <c r="E174" s="232"/>
      <c r="F174" s="126"/>
      <c r="G174" s="126"/>
      <c r="H174" s="126"/>
      <c r="I174" s="126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4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J174" s="153">
        <f t="shared" si="18"/>
        <v>24.923228809632423</v>
      </c>
      <c r="AL174" s="153">
        <f t="shared" si="19"/>
        <v>13.639204254993981</v>
      </c>
    </row>
    <row r="175" spans="1:38" ht="12.75" hidden="1" customHeight="1">
      <c r="A175" s="152"/>
      <c r="B175" s="130"/>
      <c r="C175" s="232"/>
      <c r="D175" s="232"/>
      <c r="E175" s="232"/>
      <c r="F175" s="126"/>
      <c r="G175" s="126"/>
      <c r="H175" s="126"/>
      <c r="I175" s="126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4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J175" s="153">
        <f t="shared" si="18"/>
        <v>25.122242049133394</v>
      </c>
      <c r="AL175" s="153">
        <f t="shared" si="19"/>
        <v>13.40204162202542</v>
      </c>
    </row>
    <row r="176" spans="1:38" ht="12.75" hidden="1" customHeight="1">
      <c r="A176" s="152"/>
      <c r="B176" s="130"/>
      <c r="C176" s="232"/>
      <c r="D176" s="232"/>
      <c r="E176" s="232"/>
      <c r="F176" s="126"/>
      <c r="G176" s="126"/>
      <c r="H176" s="126"/>
      <c r="I176" s="126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4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J176" s="153">
        <f t="shared" si="18"/>
        <v>25.321255288634365</v>
      </c>
      <c r="AL176" s="153">
        <f t="shared" si="19"/>
        <v>13.164878989056859</v>
      </c>
    </row>
    <row r="177" spans="1:38" ht="12.75" hidden="1" customHeight="1">
      <c r="A177" s="152"/>
      <c r="B177" s="130"/>
      <c r="C177" s="232"/>
      <c r="D177" s="232"/>
      <c r="E177" s="232"/>
      <c r="F177" s="126"/>
      <c r="G177" s="126"/>
      <c r="H177" s="126"/>
      <c r="I177" s="126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4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J177" s="153">
        <f t="shared" si="18"/>
        <v>25.520268528135336</v>
      </c>
      <c r="AL177" s="153">
        <f t="shared" si="19"/>
        <v>12.927716356088299</v>
      </c>
    </row>
    <row r="178" spans="1:38" ht="12.75" hidden="1" customHeight="1">
      <c r="A178" s="152"/>
      <c r="B178" s="130"/>
      <c r="C178" s="232"/>
      <c r="D178" s="232"/>
      <c r="E178" s="232"/>
      <c r="F178" s="126"/>
      <c r="G178" s="126"/>
      <c r="H178" s="126"/>
      <c r="I178" s="126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4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J178" s="153">
        <f t="shared" si="18"/>
        <v>25.719281767636307</v>
      </c>
      <c r="AL178" s="153">
        <f t="shared" si="19"/>
        <v>12.690553723119738</v>
      </c>
    </row>
    <row r="179" spans="1:38" ht="12.75" hidden="1" customHeight="1">
      <c r="A179" s="152"/>
      <c r="B179" s="130"/>
      <c r="C179" s="232"/>
      <c r="D179" s="232"/>
      <c r="E179" s="232"/>
      <c r="F179" s="126"/>
      <c r="G179" s="126"/>
      <c r="H179" s="126"/>
      <c r="I179" s="126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4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J179" s="153">
        <f t="shared" si="18"/>
        <v>25.918295007137278</v>
      </c>
      <c r="AL179" s="153">
        <f t="shared" si="19"/>
        <v>12.453391090151177</v>
      </c>
    </row>
    <row r="180" spans="1:38" ht="12.75" hidden="1" customHeight="1">
      <c r="A180" s="152"/>
      <c r="B180" s="130"/>
      <c r="C180" s="232"/>
      <c r="D180" s="232"/>
      <c r="E180" s="232"/>
      <c r="F180" s="126"/>
      <c r="G180" s="126"/>
      <c r="H180" s="126"/>
      <c r="I180" s="126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4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J180" s="153">
        <f t="shared" si="18"/>
        <v>26.117308246638249</v>
      </c>
      <c r="AL180" s="153">
        <f t="shared" si="19"/>
        <v>12.216228457182616</v>
      </c>
    </row>
    <row r="181" spans="1:38" ht="12.75" hidden="1" customHeight="1">
      <c r="A181" s="152"/>
      <c r="B181" s="130"/>
      <c r="C181" s="232"/>
      <c r="D181" s="232"/>
      <c r="E181" s="232"/>
      <c r="F181" s="126"/>
      <c r="G181" s="126"/>
      <c r="H181" s="126"/>
      <c r="I181" s="126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4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J181" s="153">
        <f t="shared" si="18"/>
        <v>26.31632148613922</v>
      </c>
      <c r="AL181" s="153">
        <f t="shared" si="19"/>
        <v>11.979065824214056</v>
      </c>
    </row>
    <row r="182" spans="1:38" ht="12.75" hidden="1" customHeight="1">
      <c r="A182" s="152"/>
      <c r="B182" s="130"/>
      <c r="C182" s="232"/>
      <c r="D182" s="232"/>
      <c r="E182" s="232"/>
      <c r="F182" s="126"/>
      <c r="G182" s="126"/>
      <c r="H182" s="126"/>
      <c r="I182" s="126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4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J182" s="153">
        <f t="shared" si="18"/>
        <v>26.515334725640191</v>
      </c>
      <c r="AL182" s="153">
        <f t="shared" si="19"/>
        <v>11.741903191245495</v>
      </c>
    </row>
    <row r="183" spans="1:38" ht="12.75" hidden="1" customHeight="1">
      <c r="A183" s="152"/>
      <c r="B183" s="130"/>
      <c r="C183" s="232"/>
      <c r="D183" s="232"/>
      <c r="E183" s="232"/>
      <c r="F183" s="126"/>
      <c r="G183" s="126"/>
      <c r="H183" s="126"/>
      <c r="I183" s="126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4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J183" s="153">
        <f t="shared" si="18"/>
        <v>26.714347965141162</v>
      </c>
      <c r="AL183" s="153">
        <f t="shared" si="19"/>
        <v>11.504740558276934</v>
      </c>
    </row>
    <row r="184" spans="1:38" ht="12.75" hidden="1" customHeight="1">
      <c r="A184" s="152"/>
      <c r="B184" s="130"/>
      <c r="C184" s="232"/>
      <c r="D184" s="232"/>
      <c r="E184" s="232"/>
      <c r="F184" s="126"/>
      <c r="G184" s="126"/>
      <c r="H184" s="126"/>
      <c r="I184" s="126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4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J184" s="153">
        <f t="shared" si="18"/>
        <v>26.913361204642133</v>
      </c>
      <c r="AL184" s="153">
        <f t="shared" si="19"/>
        <v>11.267577925308373</v>
      </c>
    </row>
    <row r="185" spans="1:38" ht="12.75" hidden="1" customHeight="1">
      <c r="A185" s="152"/>
      <c r="B185" s="130"/>
      <c r="C185" s="232"/>
      <c r="D185" s="232"/>
      <c r="E185" s="232"/>
      <c r="F185" s="126"/>
      <c r="G185" s="126"/>
      <c r="H185" s="126"/>
      <c r="I185" s="126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4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J185" s="153">
        <f t="shared" si="18"/>
        <v>27.112374444143104</v>
      </c>
      <c r="AL185" s="153">
        <f t="shared" si="19"/>
        <v>11.030415292339812</v>
      </c>
    </row>
    <row r="186" spans="1:38" ht="12.75" hidden="1" customHeight="1">
      <c r="A186" s="152"/>
      <c r="B186" s="130"/>
      <c r="C186" s="232"/>
      <c r="D186" s="232"/>
      <c r="E186" s="232"/>
      <c r="F186" s="126"/>
      <c r="G186" s="126"/>
      <c r="H186" s="126"/>
      <c r="I186" s="126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4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J186" s="153">
        <f t="shared" si="18"/>
        <v>27.311387683644075</v>
      </c>
      <c r="AL186" s="153">
        <f t="shared" si="19"/>
        <v>10.793252659371252</v>
      </c>
    </row>
    <row r="187" spans="1:38" ht="12.75" hidden="1" customHeight="1">
      <c r="A187" s="152"/>
      <c r="B187" s="130"/>
      <c r="C187" s="232"/>
      <c r="D187" s="232"/>
      <c r="E187" s="232"/>
      <c r="F187" s="126"/>
      <c r="G187" s="126"/>
      <c r="H187" s="126"/>
      <c r="I187" s="126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4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J187" s="153">
        <f t="shared" si="18"/>
        <v>27.510400923145045</v>
      </c>
      <c r="AL187" s="153">
        <f t="shared" si="19"/>
        <v>10.556090026402691</v>
      </c>
    </row>
    <row r="188" spans="1:38" ht="12.75" hidden="1" customHeight="1">
      <c r="A188" s="152"/>
      <c r="B188" s="130"/>
      <c r="C188" s="232"/>
      <c r="D188" s="232"/>
      <c r="E188" s="232"/>
      <c r="F188" s="126"/>
      <c r="G188" s="126"/>
      <c r="H188" s="126"/>
      <c r="I188" s="126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4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J188" s="153">
        <f t="shared" si="18"/>
        <v>27.709414162646016</v>
      </c>
      <c r="AL188" s="153">
        <f t="shared" si="19"/>
        <v>10.31892739343413</v>
      </c>
    </row>
    <row r="189" spans="1:38" ht="12.75" hidden="1" customHeight="1">
      <c r="A189" s="152"/>
      <c r="B189" s="130"/>
      <c r="C189" s="232"/>
      <c r="D189" s="232"/>
      <c r="E189" s="232"/>
      <c r="F189" s="126"/>
      <c r="G189" s="126"/>
      <c r="H189" s="126"/>
      <c r="I189" s="126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4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J189" s="153">
        <f t="shared" si="18"/>
        <v>27.908427402146987</v>
      </c>
      <c r="AL189" s="153">
        <f t="shared" si="19"/>
        <v>10.081764760465569</v>
      </c>
    </row>
    <row r="190" spans="1:38" ht="12.75" hidden="1" customHeight="1">
      <c r="A190" s="152"/>
      <c r="B190" s="130"/>
      <c r="C190" s="232"/>
      <c r="D190" s="232"/>
      <c r="E190" s="232"/>
      <c r="F190" s="126"/>
      <c r="G190" s="126"/>
      <c r="H190" s="126"/>
      <c r="I190" s="126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4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J190" s="153">
        <f t="shared" si="18"/>
        <v>28.107440641647958</v>
      </c>
      <c r="AL190" s="153">
        <f t="shared" si="19"/>
        <v>9.8446021274970086</v>
      </c>
    </row>
    <row r="191" spans="1:38" ht="12.75" hidden="1" customHeight="1">
      <c r="A191" s="152"/>
      <c r="B191" s="130"/>
      <c r="C191" s="232"/>
      <c r="D191" s="232"/>
      <c r="E191" s="232"/>
      <c r="F191" s="126"/>
      <c r="G191" s="126"/>
      <c r="H191" s="126"/>
      <c r="I191" s="126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4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J191" s="153">
        <f t="shared" si="18"/>
        <v>28.306453881148929</v>
      </c>
      <c r="AL191" s="153">
        <f t="shared" si="19"/>
        <v>9.6074394945284478</v>
      </c>
    </row>
    <row r="192" spans="1:38" ht="12.75" hidden="1" customHeight="1">
      <c r="A192" s="152"/>
      <c r="B192" s="130"/>
      <c r="C192" s="232"/>
      <c r="D192" s="232"/>
      <c r="E192" s="232"/>
      <c r="F192" s="126"/>
      <c r="G192" s="126"/>
      <c r="H192" s="126"/>
      <c r="I192" s="126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4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J192" s="153">
        <f t="shared" si="18"/>
        <v>28.5054671206499</v>
      </c>
      <c r="AL192" s="153">
        <f t="shared" si="19"/>
        <v>9.370276861559887</v>
      </c>
    </row>
    <row r="193" spans="1:42" ht="12.75" hidden="1" customHeight="1">
      <c r="A193" s="152"/>
      <c r="B193" s="130"/>
      <c r="C193" s="232"/>
      <c r="D193" s="232"/>
      <c r="E193" s="232"/>
      <c r="F193" s="126"/>
      <c r="G193" s="126"/>
      <c r="H193" s="126"/>
      <c r="I193" s="126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4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J193" s="153">
        <f t="shared" si="18"/>
        <v>28.704480360150871</v>
      </c>
      <c r="AL193" s="153">
        <f t="shared" si="19"/>
        <v>9.1331142285913263</v>
      </c>
    </row>
    <row r="194" spans="1:42" ht="12.75" hidden="1" customHeight="1">
      <c r="A194" s="152"/>
      <c r="B194" s="130"/>
      <c r="C194" s="232"/>
      <c r="D194" s="232"/>
      <c r="E194" s="232"/>
      <c r="F194" s="126"/>
      <c r="G194" s="126"/>
      <c r="H194" s="126"/>
      <c r="I194" s="126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4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J194" s="153">
        <f t="shared" si="18"/>
        <v>28.903493599651842</v>
      </c>
      <c r="AL194" s="153">
        <f t="shared" si="19"/>
        <v>8.8959515956227655</v>
      </c>
    </row>
    <row r="195" spans="1:42" ht="12.75" hidden="1" customHeight="1">
      <c r="A195" s="152"/>
      <c r="B195" s="130"/>
      <c r="C195" s="232"/>
      <c r="D195" s="232"/>
      <c r="E195" s="232"/>
      <c r="F195" s="126"/>
      <c r="G195" s="126"/>
      <c r="H195" s="126"/>
      <c r="I195" s="126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4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J195" s="153">
        <f t="shared" si="18"/>
        <v>29.102506839152813</v>
      </c>
      <c r="AL195" s="153">
        <f t="shared" si="19"/>
        <v>8.6587889626542047</v>
      </c>
    </row>
    <row r="196" spans="1:42" ht="12.75" hidden="1" customHeight="1">
      <c r="A196" s="152"/>
      <c r="B196" s="130"/>
      <c r="C196" s="232"/>
      <c r="D196" s="232"/>
      <c r="E196" s="232"/>
      <c r="F196" s="126"/>
      <c r="G196" s="126"/>
      <c r="H196" s="126"/>
      <c r="I196" s="126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4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J196" s="153">
        <f t="shared" si="18"/>
        <v>29.301520078653784</v>
      </c>
      <c r="AL196" s="153">
        <f t="shared" si="19"/>
        <v>8.421626329685644</v>
      </c>
    </row>
    <row r="197" spans="1:42" ht="12.75" hidden="1" customHeight="1">
      <c r="A197" s="152"/>
      <c r="B197" s="130"/>
      <c r="C197" s="232"/>
      <c r="D197" s="232"/>
      <c r="E197" s="232"/>
      <c r="F197" s="126"/>
      <c r="G197" s="126"/>
      <c r="H197" s="126"/>
      <c r="I197" s="126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4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J197" s="153">
        <f t="shared" si="18"/>
        <v>29.500533318154755</v>
      </c>
      <c r="AL197" s="153">
        <f t="shared" si="19"/>
        <v>8.1844636967170832</v>
      </c>
    </row>
    <row r="198" spans="1:42" ht="12.75" hidden="1" customHeight="1">
      <c r="A198" s="152"/>
      <c r="B198" s="130"/>
      <c r="C198" s="232"/>
      <c r="D198" s="232"/>
      <c r="E198" s="232"/>
      <c r="F198" s="126"/>
      <c r="G198" s="126"/>
      <c r="H198" s="126"/>
      <c r="I198" s="126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4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J198" s="153">
        <f t="shared" si="18"/>
        <v>29.699546557655726</v>
      </c>
      <c r="AL198" s="153">
        <f t="shared" si="19"/>
        <v>7.9473010637485233</v>
      </c>
    </row>
    <row r="199" spans="1:42" ht="12.75" hidden="1" customHeight="1">
      <c r="A199" s="152"/>
      <c r="B199" s="130"/>
      <c r="C199" s="232"/>
      <c r="D199" s="232"/>
      <c r="E199" s="232"/>
      <c r="F199" s="126"/>
      <c r="G199" s="126"/>
      <c r="H199" s="126"/>
      <c r="I199" s="126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4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J199" s="153">
        <f t="shared" si="18"/>
        <v>29.898559797156697</v>
      </c>
      <c r="AL199" s="153">
        <f t="shared" si="19"/>
        <v>7.7101384307799634</v>
      </c>
    </row>
    <row r="200" spans="1:42" ht="12.75" hidden="1" customHeight="1">
      <c r="A200" s="152"/>
      <c r="B200" s="130"/>
      <c r="C200" s="232"/>
      <c r="D200" s="232"/>
      <c r="E200" s="232"/>
      <c r="F200" s="126"/>
      <c r="G200" s="126"/>
      <c r="H200" s="126"/>
      <c r="I200" s="126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4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J200" s="153">
        <f t="shared" si="18"/>
        <v>30.097573036657668</v>
      </c>
      <c r="AL200" s="153">
        <f t="shared" si="19"/>
        <v>7.4729757978114035</v>
      </c>
    </row>
    <row r="201" spans="1:42" ht="12.75" hidden="1" customHeight="1">
      <c r="A201" s="152"/>
      <c r="B201" s="130"/>
      <c r="C201" s="232"/>
      <c r="D201" s="232"/>
      <c r="E201" s="232"/>
      <c r="F201" s="126"/>
      <c r="G201" s="126"/>
      <c r="H201" s="126"/>
      <c r="I201" s="126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4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J201" s="153">
        <f t="shared" si="18"/>
        <v>30.296586276158639</v>
      </c>
      <c r="AL201" s="153">
        <f t="shared" si="19"/>
        <v>7.2358131648428436</v>
      </c>
    </row>
    <row r="202" spans="1:42" ht="12.75" hidden="1" customHeight="1">
      <c r="A202" s="152"/>
      <c r="B202" s="130"/>
      <c r="C202" s="232"/>
      <c r="D202" s="232"/>
      <c r="E202" s="232"/>
      <c r="F202" s="126"/>
      <c r="G202" s="126"/>
      <c r="H202" s="126"/>
      <c r="I202" s="126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4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J202" s="153">
        <f t="shared" si="18"/>
        <v>30.49559951565961</v>
      </c>
      <c r="AL202" s="153">
        <f t="shared" si="19"/>
        <v>6.9986505318742838</v>
      </c>
    </row>
    <row r="203" spans="1:42" ht="12.75" hidden="1" customHeight="1">
      <c r="A203" s="152"/>
      <c r="B203" s="130"/>
      <c r="C203" s="232"/>
      <c r="D203" s="232"/>
      <c r="E203" s="232"/>
      <c r="F203" s="126"/>
      <c r="G203" s="126"/>
      <c r="H203" s="126"/>
      <c r="I203" s="126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4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J203" s="153">
        <f t="shared" si="18"/>
        <v>30.694612755160581</v>
      </c>
      <c r="AL203" s="153">
        <f t="shared" si="19"/>
        <v>6.7614878989057239</v>
      </c>
    </row>
    <row r="204" spans="1:42" ht="12.75" hidden="1" customHeight="1">
      <c r="A204" s="152"/>
      <c r="B204" s="130"/>
      <c r="C204" s="232"/>
      <c r="D204" s="232"/>
      <c r="E204" s="232"/>
      <c r="F204" s="126"/>
      <c r="G204" s="126"/>
      <c r="H204" s="126"/>
      <c r="I204" s="126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4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J204" s="153">
        <f t="shared" si="18"/>
        <v>30.893625994661551</v>
      </c>
      <c r="AL204" s="153">
        <f t="shared" si="19"/>
        <v>6.524325265937164</v>
      </c>
    </row>
    <row r="205" spans="1:42" ht="12.75" hidden="1" customHeight="1">
      <c r="A205" s="152"/>
      <c r="B205" s="130"/>
      <c r="C205" s="232"/>
      <c r="D205" s="232"/>
      <c r="E205" s="232"/>
      <c r="F205" s="126"/>
      <c r="G205" s="126"/>
      <c r="H205" s="126"/>
      <c r="I205" s="126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4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J205" s="153">
        <f t="shared" si="18"/>
        <v>31.092639234162522</v>
      </c>
      <c r="AL205" s="153">
        <f t="shared" si="19"/>
        <v>6.2871626329686041</v>
      </c>
    </row>
    <row r="206" spans="1:42" ht="12.75" hidden="1" customHeight="1">
      <c r="A206" s="152"/>
      <c r="B206" s="130"/>
      <c r="C206" s="232"/>
      <c r="D206" s="232"/>
      <c r="E206" s="232"/>
      <c r="F206" s="126"/>
      <c r="G206" s="126"/>
      <c r="H206" s="126"/>
      <c r="I206" s="126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4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J206" s="239">
        <f>AB8</f>
        <v>31.291652473663444</v>
      </c>
      <c r="AK206" s="177"/>
      <c r="AL206" s="177">
        <f>AC8</f>
        <v>6.05</v>
      </c>
      <c r="AM206" s="177"/>
      <c r="AN206" s="177"/>
      <c r="AO206" s="177"/>
      <c r="AP206" s="177"/>
    </row>
    <row r="207" spans="1:42" ht="12.75" hidden="1" customHeight="1">
      <c r="A207" s="152"/>
      <c r="B207" s="130"/>
      <c r="C207" s="232"/>
      <c r="D207" s="232"/>
      <c r="E207" s="232"/>
      <c r="F207" s="126"/>
      <c r="G207" s="126"/>
      <c r="H207" s="126"/>
      <c r="I207" s="126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4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J207">
        <f>AB18</f>
        <v>5.2</v>
      </c>
      <c r="AM207">
        <f>AC18</f>
        <v>0</v>
      </c>
    </row>
    <row r="208" spans="1:42" ht="12.75" hidden="1" customHeight="1">
      <c r="A208" s="152"/>
      <c r="B208" s="130"/>
      <c r="C208" s="232"/>
      <c r="D208" s="232"/>
      <c r="E208" s="232"/>
      <c r="F208" s="126"/>
      <c r="G208" s="126"/>
      <c r="H208" s="126"/>
      <c r="I208" s="126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4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J208">
        <f t="shared" ref="AJ208:AJ271" si="20">AJ207+(AJ$307-AJ$207)/100</f>
        <v>5.2</v>
      </c>
      <c r="AM208">
        <f t="shared" ref="AM208:AM271" si="21">AM207+(AM$307-AM$207)/100</f>
        <v>0.41879876996532717</v>
      </c>
    </row>
    <row r="209" spans="1:39" ht="12.75" hidden="1" customHeight="1">
      <c r="A209" s="152"/>
      <c r="B209" s="130"/>
      <c r="C209" s="232"/>
      <c r="D209" s="232"/>
      <c r="E209" s="232"/>
      <c r="F209" s="126"/>
      <c r="G209" s="126"/>
      <c r="H209" s="126"/>
      <c r="I209" s="126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4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J209">
        <f t="shared" si="20"/>
        <v>5.2</v>
      </c>
      <c r="AM209">
        <f t="shared" si="21"/>
        <v>0.83759753993065433</v>
      </c>
    </row>
    <row r="210" spans="1:39" ht="12.75" hidden="1" customHeight="1">
      <c r="A210" s="152"/>
      <c r="B210" s="130"/>
      <c r="C210" s="232"/>
      <c r="D210" s="232"/>
      <c r="E210" s="232"/>
      <c r="F210" s="126"/>
      <c r="G210" s="126"/>
      <c r="H210" s="126"/>
      <c r="I210" s="126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4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J210">
        <f t="shared" si="20"/>
        <v>5.2</v>
      </c>
      <c r="AM210">
        <f t="shared" si="21"/>
        <v>1.2563963098959814</v>
      </c>
    </row>
    <row r="211" spans="1:39" ht="12.75" hidden="1" customHeight="1">
      <c r="A211" s="152"/>
      <c r="B211" s="130"/>
      <c r="C211" s="232"/>
      <c r="D211" s="232"/>
      <c r="E211" s="232"/>
      <c r="F211" s="126"/>
      <c r="G211" s="126"/>
      <c r="H211" s="126"/>
      <c r="I211" s="126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4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J211">
        <f t="shared" si="20"/>
        <v>5.2</v>
      </c>
      <c r="AM211">
        <f t="shared" si="21"/>
        <v>1.6751950798613087</v>
      </c>
    </row>
    <row r="212" spans="1:39" ht="12.75" hidden="1" customHeight="1">
      <c r="A212" s="152"/>
      <c r="B212" s="130"/>
      <c r="C212" s="232"/>
      <c r="D212" s="232"/>
      <c r="E212" s="232"/>
      <c r="F212" s="126"/>
      <c r="G212" s="126"/>
      <c r="H212" s="126"/>
      <c r="I212" s="126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4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J212">
        <f t="shared" si="20"/>
        <v>5.2</v>
      </c>
      <c r="AM212">
        <f t="shared" si="21"/>
        <v>2.0939938498266359</v>
      </c>
    </row>
    <row r="213" spans="1:39" ht="12.75" hidden="1" customHeight="1">
      <c r="A213" s="152"/>
      <c r="B213" s="130"/>
      <c r="C213" s="232"/>
      <c r="D213" s="232"/>
      <c r="E213" s="232"/>
      <c r="F213" s="126"/>
      <c r="G213" s="126"/>
      <c r="H213" s="126"/>
      <c r="I213" s="126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4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J213">
        <f t="shared" si="20"/>
        <v>5.2</v>
      </c>
      <c r="AM213">
        <f t="shared" si="21"/>
        <v>2.5127926197919632</v>
      </c>
    </row>
    <row r="214" spans="1:39" ht="12.75" hidden="1" customHeight="1">
      <c r="A214" s="152"/>
      <c r="B214" s="130"/>
      <c r="C214" s="232"/>
      <c r="D214" s="232"/>
      <c r="E214" s="232"/>
      <c r="F214" s="126"/>
      <c r="G214" s="126"/>
      <c r="H214" s="126"/>
      <c r="I214" s="126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4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J214">
        <f t="shared" si="20"/>
        <v>5.2</v>
      </c>
      <c r="AM214">
        <f t="shared" si="21"/>
        <v>2.9315913897572905</v>
      </c>
    </row>
    <row r="215" spans="1:39" ht="12.75" hidden="1" customHeight="1">
      <c r="A215" s="152"/>
      <c r="B215" s="130"/>
      <c r="C215" s="232"/>
      <c r="D215" s="232"/>
      <c r="E215" s="232"/>
      <c r="F215" s="126"/>
      <c r="G215" s="126"/>
      <c r="H215" s="126"/>
      <c r="I215" s="126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4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J215">
        <f t="shared" si="20"/>
        <v>5.2</v>
      </c>
      <c r="AM215">
        <f t="shared" si="21"/>
        <v>3.3503901597226178</v>
      </c>
    </row>
    <row r="216" spans="1:39" ht="12.75" hidden="1" customHeight="1">
      <c r="A216" s="152"/>
      <c r="B216" s="130"/>
      <c r="C216" s="232"/>
      <c r="D216" s="232"/>
      <c r="E216" s="232"/>
      <c r="F216" s="126"/>
      <c r="G216" s="126"/>
      <c r="H216" s="126"/>
      <c r="I216" s="126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4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J216">
        <f t="shared" si="20"/>
        <v>5.2</v>
      </c>
      <c r="AM216">
        <f t="shared" si="21"/>
        <v>3.7691889296879451</v>
      </c>
    </row>
    <row r="217" spans="1:39" ht="12.75" hidden="1" customHeight="1">
      <c r="A217" s="152"/>
      <c r="B217" s="130"/>
      <c r="C217" s="232"/>
      <c r="D217" s="232"/>
      <c r="E217" s="232"/>
      <c r="F217" s="126"/>
      <c r="G217" s="126"/>
      <c r="H217" s="126"/>
      <c r="I217" s="126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4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J217">
        <f t="shared" si="20"/>
        <v>5.2</v>
      </c>
      <c r="AM217">
        <f t="shared" si="21"/>
        <v>4.1879876996532719</v>
      </c>
    </row>
    <row r="218" spans="1:39" ht="12.75" hidden="1" customHeight="1">
      <c r="A218" s="152"/>
      <c r="B218" s="130"/>
      <c r="C218" s="232"/>
      <c r="D218" s="232"/>
      <c r="E218" s="232"/>
      <c r="F218" s="126"/>
      <c r="G218" s="126"/>
      <c r="H218" s="126"/>
      <c r="I218" s="126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4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J218">
        <f t="shared" si="20"/>
        <v>5.2</v>
      </c>
      <c r="AM218">
        <f t="shared" si="21"/>
        <v>4.6067864696185987</v>
      </c>
    </row>
    <row r="219" spans="1:39" ht="12.75" hidden="1" customHeight="1">
      <c r="A219" s="152"/>
      <c r="B219" s="130"/>
      <c r="C219" s="232"/>
      <c r="D219" s="232"/>
      <c r="E219" s="232"/>
      <c r="F219" s="126"/>
      <c r="G219" s="126"/>
      <c r="H219" s="126"/>
      <c r="I219" s="126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4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J219">
        <f t="shared" si="20"/>
        <v>5.2</v>
      </c>
      <c r="AM219">
        <f t="shared" si="21"/>
        <v>5.0255852395839256</v>
      </c>
    </row>
    <row r="220" spans="1:39" ht="12.75" hidden="1" customHeight="1">
      <c r="A220" s="152"/>
      <c r="B220" s="130"/>
      <c r="C220" s="232"/>
      <c r="D220" s="232"/>
      <c r="E220" s="232"/>
      <c r="F220" s="126"/>
      <c r="G220" s="126"/>
      <c r="H220" s="126"/>
      <c r="I220" s="126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4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J220">
        <f t="shared" si="20"/>
        <v>5.2</v>
      </c>
      <c r="AM220">
        <f t="shared" si="21"/>
        <v>5.4443840095492524</v>
      </c>
    </row>
    <row r="221" spans="1:39" ht="12.75" hidden="1" customHeight="1">
      <c r="A221" s="152"/>
      <c r="B221" s="130"/>
      <c r="C221" s="232"/>
      <c r="D221" s="232"/>
      <c r="E221" s="232"/>
      <c r="F221" s="126"/>
      <c r="G221" s="126"/>
      <c r="H221" s="126"/>
      <c r="I221" s="126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4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J221">
        <f t="shared" si="20"/>
        <v>5.2</v>
      </c>
      <c r="AM221">
        <f t="shared" si="21"/>
        <v>5.8631827795145792</v>
      </c>
    </row>
    <row r="222" spans="1:39" ht="12.75" hidden="1" customHeight="1">
      <c r="A222" s="152"/>
      <c r="B222" s="130"/>
      <c r="C222" s="232"/>
      <c r="D222" s="232"/>
      <c r="E222" s="232"/>
      <c r="F222" s="126"/>
      <c r="G222" s="126"/>
      <c r="H222" s="126"/>
      <c r="I222" s="126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4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J222">
        <f t="shared" si="20"/>
        <v>5.2</v>
      </c>
      <c r="AM222">
        <f t="shared" si="21"/>
        <v>6.2819815494799061</v>
      </c>
    </row>
    <row r="223" spans="1:39" ht="12.75" hidden="1" customHeight="1">
      <c r="A223" s="152"/>
      <c r="B223" s="130"/>
      <c r="C223" s="232"/>
      <c r="D223" s="232"/>
      <c r="E223" s="232"/>
      <c r="F223" s="126"/>
      <c r="G223" s="126"/>
      <c r="H223" s="126"/>
      <c r="I223" s="126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4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J223">
        <f t="shared" si="20"/>
        <v>5.2</v>
      </c>
      <c r="AM223">
        <f t="shared" si="21"/>
        <v>6.7007803194452329</v>
      </c>
    </row>
    <row r="224" spans="1:39" ht="12.75" hidden="1" customHeight="1">
      <c r="A224" s="152"/>
      <c r="B224" s="130"/>
      <c r="C224" s="232"/>
      <c r="D224" s="232"/>
      <c r="E224" s="232"/>
      <c r="F224" s="126"/>
      <c r="G224" s="126"/>
      <c r="H224" s="126"/>
      <c r="I224" s="126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4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J224">
        <f t="shared" si="20"/>
        <v>5.2</v>
      </c>
      <c r="AM224">
        <f t="shared" si="21"/>
        <v>7.1195790894105597</v>
      </c>
    </row>
    <row r="225" spans="1:39" ht="12.75" hidden="1" customHeight="1">
      <c r="A225" s="152"/>
      <c r="B225" s="130"/>
      <c r="C225" s="232"/>
      <c r="D225" s="232"/>
      <c r="E225" s="232"/>
      <c r="F225" s="126"/>
      <c r="G225" s="126"/>
      <c r="H225" s="126"/>
      <c r="I225" s="126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4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J225">
        <f t="shared" si="20"/>
        <v>5.2</v>
      </c>
      <c r="AM225">
        <f t="shared" si="21"/>
        <v>7.5383778593758866</v>
      </c>
    </row>
    <row r="226" spans="1:39" ht="12.75" hidden="1" customHeight="1">
      <c r="A226" s="152"/>
      <c r="B226" s="130"/>
      <c r="C226" s="232"/>
      <c r="D226" s="232"/>
      <c r="E226" s="232"/>
      <c r="F226" s="126"/>
      <c r="G226" s="126"/>
      <c r="H226" s="126"/>
      <c r="I226" s="126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4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J226">
        <f t="shared" si="20"/>
        <v>5.2</v>
      </c>
      <c r="AM226">
        <f t="shared" si="21"/>
        <v>7.9571766293412134</v>
      </c>
    </row>
    <row r="227" spans="1:39" ht="12.75" hidden="1" customHeight="1">
      <c r="A227" s="152"/>
      <c r="B227" s="130"/>
      <c r="C227" s="232"/>
      <c r="D227" s="232"/>
      <c r="E227" s="232"/>
      <c r="F227" s="126"/>
      <c r="G227" s="126"/>
      <c r="H227" s="126"/>
      <c r="I227" s="126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4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J227">
        <f t="shared" si="20"/>
        <v>5.2</v>
      </c>
      <c r="AM227">
        <f t="shared" si="21"/>
        <v>8.3759753993065402</v>
      </c>
    </row>
    <row r="228" spans="1:39" ht="12.75" hidden="1" customHeight="1">
      <c r="A228" s="152"/>
      <c r="B228" s="130"/>
      <c r="C228" s="232"/>
      <c r="D228" s="232"/>
      <c r="E228" s="232"/>
      <c r="F228" s="126"/>
      <c r="G228" s="126"/>
      <c r="H228" s="126"/>
      <c r="I228" s="126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4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J228">
        <f t="shared" si="20"/>
        <v>5.2</v>
      </c>
      <c r="AM228">
        <f t="shared" si="21"/>
        <v>8.7947741692718679</v>
      </c>
    </row>
    <row r="229" spans="1:39" ht="12.75" hidden="1" customHeight="1">
      <c r="A229" s="152"/>
      <c r="B229" s="130"/>
      <c r="C229" s="232"/>
      <c r="D229" s="232"/>
      <c r="E229" s="232"/>
      <c r="F229" s="126"/>
      <c r="G229" s="126"/>
      <c r="H229" s="126"/>
      <c r="I229" s="126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4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J229">
        <f t="shared" si="20"/>
        <v>5.2</v>
      </c>
      <c r="AM229">
        <f t="shared" si="21"/>
        <v>9.2135729392371957</v>
      </c>
    </row>
    <row r="230" spans="1:39" ht="12.75" hidden="1" customHeight="1">
      <c r="A230" s="152"/>
      <c r="B230" s="130"/>
      <c r="C230" s="232"/>
      <c r="D230" s="232"/>
      <c r="E230" s="232"/>
      <c r="F230" s="126"/>
      <c r="G230" s="126"/>
      <c r="H230" s="126"/>
      <c r="I230" s="126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4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J230">
        <f t="shared" si="20"/>
        <v>5.2</v>
      </c>
      <c r="AM230">
        <f t="shared" si="21"/>
        <v>9.6323717092025234</v>
      </c>
    </row>
    <row r="231" spans="1:39" ht="12.75" hidden="1" customHeight="1">
      <c r="A231" s="152"/>
      <c r="B231" s="130"/>
      <c r="C231" s="232"/>
      <c r="D231" s="232"/>
      <c r="E231" s="232"/>
      <c r="F231" s="126"/>
      <c r="G231" s="126"/>
      <c r="H231" s="126"/>
      <c r="I231" s="126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4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J231">
        <f t="shared" si="20"/>
        <v>5.2</v>
      </c>
      <c r="AM231">
        <f t="shared" si="21"/>
        <v>10.051170479167851</v>
      </c>
    </row>
    <row r="232" spans="1:39" ht="12.75" hidden="1" customHeight="1">
      <c r="A232" s="152"/>
      <c r="B232" s="130"/>
      <c r="C232" s="232"/>
      <c r="D232" s="232"/>
      <c r="E232" s="232"/>
      <c r="F232" s="126"/>
      <c r="G232" s="126"/>
      <c r="H232" s="126"/>
      <c r="I232" s="126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4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J232">
        <f t="shared" si="20"/>
        <v>5.2</v>
      </c>
      <c r="AM232">
        <f t="shared" si="21"/>
        <v>10.469969249133179</v>
      </c>
    </row>
    <row r="233" spans="1:39" ht="12.75" hidden="1" customHeight="1">
      <c r="A233" s="152"/>
      <c r="B233" s="130"/>
      <c r="C233" s="232"/>
      <c r="D233" s="232"/>
      <c r="E233" s="232"/>
      <c r="F233" s="126"/>
      <c r="G233" s="126"/>
      <c r="H233" s="126"/>
      <c r="I233" s="126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4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J233">
        <f t="shared" si="20"/>
        <v>5.2</v>
      </c>
      <c r="AM233">
        <f t="shared" si="21"/>
        <v>10.888768019098507</v>
      </c>
    </row>
    <row r="234" spans="1:39" ht="12.75" hidden="1" customHeight="1">
      <c r="A234" s="152"/>
      <c r="B234" s="130"/>
      <c r="C234" s="232"/>
      <c r="D234" s="232"/>
      <c r="E234" s="232"/>
      <c r="F234" s="126"/>
      <c r="G234" s="126"/>
      <c r="H234" s="126"/>
      <c r="I234" s="126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4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J234">
        <f t="shared" si="20"/>
        <v>5.2</v>
      </c>
      <c r="AM234">
        <f t="shared" si="21"/>
        <v>11.307566789063834</v>
      </c>
    </row>
    <row r="235" spans="1:39" ht="12.75" hidden="1" customHeight="1">
      <c r="A235" s="152"/>
      <c r="B235" s="130"/>
      <c r="C235" s="232"/>
      <c r="D235" s="232"/>
      <c r="E235" s="232"/>
      <c r="F235" s="126"/>
      <c r="G235" s="126"/>
      <c r="H235" s="126"/>
      <c r="I235" s="126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4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J235">
        <f t="shared" si="20"/>
        <v>5.2</v>
      </c>
      <c r="AM235">
        <f t="shared" si="21"/>
        <v>11.726365559029162</v>
      </c>
    </row>
    <row r="236" spans="1:39" ht="12.75" hidden="1" customHeight="1">
      <c r="A236" s="152"/>
      <c r="B236" s="130"/>
      <c r="C236" s="232"/>
      <c r="D236" s="232"/>
      <c r="E236" s="232"/>
      <c r="F236" s="126"/>
      <c r="G236" s="126"/>
      <c r="H236" s="126"/>
      <c r="I236" s="126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4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J236">
        <f t="shared" si="20"/>
        <v>5.2</v>
      </c>
      <c r="AM236">
        <f t="shared" si="21"/>
        <v>12.14516432899449</v>
      </c>
    </row>
    <row r="237" spans="1:39" ht="12.75" hidden="1" customHeight="1">
      <c r="A237" s="152"/>
      <c r="B237" s="130"/>
      <c r="C237" s="232"/>
      <c r="D237" s="232"/>
      <c r="E237" s="232"/>
      <c r="F237" s="126"/>
      <c r="G237" s="126"/>
      <c r="H237" s="126"/>
      <c r="I237" s="126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4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J237">
        <f t="shared" si="20"/>
        <v>5.2</v>
      </c>
      <c r="AM237">
        <f t="shared" si="21"/>
        <v>12.563963098959817</v>
      </c>
    </row>
    <row r="238" spans="1:39" ht="12.75" hidden="1" customHeight="1">
      <c r="A238" s="152"/>
      <c r="B238" s="130"/>
      <c r="C238" s="232"/>
      <c r="D238" s="232"/>
      <c r="E238" s="232"/>
      <c r="F238" s="126"/>
      <c r="G238" s="126"/>
      <c r="H238" s="126"/>
      <c r="I238" s="126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4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J238">
        <f t="shared" si="20"/>
        <v>5.2</v>
      </c>
      <c r="AM238">
        <f t="shared" si="21"/>
        <v>12.982761868925145</v>
      </c>
    </row>
    <row r="239" spans="1:39" ht="12.75" hidden="1" customHeight="1">
      <c r="A239" s="152"/>
      <c r="B239" s="130"/>
      <c r="C239" s="232"/>
      <c r="D239" s="232"/>
      <c r="E239" s="232"/>
      <c r="F239" s="126"/>
      <c r="G239" s="126"/>
      <c r="H239" s="126"/>
      <c r="I239" s="126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4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J239">
        <f t="shared" si="20"/>
        <v>5.2</v>
      </c>
      <c r="AM239">
        <f t="shared" si="21"/>
        <v>13.401560638890473</v>
      </c>
    </row>
    <row r="240" spans="1:39" ht="12.75" hidden="1" customHeight="1">
      <c r="A240" s="152"/>
      <c r="B240" s="130"/>
      <c r="C240" s="232"/>
      <c r="D240" s="232"/>
      <c r="E240" s="232"/>
      <c r="F240" s="126"/>
      <c r="G240" s="126"/>
      <c r="H240" s="126"/>
      <c r="I240" s="126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4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J240">
        <f t="shared" si="20"/>
        <v>5.2</v>
      </c>
      <c r="AM240">
        <f t="shared" si="21"/>
        <v>13.820359408855801</v>
      </c>
    </row>
    <row r="241" spans="1:39" ht="12.75" hidden="1" customHeight="1">
      <c r="A241" s="152"/>
      <c r="B241" s="130"/>
      <c r="C241" s="232"/>
      <c r="D241" s="232"/>
      <c r="E241" s="232"/>
      <c r="F241" s="126"/>
      <c r="G241" s="126"/>
      <c r="H241" s="126"/>
      <c r="I241" s="126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4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J241">
        <f t="shared" si="20"/>
        <v>5.2</v>
      </c>
      <c r="AM241">
        <f t="shared" si="21"/>
        <v>14.239158178821128</v>
      </c>
    </row>
    <row r="242" spans="1:39" ht="12.75" hidden="1" customHeight="1">
      <c r="A242" s="152"/>
      <c r="B242" s="130"/>
      <c r="C242" s="232"/>
      <c r="D242" s="232"/>
      <c r="E242" s="232"/>
      <c r="F242" s="126"/>
      <c r="G242" s="126"/>
      <c r="H242" s="126"/>
      <c r="I242" s="126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4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J242">
        <f t="shared" si="20"/>
        <v>5.2</v>
      </c>
      <c r="AM242">
        <f t="shared" si="21"/>
        <v>14.657956948786456</v>
      </c>
    </row>
    <row r="243" spans="1:39" ht="12.75" hidden="1" customHeight="1">
      <c r="A243" s="152"/>
      <c r="B243" s="130"/>
      <c r="C243" s="232"/>
      <c r="D243" s="232"/>
      <c r="E243" s="232"/>
      <c r="F243" s="126"/>
      <c r="G243" s="126"/>
      <c r="H243" s="126"/>
      <c r="I243" s="126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4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J243">
        <f t="shared" si="20"/>
        <v>5.2</v>
      </c>
      <c r="AM243">
        <f t="shared" si="21"/>
        <v>15.076755718751784</v>
      </c>
    </row>
    <row r="244" spans="1:39" ht="12.75" hidden="1" customHeight="1">
      <c r="A244" s="152"/>
      <c r="B244" s="130"/>
      <c r="C244" s="232"/>
      <c r="D244" s="232"/>
      <c r="E244" s="232"/>
      <c r="F244" s="126"/>
      <c r="G244" s="126"/>
      <c r="H244" s="126"/>
      <c r="I244" s="126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4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J244">
        <f t="shared" si="20"/>
        <v>5.2</v>
      </c>
      <c r="AM244">
        <f t="shared" si="21"/>
        <v>15.495554488717111</v>
      </c>
    </row>
    <row r="245" spans="1:39" ht="12.75" hidden="1" customHeight="1">
      <c r="A245" s="152"/>
      <c r="B245" s="130"/>
      <c r="C245" s="232"/>
      <c r="D245" s="232"/>
      <c r="E245" s="232"/>
      <c r="F245" s="126"/>
      <c r="G245" s="126"/>
      <c r="H245" s="126"/>
      <c r="I245" s="126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4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J245">
        <f t="shared" si="20"/>
        <v>5.2</v>
      </c>
      <c r="AM245">
        <f t="shared" si="21"/>
        <v>15.914353258682439</v>
      </c>
    </row>
    <row r="246" spans="1:39" ht="12.75" hidden="1" customHeight="1">
      <c r="A246" s="152"/>
      <c r="B246" s="130"/>
      <c r="C246" s="232"/>
      <c r="D246" s="232"/>
      <c r="E246" s="232"/>
      <c r="F246" s="126"/>
      <c r="G246" s="126"/>
      <c r="H246" s="126"/>
      <c r="I246" s="126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4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J246">
        <f t="shared" si="20"/>
        <v>5.2</v>
      </c>
      <c r="AM246">
        <f t="shared" si="21"/>
        <v>16.333152028647767</v>
      </c>
    </row>
    <row r="247" spans="1:39" ht="12.75" hidden="1" customHeight="1">
      <c r="A247" s="152"/>
      <c r="B247" s="130"/>
      <c r="C247" s="232"/>
      <c r="D247" s="232"/>
      <c r="E247" s="232"/>
      <c r="F247" s="126"/>
      <c r="G247" s="126"/>
      <c r="H247" s="126"/>
      <c r="I247" s="126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4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J247">
        <f t="shared" si="20"/>
        <v>5.2</v>
      </c>
      <c r="AM247">
        <f t="shared" si="21"/>
        <v>16.751950798613095</v>
      </c>
    </row>
    <row r="248" spans="1:39" ht="12.75" hidden="1" customHeight="1">
      <c r="A248" s="152"/>
      <c r="B248" s="130"/>
      <c r="C248" s="232"/>
      <c r="D248" s="232"/>
      <c r="E248" s="232"/>
      <c r="F248" s="126"/>
      <c r="G248" s="126"/>
      <c r="H248" s="126"/>
      <c r="I248" s="126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4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J248">
        <f t="shared" si="20"/>
        <v>5.2</v>
      </c>
      <c r="AM248">
        <f t="shared" si="21"/>
        <v>17.170749568578422</v>
      </c>
    </row>
    <row r="249" spans="1:39" ht="12.75" hidden="1" customHeight="1">
      <c r="A249" s="152"/>
      <c r="B249" s="130"/>
      <c r="C249" s="232"/>
      <c r="D249" s="232"/>
      <c r="E249" s="232"/>
      <c r="F249" s="126"/>
      <c r="G249" s="126"/>
      <c r="H249" s="126"/>
      <c r="I249" s="126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4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J249">
        <f t="shared" si="20"/>
        <v>5.2</v>
      </c>
      <c r="AM249">
        <f t="shared" si="21"/>
        <v>17.58954833854375</v>
      </c>
    </row>
    <row r="250" spans="1:39" ht="12.75" hidden="1" customHeight="1">
      <c r="A250" s="152"/>
      <c r="B250" s="130"/>
      <c r="C250" s="232"/>
      <c r="D250" s="232"/>
      <c r="E250" s="232"/>
      <c r="F250" s="126"/>
      <c r="G250" s="126"/>
      <c r="H250" s="126"/>
      <c r="I250" s="126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4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J250">
        <f t="shared" si="20"/>
        <v>5.2</v>
      </c>
      <c r="AM250">
        <f t="shared" si="21"/>
        <v>18.008347108509078</v>
      </c>
    </row>
    <row r="251" spans="1:39" ht="12.75" hidden="1" customHeight="1">
      <c r="A251" s="152"/>
      <c r="B251" s="130"/>
      <c r="C251" s="232"/>
      <c r="D251" s="232"/>
      <c r="E251" s="232"/>
      <c r="F251" s="126"/>
      <c r="G251" s="126"/>
      <c r="H251" s="126"/>
      <c r="I251" s="126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4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J251">
        <f t="shared" si="20"/>
        <v>5.2</v>
      </c>
      <c r="AM251">
        <f t="shared" si="21"/>
        <v>18.427145878474406</v>
      </c>
    </row>
    <row r="252" spans="1:39" ht="12.75" hidden="1" customHeight="1">
      <c r="A252" s="152"/>
      <c r="B252" s="130"/>
      <c r="C252" s="232"/>
      <c r="D252" s="232"/>
      <c r="E252" s="232"/>
      <c r="F252" s="126"/>
      <c r="G252" s="126"/>
      <c r="H252" s="126"/>
      <c r="I252" s="126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4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J252">
        <f t="shared" si="20"/>
        <v>5.2</v>
      </c>
      <c r="AM252">
        <f t="shared" si="21"/>
        <v>18.845944648439733</v>
      </c>
    </row>
    <row r="253" spans="1:39" ht="12.75" hidden="1" customHeight="1">
      <c r="A253" s="152"/>
      <c r="B253" s="130"/>
      <c r="C253" s="232"/>
      <c r="D253" s="232"/>
      <c r="E253" s="232"/>
      <c r="F253" s="126"/>
      <c r="G253" s="126"/>
      <c r="H253" s="126"/>
      <c r="I253" s="126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4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J253">
        <f t="shared" si="20"/>
        <v>5.2</v>
      </c>
      <c r="AM253">
        <f t="shared" si="21"/>
        <v>19.264743418405061</v>
      </c>
    </row>
    <row r="254" spans="1:39" ht="12.75" hidden="1" customHeight="1">
      <c r="A254" s="152"/>
      <c r="B254" s="130"/>
      <c r="C254" s="232"/>
      <c r="D254" s="232"/>
      <c r="E254" s="232"/>
      <c r="F254" s="126"/>
      <c r="G254" s="126"/>
      <c r="H254" s="126"/>
      <c r="I254" s="126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4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J254">
        <f t="shared" si="20"/>
        <v>5.2</v>
      </c>
      <c r="AM254">
        <f t="shared" si="21"/>
        <v>19.683542188370389</v>
      </c>
    </row>
    <row r="255" spans="1:39" ht="12.75" hidden="1" customHeight="1">
      <c r="A255" s="152"/>
      <c r="B255" s="130"/>
      <c r="C255" s="232"/>
      <c r="D255" s="232"/>
      <c r="E255" s="232"/>
      <c r="F255" s="126"/>
      <c r="G255" s="126"/>
      <c r="H255" s="126"/>
      <c r="I255" s="126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4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J255">
        <f t="shared" si="20"/>
        <v>5.2</v>
      </c>
      <c r="AM255">
        <f t="shared" si="21"/>
        <v>20.102340958335716</v>
      </c>
    </row>
    <row r="256" spans="1:39" ht="12.75" hidden="1" customHeight="1">
      <c r="A256" s="152"/>
      <c r="B256" s="130"/>
      <c r="C256" s="232"/>
      <c r="D256" s="232"/>
      <c r="E256" s="232"/>
      <c r="F256" s="126"/>
      <c r="G256" s="126"/>
      <c r="H256" s="126"/>
      <c r="I256" s="126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4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J256">
        <f t="shared" si="20"/>
        <v>5.2</v>
      </c>
      <c r="AM256">
        <f t="shared" si="21"/>
        <v>20.521139728301044</v>
      </c>
    </row>
    <row r="257" spans="1:39" ht="12.75" hidden="1" customHeight="1">
      <c r="A257" s="152"/>
      <c r="B257" s="130"/>
      <c r="C257" s="232"/>
      <c r="D257" s="232"/>
      <c r="E257" s="232"/>
      <c r="F257" s="126"/>
      <c r="G257" s="126"/>
      <c r="H257" s="126"/>
      <c r="I257" s="126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4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J257">
        <f t="shared" si="20"/>
        <v>5.2</v>
      </c>
      <c r="AM257">
        <f t="shared" si="21"/>
        <v>20.939938498266372</v>
      </c>
    </row>
    <row r="258" spans="1:39" ht="12.75" hidden="1" customHeight="1">
      <c r="A258" s="152"/>
      <c r="B258" s="130"/>
      <c r="C258" s="232"/>
      <c r="D258" s="232"/>
      <c r="E258" s="232"/>
      <c r="F258" s="126"/>
      <c r="G258" s="126"/>
      <c r="H258" s="126"/>
      <c r="I258" s="126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4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J258">
        <f t="shared" si="20"/>
        <v>5.2</v>
      </c>
      <c r="AM258">
        <f t="shared" si="21"/>
        <v>21.3587372682317</v>
      </c>
    </row>
    <row r="259" spans="1:39" ht="12.75" hidden="1" customHeight="1">
      <c r="A259" s="152"/>
      <c r="B259" s="130"/>
      <c r="C259" s="232"/>
      <c r="D259" s="232"/>
      <c r="E259" s="232"/>
      <c r="F259" s="126"/>
      <c r="G259" s="126"/>
      <c r="H259" s="126"/>
      <c r="I259" s="126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4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J259">
        <f t="shared" si="20"/>
        <v>5.2</v>
      </c>
      <c r="AM259">
        <f t="shared" si="21"/>
        <v>21.777536038197027</v>
      </c>
    </row>
    <row r="260" spans="1:39" ht="12.75" hidden="1" customHeight="1">
      <c r="A260" s="152"/>
      <c r="B260" s="130"/>
      <c r="C260" s="232"/>
      <c r="D260" s="232"/>
      <c r="E260" s="232"/>
      <c r="F260" s="126"/>
      <c r="G260" s="126"/>
      <c r="H260" s="126"/>
      <c r="I260" s="126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4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J260">
        <f t="shared" si="20"/>
        <v>5.2</v>
      </c>
      <c r="AM260">
        <f t="shared" si="21"/>
        <v>22.196334808162355</v>
      </c>
    </row>
    <row r="261" spans="1:39" ht="12.75" hidden="1" customHeight="1">
      <c r="A261" s="152"/>
      <c r="B261" s="130"/>
      <c r="C261" s="232"/>
      <c r="D261" s="232"/>
      <c r="E261" s="232"/>
      <c r="F261" s="126"/>
      <c r="G261" s="126"/>
      <c r="H261" s="126"/>
      <c r="I261" s="126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4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J261">
        <f t="shared" si="20"/>
        <v>5.2</v>
      </c>
      <c r="AM261">
        <f t="shared" si="21"/>
        <v>22.615133578127683</v>
      </c>
    </row>
    <row r="262" spans="1:39" ht="12.75" hidden="1" customHeight="1">
      <c r="A262" s="152"/>
      <c r="B262" s="130"/>
      <c r="C262" s="232"/>
      <c r="D262" s="232"/>
      <c r="E262" s="232"/>
      <c r="F262" s="126"/>
      <c r="G262" s="126"/>
      <c r="H262" s="126"/>
      <c r="I262" s="126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4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J262">
        <f t="shared" si="20"/>
        <v>5.2</v>
      </c>
      <c r="AM262">
        <f t="shared" si="21"/>
        <v>23.03393234809301</v>
      </c>
    </row>
    <row r="263" spans="1:39" ht="12.75" hidden="1" customHeight="1">
      <c r="A263" s="152"/>
      <c r="B263" s="130"/>
      <c r="C263" s="232"/>
      <c r="D263" s="232"/>
      <c r="E263" s="232"/>
      <c r="F263" s="126"/>
      <c r="G263" s="126"/>
      <c r="H263" s="126"/>
      <c r="I263" s="126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4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J263">
        <f t="shared" si="20"/>
        <v>5.2</v>
      </c>
      <c r="AM263">
        <f t="shared" si="21"/>
        <v>23.452731118058338</v>
      </c>
    </row>
    <row r="264" spans="1:39" ht="12.75" hidden="1" customHeight="1">
      <c r="A264" s="152"/>
      <c r="B264" s="130"/>
      <c r="C264" s="232"/>
      <c r="D264" s="232"/>
      <c r="E264" s="232"/>
      <c r="F264" s="126"/>
      <c r="G264" s="126"/>
      <c r="H264" s="126"/>
      <c r="I264" s="126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4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J264">
        <f t="shared" si="20"/>
        <v>5.2</v>
      </c>
      <c r="AM264">
        <f t="shared" si="21"/>
        <v>23.871529888023666</v>
      </c>
    </row>
    <row r="265" spans="1:39" ht="12.75" hidden="1" customHeight="1">
      <c r="A265" s="152"/>
      <c r="B265" s="130"/>
      <c r="C265" s="232"/>
      <c r="D265" s="232"/>
      <c r="E265" s="232"/>
      <c r="F265" s="126"/>
      <c r="G265" s="126"/>
      <c r="H265" s="126"/>
      <c r="I265" s="126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4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J265">
        <f t="shared" si="20"/>
        <v>5.2</v>
      </c>
      <c r="AM265">
        <f t="shared" si="21"/>
        <v>24.290328657988994</v>
      </c>
    </row>
    <row r="266" spans="1:39" ht="12.75" hidden="1" customHeight="1">
      <c r="A266" s="152"/>
      <c r="B266" s="130"/>
      <c r="C266" s="232"/>
      <c r="D266" s="232"/>
      <c r="E266" s="232"/>
      <c r="F266" s="126"/>
      <c r="G266" s="126"/>
      <c r="H266" s="126"/>
      <c r="I266" s="126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4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J266">
        <f t="shared" si="20"/>
        <v>5.2</v>
      </c>
      <c r="AM266">
        <f t="shared" si="21"/>
        <v>24.709127427954321</v>
      </c>
    </row>
    <row r="267" spans="1:39" ht="12.75" hidden="1" customHeight="1">
      <c r="A267" s="152"/>
      <c r="B267" s="130"/>
      <c r="C267" s="232"/>
      <c r="D267" s="232"/>
      <c r="E267" s="232"/>
      <c r="F267" s="126"/>
      <c r="G267" s="126"/>
      <c r="H267" s="126"/>
      <c r="I267" s="126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4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J267">
        <f t="shared" si="20"/>
        <v>5.2</v>
      </c>
      <c r="AM267">
        <f t="shared" si="21"/>
        <v>25.127926197919649</v>
      </c>
    </row>
    <row r="268" spans="1:39" ht="12.75" hidden="1" customHeight="1">
      <c r="A268" s="152"/>
      <c r="B268" s="130"/>
      <c r="C268" s="232"/>
      <c r="D268" s="232"/>
      <c r="E268" s="232"/>
      <c r="F268" s="126"/>
      <c r="G268" s="126"/>
      <c r="H268" s="126"/>
      <c r="I268" s="126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4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J268">
        <f t="shared" si="20"/>
        <v>5.2</v>
      </c>
      <c r="AM268">
        <f t="shared" si="21"/>
        <v>25.546724967884977</v>
      </c>
    </row>
    <row r="269" spans="1:39" ht="12.75" hidden="1" customHeight="1">
      <c r="A269" s="152"/>
      <c r="B269" s="130"/>
      <c r="C269" s="232"/>
      <c r="D269" s="232"/>
      <c r="E269" s="232"/>
      <c r="F269" s="126"/>
      <c r="G269" s="126"/>
      <c r="H269" s="126"/>
      <c r="I269" s="126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4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J269">
        <f t="shared" si="20"/>
        <v>5.2</v>
      </c>
      <c r="AM269">
        <f t="shared" si="21"/>
        <v>25.965523737850305</v>
      </c>
    </row>
    <row r="270" spans="1:39" ht="12.75" hidden="1" customHeight="1">
      <c r="A270" s="152"/>
      <c r="B270" s="130"/>
      <c r="C270" s="232"/>
      <c r="D270" s="232"/>
      <c r="E270" s="232"/>
      <c r="F270" s="126"/>
      <c r="G270" s="126"/>
      <c r="H270" s="126"/>
      <c r="I270" s="126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4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J270">
        <f t="shared" si="20"/>
        <v>5.2</v>
      </c>
      <c r="AM270">
        <f t="shared" si="21"/>
        <v>26.384322507815632</v>
      </c>
    </row>
    <row r="271" spans="1:39" ht="12.75" hidden="1" customHeight="1">
      <c r="A271" s="152"/>
      <c r="B271" s="130"/>
      <c r="C271" s="232"/>
      <c r="D271" s="232"/>
      <c r="E271" s="232"/>
      <c r="F271" s="126"/>
      <c r="G271" s="126"/>
      <c r="H271" s="126"/>
      <c r="I271" s="126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4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J271">
        <f t="shared" si="20"/>
        <v>5.2</v>
      </c>
      <c r="AM271">
        <f t="shared" si="21"/>
        <v>26.80312127778096</v>
      </c>
    </row>
    <row r="272" spans="1:39" ht="12.75" hidden="1" customHeight="1">
      <c r="A272" s="152"/>
      <c r="B272" s="130"/>
      <c r="C272" s="232"/>
      <c r="D272" s="232"/>
      <c r="E272" s="232"/>
      <c r="F272" s="126"/>
      <c r="G272" s="126"/>
      <c r="H272" s="126"/>
      <c r="I272" s="126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4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J272">
        <f t="shared" ref="AJ272:AJ306" si="22">AJ271+(AJ$307-AJ$207)/100</f>
        <v>5.2</v>
      </c>
      <c r="AM272">
        <f t="shared" ref="AM272:AM306" si="23">AM271+(AM$307-AM$207)/100</f>
        <v>27.221920047746288</v>
      </c>
    </row>
    <row r="273" spans="1:39" ht="12.75" hidden="1" customHeight="1">
      <c r="A273" s="152"/>
      <c r="B273" s="130"/>
      <c r="C273" s="232"/>
      <c r="D273" s="232"/>
      <c r="E273" s="232"/>
      <c r="F273" s="126"/>
      <c r="G273" s="126"/>
      <c r="H273" s="126"/>
      <c r="I273" s="126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4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J273">
        <f t="shared" si="22"/>
        <v>5.2</v>
      </c>
      <c r="AM273">
        <f t="shared" si="23"/>
        <v>27.640718817711615</v>
      </c>
    </row>
    <row r="274" spans="1:39" ht="12.75" hidden="1" customHeight="1">
      <c r="A274" s="152"/>
      <c r="B274" s="130"/>
      <c r="C274" s="232"/>
      <c r="D274" s="232"/>
      <c r="E274" s="232"/>
      <c r="F274" s="126"/>
      <c r="G274" s="126"/>
      <c r="H274" s="126"/>
      <c r="I274" s="126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4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J274">
        <f t="shared" si="22"/>
        <v>5.2</v>
      </c>
      <c r="AM274">
        <f t="shared" si="23"/>
        <v>28.059517587676943</v>
      </c>
    </row>
    <row r="275" spans="1:39" ht="12.75" hidden="1" customHeight="1">
      <c r="A275" s="152"/>
      <c r="B275" s="130"/>
      <c r="C275" s="232"/>
      <c r="D275" s="232"/>
      <c r="E275" s="232"/>
      <c r="F275" s="126"/>
      <c r="G275" s="126"/>
      <c r="H275" s="126"/>
      <c r="I275" s="126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4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J275">
        <f t="shared" si="22"/>
        <v>5.2</v>
      </c>
      <c r="AM275">
        <f t="shared" si="23"/>
        <v>28.478316357642271</v>
      </c>
    </row>
    <row r="276" spans="1:39" ht="12.75" hidden="1" customHeight="1">
      <c r="A276" s="152"/>
      <c r="B276" s="130"/>
      <c r="C276" s="232"/>
      <c r="D276" s="232"/>
      <c r="E276" s="232"/>
      <c r="F276" s="126"/>
      <c r="G276" s="126"/>
      <c r="H276" s="126"/>
      <c r="I276" s="126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4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J276">
        <f t="shared" si="22"/>
        <v>5.2</v>
      </c>
      <c r="AM276">
        <f t="shared" si="23"/>
        <v>28.897115127607599</v>
      </c>
    </row>
    <row r="277" spans="1:39" ht="12.75" hidden="1" customHeight="1">
      <c r="A277" s="152"/>
      <c r="B277" s="130"/>
      <c r="C277" s="232"/>
      <c r="D277" s="232"/>
      <c r="E277" s="232"/>
      <c r="F277" s="126"/>
      <c r="G277" s="126"/>
      <c r="H277" s="126"/>
      <c r="I277" s="126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4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J277">
        <f t="shared" si="22"/>
        <v>5.2</v>
      </c>
      <c r="AM277">
        <f t="shared" si="23"/>
        <v>29.315913897572926</v>
      </c>
    </row>
    <row r="278" spans="1:39" ht="12.75" hidden="1" customHeight="1">
      <c r="A278" s="152"/>
      <c r="B278" s="130"/>
      <c r="C278" s="232"/>
      <c r="D278" s="232"/>
      <c r="E278" s="232"/>
      <c r="F278" s="126"/>
      <c r="G278" s="126"/>
      <c r="H278" s="126"/>
      <c r="I278" s="126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4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J278">
        <f t="shared" si="22"/>
        <v>5.2</v>
      </c>
      <c r="AM278">
        <f t="shared" si="23"/>
        <v>29.734712667538254</v>
      </c>
    </row>
    <row r="279" spans="1:39" ht="12.75" hidden="1" customHeight="1">
      <c r="A279" s="152"/>
      <c r="B279" s="130"/>
      <c r="C279" s="232"/>
      <c r="D279" s="232"/>
      <c r="E279" s="232"/>
      <c r="F279" s="126"/>
      <c r="G279" s="126"/>
      <c r="H279" s="126"/>
      <c r="I279" s="126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4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J279">
        <f t="shared" si="22"/>
        <v>5.2</v>
      </c>
      <c r="AM279">
        <f t="shared" si="23"/>
        <v>30.153511437503582</v>
      </c>
    </row>
    <row r="280" spans="1:39" ht="12.75" hidden="1" customHeight="1">
      <c r="A280" s="152"/>
      <c r="B280" s="130"/>
      <c r="C280" s="232"/>
      <c r="D280" s="232"/>
      <c r="E280" s="232"/>
      <c r="F280" s="126"/>
      <c r="G280" s="126"/>
      <c r="H280" s="126"/>
      <c r="I280" s="126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4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J280">
        <f t="shared" si="22"/>
        <v>5.2</v>
      </c>
      <c r="AM280">
        <f t="shared" si="23"/>
        <v>30.572310207468909</v>
      </c>
    </row>
    <row r="281" spans="1:39" ht="12.75" hidden="1" customHeight="1">
      <c r="A281" s="152"/>
      <c r="B281" s="130"/>
      <c r="C281" s="232"/>
      <c r="D281" s="232"/>
      <c r="E281" s="232"/>
      <c r="F281" s="126"/>
      <c r="G281" s="126"/>
      <c r="H281" s="126"/>
      <c r="I281" s="126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4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J281">
        <f t="shared" si="22"/>
        <v>5.2</v>
      </c>
      <c r="AM281">
        <f t="shared" si="23"/>
        <v>30.991108977434237</v>
      </c>
    </row>
    <row r="282" spans="1:39" ht="12.75" hidden="1" customHeight="1">
      <c r="A282" s="152"/>
      <c r="B282" s="130"/>
      <c r="C282" s="232"/>
      <c r="D282" s="232"/>
      <c r="E282" s="232"/>
      <c r="F282" s="126"/>
      <c r="G282" s="126"/>
      <c r="H282" s="126"/>
      <c r="I282" s="126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4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J282">
        <f t="shared" si="22"/>
        <v>5.2</v>
      </c>
      <c r="AM282">
        <f t="shared" si="23"/>
        <v>31.409907747399565</v>
      </c>
    </row>
    <row r="283" spans="1:39" ht="12.75" hidden="1" customHeight="1">
      <c r="A283" s="152"/>
      <c r="B283" s="130"/>
      <c r="C283" s="232"/>
      <c r="D283" s="232"/>
      <c r="E283" s="232"/>
      <c r="F283" s="126"/>
      <c r="G283" s="126"/>
      <c r="H283" s="126"/>
      <c r="I283" s="126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4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J283">
        <f t="shared" si="22"/>
        <v>5.2</v>
      </c>
      <c r="AM283">
        <f t="shared" si="23"/>
        <v>31.828706517364893</v>
      </c>
    </row>
    <row r="284" spans="1:39" ht="12.75" hidden="1" customHeight="1">
      <c r="A284" s="152"/>
      <c r="B284" s="130"/>
      <c r="C284" s="232"/>
      <c r="D284" s="232"/>
      <c r="E284" s="232"/>
      <c r="F284" s="126"/>
      <c r="G284" s="126"/>
      <c r="H284" s="126"/>
      <c r="I284" s="126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4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J284">
        <f t="shared" si="22"/>
        <v>5.2</v>
      </c>
      <c r="AM284">
        <f t="shared" si="23"/>
        <v>32.24750528733022</v>
      </c>
    </row>
    <row r="285" spans="1:39" ht="12.75" hidden="1" customHeight="1">
      <c r="A285" s="152"/>
      <c r="B285" s="130"/>
      <c r="C285" s="232"/>
      <c r="D285" s="232"/>
      <c r="E285" s="232"/>
      <c r="F285" s="126"/>
      <c r="G285" s="126"/>
      <c r="H285" s="126"/>
      <c r="I285" s="126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4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J285">
        <f t="shared" si="22"/>
        <v>5.2</v>
      </c>
      <c r="AM285">
        <f t="shared" si="23"/>
        <v>32.666304057295548</v>
      </c>
    </row>
    <row r="286" spans="1:39" ht="12.75" hidden="1" customHeight="1">
      <c r="A286" s="152"/>
      <c r="B286" s="130"/>
      <c r="C286" s="232"/>
      <c r="D286" s="232"/>
      <c r="E286" s="232"/>
      <c r="F286" s="126"/>
      <c r="G286" s="126"/>
      <c r="H286" s="126"/>
      <c r="I286" s="126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4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J286">
        <f t="shared" si="22"/>
        <v>5.2</v>
      </c>
      <c r="AM286">
        <f t="shared" si="23"/>
        <v>33.085102827260876</v>
      </c>
    </row>
    <row r="287" spans="1:39" ht="12.75" hidden="1" customHeight="1">
      <c r="A287" s="152"/>
      <c r="B287" s="130"/>
      <c r="C287" s="232"/>
      <c r="D287" s="232"/>
      <c r="E287" s="232"/>
      <c r="F287" s="126"/>
      <c r="G287" s="126"/>
      <c r="H287" s="126"/>
      <c r="I287" s="126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4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J287">
        <f t="shared" si="22"/>
        <v>5.2</v>
      </c>
      <c r="AM287">
        <f t="shared" si="23"/>
        <v>33.503901597226204</v>
      </c>
    </row>
    <row r="288" spans="1:39" ht="12.75" hidden="1" customHeight="1">
      <c r="A288" s="152"/>
      <c r="B288" s="130"/>
      <c r="C288" s="232"/>
      <c r="D288" s="232"/>
      <c r="E288" s="232"/>
      <c r="F288" s="126"/>
      <c r="G288" s="126"/>
      <c r="H288" s="126"/>
      <c r="I288" s="126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4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J288">
        <f t="shared" si="22"/>
        <v>5.2</v>
      </c>
      <c r="AM288">
        <f t="shared" si="23"/>
        <v>33.922700367191531</v>
      </c>
    </row>
    <row r="289" spans="1:39" ht="12.75" hidden="1" customHeight="1">
      <c r="A289" s="152"/>
      <c r="B289" s="130"/>
      <c r="C289" s="232"/>
      <c r="D289" s="232"/>
      <c r="E289" s="232"/>
      <c r="F289" s="126"/>
      <c r="G289" s="126"/>
      <c r="H289" s="126"/>
      <c r="I289" s="126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4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J289">
        <f t="shared" si="22"/>
        <v>5.2</v>
      </c>
      <c r="AM289">
        <f t="shared" si="23"/>
        <v>34.341499137156859</v>
      </c>
    </row>
    <row r="290" spans="1:39" ht="12.75" hidden="1" customHeight="1">
      <c r="A290" s="152"/>
      <c r="B290" s="130"/>
      <c r="C290" s="232"/>
      <c r="D290" s="232"/>
      <c r="E290" s="232"/>
      <c r="F290" s="126"/>
      <c r="G290" s="126"/>
      <c r="H290" s="126"/>
      <c r="I290" s="126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4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J290">
        <f t="shared" si="22"/>
        <v>5.2</v>
      </c>
      <c r="AM290">
        <f t="shared" si="23"/>
        <v>34.760297907122187</v>
      </c>
    </row>
    <row r="291" spans="1:39" ht="12.75" hidden="1" customHeight="1">
      <c r="A291" s="152"/>
      <c r="B291" s="130"/>
      <c r="C291" s="232"/>
      <c r="D291" s="232"/>
      <c r="E291" s="232"/>
      <c r="F291" s="126"/>
      <c r="G291" s="126"/>
      <c r="H291" s="126"/>
      <c r="I291" s="126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4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J291">
        <f t="shared" si="22"/>
        <v>5.2</v>
      </c>
      <c r="AM291">
        <f t="shared" si="23"/>
        <v>35.179096677087514</v>
      </c>
    </row>
    <row r="292" spans="1:39" ht="12.75" hidden="1" customHeight="1">
      <c r="A292" s="152"/>
      <c r="B292" s="130"/>
      <c r="C292" s="232"/>
      <c r="D292" s="232"/>
      <c r="E292" s="232"/>
      <c r="F292" s="126"/>
      <c r="G292" s="126"/>
      <c r="H292" s="126"/>
      <c r="I292" s="126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4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J292">
        <f t="shared" si="22"/>
        <v>5.2</v>
      </c>
      <c r="AM292">
        <f t="shared" si="23"/>
        <v>35.597895447052842</v>
      </c>
    </row>
    <row r="293" spans="1:39" ht="12.75" hidden="1" customHeight="1">
      <c r="A293" s="152"/>
      <c r="B293" s="130"/>
      <c r="C293" s="232"/>
      <c r="D293" s="232"/>
      <c r="E293" s="232"/>
      <c r="F293" s="126"/>
      <c r="G293" s="126"/>
      <c r="H293" s="126"/>
      <c r="I293" s="126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4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J293">
        <f t="shared" si="22"/>
        <v>5.2</v>
      </c>
      <c r="AM293">
        <f t="shared" si="23"/>
        <v>36.01669421701817</v>
      </c>
    </row>
    <row r="294" spans="1:39" ht="12.75" hidden="1" customHeight="1">
      <c r="A294" s="152"/>
      <c r="B294" s="130"/>
      <c r="C294" s="232"/>
      <c r="D294" s="232"/>
      <c r="E294" s="232"/>
      <c r="F294" s="126"/>
      <c r="G294" s="126"/>
      <c r="H294" s="126"/>
      <c r="I294" s="126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4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J294">
        <f t="shared" si="22"/>
        <v>5.2</v>
      </c>
      <c r="AM294">
        <f t="shared" si="23"/>
        <v>36.435492986983498</v>
      </c>
    </row>
    <row r="295" spans="1:39" ht="12.75" hidden="1" customHeight="1">
      <c r="A295" s="152"/>
      <c r="B295" s="130"/>
      <c r="C295" s="232"/>
      <c r="D295" s="232"/>
      <c r="E295" s="232"/>
      <c r="F295" s="126"/>
      <c r="G295" s="126"/>
      <c r="H295" s="126"/>
      <c r="I295" s="126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4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J295">
        <f t="shared" si="22"/>
        <v>5.2</v>
      </c>
      <c r="AM295">
        <f t="shared" si="23"/>
        <v>36.854291756948825</v>
      </c>
    </row>
    <row r="296" spans="1:39" ht="12.75" hidden="1" customHeight="1">
      <c r="A296" s="152"/>
      <c r="B296" s="130"/>
      <c r="C296" s="232"/>
      <c r="D296" s="232"/>
      <c r="E296" s="232"/>
      <c r="F296" s="126"/>
      <c r="G296" s="126"/>
      <c r="H296" s="126"/>
      <c r="I296" s="126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4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J296">
        <f t="shared" si="22"/>
        <v>5.2</v>
      </c>
      <c r="AM296">
        <f t="shared" si="23"/>
        <v>37.273090526914153</v>
      </c>
    </row>
    <row r="297" spans="1:39" ht="12.75" hidden="1" customHeight="1">
      <c r="A297" s="152"/>
      <c r="B297" s="130"/>
      <c r="C297" s="232"/>
      <c r="D297" s="232"/>
      <c r="E297" s="232"/>
      <c r="F297" s="126"/>
      <c r="G297" s="126"/>
      <c r="H297" s="126"/>
      <c r="I297" s="126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4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J297">
        <f t="shared" si="22"/>
        <v>5.2</v>
      </c>
      <c r="AM297">
        <f t="shared" si="23"/>
        <v>37.691889296879481</v>
      </c>
    </row>
    <row r="298" spans="1:39" ht="12.75" hidden="1" customHeight="1">
      <c r="A298" s="152"/>
      <c r="B298" s="130"/>
      <c r="C298" s="232"/>
      <c r="D298" s="232"/>
      <c r="E298" s="232"/>
      <c r="F298" s="126"/>
      <c r="G298" s="126"/>
      <c r="H298" s="126"/>
      <c r="I298" s="126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4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J298">
        <f t="shared" si="22"/>
        <v>5.2</v>
      </c>
      <c r="AM298">
        <f t="shared" si="23"/>
        <v>38.110688066844808</v>
      </c>
    </row>
    <row r="299" spans="1:39" ht="12.75" hidden="1" customHeight="1">
      <c r="A299" s="152"/>
      <c r="B299" s="130"/>
      <c r="C299" s="232"/>
      <c r="D299" s="232"/>
      <c r="E299" s="232"/>
      <c r="F299" s="126"/>
      <c r="G299" s="126"/>
      <c r="H299" s="126"/>
      <c r="I299" s="126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4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J299">
        <f t="shared" si="22"/>
        <v>5.2</v>
      </c>
      <c r="AM299">
        <f t="shared" si="23"/>
        <v>38.529486836810136</v>
      </c>
    </row>
    <row r="300" spans="1:39" ht="12.75" hidden="1" customHeight="1">
      <c r="A300" s="152"/>
      <c r="B300" s="130"/>
      <c r="C300" s="232"/>
      <c r="D300" s="232"/>
      <c r="E300" s="232"/>
      <c r="F300" s="126"/>
      <c r="G300" s="126"/>
      <c r="H300" s="126"/>
      <c r="I300" s="126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4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J300">
        <f t="shared" si="22"/>
        <v>5.2</v>
      </c>
      <c r="AM300">
        <f t="shared" si="23"/>
        <v>38.948285606775464</v>
      </c>
    </row>
    <row r="301" spans="1:39" ht="12.75" hidden="1" customHeight="1">
      <c r="A301" s="152"/>
      <c r="B301" s="130"/>
      <c r="C301" s="232"/>
      <c r="D301" s="232"/>
      <c r="E301" s="232"/>
      <c r="F301" s="126"/>
      <c r="G301" s="126"/>
      <c r="H301" s="126"/>
      <c r="I301" s="126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4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J301">
        <f t="shared" si="22"/>
        <v>5.2</v>
      </c>
      <c r="AM301">
        <f t="shared" si="23"/>
        <v>39.367084376740792</v>
      </c>
    </row>
    <row r="302" spans="1:39" ht="12.75" hidden="1" customHeight="1">
      <c r="A302" s="152"/>
      <c r="B302" s="130"/>
      <c r="C302" s="232"/>
      <c r="D302" s="232"/>
      <c r="E302" s="232"/>
      <c r="F302" s="126"/>
      <c r="G302" s="126"/>
      <c r="H302" s="126"/>
      <c r="I302" s="126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4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J302">
        <f t="shared" si="22"/>
        <v>5.2</v>
      </c>
      <c r="AM302">
        <f t="shared" si="23"/>
        <v>39.785883146706119</v>
      </c>
    </row>
    <row r="303" spans="1:39" ht="12.75" hidden="1" customHeight="1">
      <c r="A303" s="152"/>
      <c r="B303" s="130"/>
      <c r="C303" s="232"/>
      <c r="D303" s="232"/>
      <c r="E303" s="232"/>
      <c r="F303" s="126"/>
      <c r="G303" s="126"/>
      <c r="H303" s="126"/>
      <c r="I303" s="126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4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J303">
        <f t="shared" si="22"/>
        <v>5.2</v>
      </c>
      <c r="AM303">
        <f t="shared" si="23"/>
        <v>40.204681916671447</v>
      </c>
    </row>
    <row r="304" spans="1:39" ht="12.75" hidden="1" customHeight="1">
      <c r="A304" s="152"/>
      <c r="B304" s="130"/>
      <c r="C304" s="232"/>
      <c r="D304" s="232"/>
      <c r="E304" s="232"/>
      <c r="F304" s="126"/>
      <c r="G304" s="126"/>
      <c r="H304" s="126"/>
      <c r="I304" s="126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4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J304">
        <f t="shared" si="22"/>
        <v>5.2</v>
      </c>
      <c r="AM304">
        <f t="shared" si="23"/>
        <v>40.623480686636775</v>
      </c>
    </row>
    <row r="305" spans="1:43" ht="12.75" hidden="1" customHeight="1">
      <c r="A305" s="152"/>
      <c r="B305" s="130"/>
      <c r="C305" s="232"/>
      <c r="D305" s="232"/>
      <c r="E305" s="232"/>
      <c r="F305" s="126"/>
      <c r="G305" s="126"/>
      <c r="H305" s="126"/>
      <c r="I305" s="126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4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J305">
        <f t="shared" si="22"/>
        <v>5.2</v>
      </c>
      <c r="AM305">
        <f t="shared" si="23"/>
        <v>41.042279456602103</v>
      </c>
    </row>
    <row r="306" spans="1:43" ht="12.75" hidden="1" customHeight="1">
      <c r="A306" s="152"/>
      <c r="B306" s="130"/>
      <c r="C306" s="232"/>
      <c r="D306" s="232"/>
      <c r="E306" s="232"/>
      <c r="F306" s="126"/>
      <c r="G306" s="126"/>
      <c r="H306" s="126"/>
      <c r="I306" s="126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4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J306">
        <f t="shared" si="22"/>
        <v>5.2</v>
      </c>
      <c r="AM306">
        <f t="shared" si="23"/>
        <v>41.46107822656743</v>
      </c>
    </row>
    <row r="307" spans="1:43" ht="12.75" hidden="1" customHeight="1">
      <c r="A307" s="152"/>
      <c r="B307" s="130"/>
      <c r="C307" s="232"/>
      <c r="D307" s="232"/>
      <c r="E307" s="232"/>
      <c r="F307" s="126"/>
      <c r="G307" s="126"/>
      <c r="H307" s="126"/>
      <c r="I307" s="126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4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77"/>
      <c r="AJ307" s="177">
        <f>AB19</f>
        <v>5.2</v>
      </c>
      <c r="AK307" s="177"/>
      <c r="AL307" s="177"/>
      <c r="AM307" s="177">
        <f>AC19</f>
        <v>41.879876996532715</v>
      </c>
      <c r="AN307" s="177"/>
      <c r="AO307" s="177"/>
      <c r="AP307" s="177"/>
      <c r="AQ307" s="177"/>
    </row>
    <row r="308" spans="1:43" ht="12.75" hidden="1" customHeight="1">
      <c r="A308" s="152"/>
      <c r="B308" s="130"/>
      <c r="C308" s="232"/>
      <c r="D308" s="232"/>
      <c r="E308" s="232"/>
      <c r="F308" s="126"/>
      <c r="G308" s="126"/>
      <c r="H308" s="126"/>
      <c r="I308" s="126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4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J308">
        <f>AB16</f>
        <v>5.2</v>
      </c>
      <c r="AN308">
        <f>AC16</f>
        <v>6.05</v>
      </c>
    </row>
    <row r="309" spans="1:43" ht="12.75" hidden="1" customHeight="1">
      <c r="A309" s="152"/>
      <c r="B309" s="130"/>
      <c r="C309" s="232"/>
      <c r="D309" s="232"/>
      <c r="E309" s="232"/>
      <c r="F309" s="126"/>
      <c r="G309" s="126"/>
      <c r="H309" s="126"/>
      <c r="I309" s="126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4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J309">
        <f t="shared" ref="AJ309:AJ372" si="24">AJ308+(AJ$408-AJ$308)/100</f>
        <v>5.5667987699653274</v>
      </c>
      <c r="AN309">
        <f t="shared" ref="AN309:AN372" si="25">AN308+(AN$408-AN$308)/100</f>
        <v>6.05</v>
      </c>
    </row>
    <row r="310" spans="1:43" ht="12.75" hidden="1" customHeight="1">
      <c r="A310" s="152"/>
      <c r="B310" s="130"/>
      <c r="C310" s="232"/>
      <c r="D310" s="232"/>
      <c r="E310" s="232"/>
      <c r="F310" s="126"/>
      <c r="G310" s="126"/>
      <c r="H310" s="126"/>
      <c r="I310" s="126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4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J310">
        <f t="shared" si="24"/>
        <v>5.9335975399306546</v>
      </c>
      <c r="AN310">
        <f t="shared" si="25"/>
        <v>6.05</v>
      </c>
    </row>
    <row r="311" spans="1:43" ht="12.75" hidden="1" customHeight="1">
      <c r="A311" s="152"/>
      <c r="B311" s="130"/>
      <c r="C311" s="232"/>
      <c r="D311" s="232"/>
      <c r="E311" s="232"/>
      <c r="F311" s="126"/>
      <c r="G311" s="126"/>
      <c r="H311" s="126"/>
      <c r="I311" s="126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4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J311">
        <f t="shared" si="24"/>
        <v>6.3003963098959819</v>
      </c>
      <c r="AN311">
        <f t="shared" si="25"/>
        <v>6.05</v>
      </c>
    </row>
    <row r="312" spans="1:43" ht="12.75" hidden="1" customHeight="1">
      <c r="A312" s="152"/>
      <c r="B312" s="130"/>
      <c r="C312" s="232"/>
      <c r="D312" s="232"/>
      <c r="E312" s="232"/>
      <c r="F312" s="126"/>
      <c r="G312" s="126"/>
      <c r="H312" s="126"/>
      <c r="I312" s="126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4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J312">
        <f t="shared" si="24"/>
        <v>6.6671950798613091</v>
      </c>
      <c r="AN312">
        <f t="shared" si="25"/>
        <v>6.05</v>
      </c>
    </row>
    <row r="313" spans="1:43" ht="12.75" hidden="1" customHeight="1">
      <c r="A313" s="152"/>
      <c r="B313" s="130"/>
      <c r="C313" s="232"/>
      <c r="D313" s="232"/>
      <c r="E313" s="232"/>
      <c r="F313" s="126"/>
      <c r="G313" s="126"/>
      <c r="H313" s="126"/>
      <c r="I313" s="126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4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J313">
        <f t="shared" si="24"/>
        <v>7.0339938498266363</v>
      </c>
      <c r="AN313">
        <f t="shared" si="25"/>
        <v>6.05</v>
      </c>
    </row>
    <row r="314" spans="1:43" ht="12.75" hidden="1" customHeight="1">
      <c r="A314" s="152"/>
      <c r="B314" s="130"/>
      <c r="C314" s="232"/>
      <c r="D314" s="232"/>
      <c r="E314" s="232"/>
      <c r="F314" s="126"/>
      <c r="G314" s="126"/>
      <c r="H314" s="126"/>
      <c r="I314" s="126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4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J314">
        <f t="shared" si="24"/>
        <v>7.4007926197919636</v>
      </c>
      <c r="AN314">
        <f t="shared" si="25"/>
        <v>6.05</v>
      </c>
    </row>
    <row r="315" spans="1:43" ht="12.75" hidden="1" customHeight="1">
      <c r="A315" s="152"/>
      <c r="B315" s="130"/>
      <c r="C315" s="232"/>
      <c r="D315" s="232"/>
      <c r="E315" s="232"/>
      <c r="F315" s="126"/>
      <c r="G315" s="126"/>
      <c r="H315" s="126"/>
      <c r="I315" s="126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4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J315">
        <f t="shared" si="24"/>
        <v>7.7675913897572908</v>
      </c>
      <c r="AN315">
        <f t="shared" si="25"/>
        <v>6.05</v>
      </c>
    </row>
    <row r="316" spans="1:43" ht="12.75" hidden="1" customHeight="1">
      <c r="A316" s="152"/>
      <c r="B316" s="130"/>
      <c r="C316" s="232"/>
      <c r="D316" s="232"/>
      <c r="E316" s="232"/>
      <c r="F316" s="126"/>
      <c r="G316" s="126"/>
      <c r="H316" s="126"/>
      <c r="I316" s="126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4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J316">
        <f t="shared" si="24"/>
        <v>8.1343901597226171</v>
      </c>
      <c r="AN316">
        <f t="shared" si="25"/>
        <v>6.05</v>
      </c>
    </row>
    <row r="317" spans="1:43" ht="12.75" hidden="1" customHeight="1">
      <c r="A317" s="152"/>
      <c r="B317" s="130"/>
      <c r="C317" s="232"/>
      <c r="D317" s="232"/>
      <c r="E317" s="232"/>
      <c r="F317" s="126"/>
      <c r="G317" s="126"/>
      <c r="H317" s="126"/>
      <c r="I317" s="126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4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J317">
        <f t="shared" si="24"/>
        <v>8.5011889296879435</v>
      </c>
      <c r="AN317">
        <f t="shared" si="25"/>
        <v>6.05</v>
      </c>
    </row>
    <row r="318" spans="1:43" ht="12.75" hidden="1" customHeight="1">
      <c r="A318" s="152"/>
      <c r="B318" s="130"/>
      <c r="C318" s="232"/>
      <c r="D318" s="232"/>
      <c r="E318" s="232"/>
      <c r="F318" s="126"/>
      <c r="G318" s="126"/>
      <c r="H318" s="126"/>
      <c r="I318" s="126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4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J318">
        <f t="shared" si="24"/>
        <v>8.8679876996532698</v>
      </c>
      <c r="AN318">
        <f t="shared" si="25"/>
        <v>6.05</v>
      </c>
    </row>
    <row r="319" spans="1:43" ht="12.75" hidden="1" customHeight="1">
      <c r="A319" s="152"/>
      <c r="B319" s="130"/>
      <c r="C319" s="232"/>
      <c r="D319" s="232"/>
      <c r="E319" s="232"/>
      <c r="F319" s="126"/>
      <c r="G319" s="126"/>
      <c r="H319" s="126"/>
      <c r="I319" s="126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4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J319">
        <f t="shared" si="24"/>
        <v>9.2347864696185962</v>
      </c>
      <c r="AN319">
        <f t="shared" si="25"/>
        <v>6.05</v>
      </c>
    </row>
    <row r="320" spans="1:43" ht="12.75" hidden="1" customHeight="1">
      <c r="A320" s="152"/>
      <c r="B320" s="130"/>
      <c r="C320" s="232"/>
      <c r="D320" s="232"/>
      <c r="E320" s="232"/>
      <c r="F320" s="126"/>
      <c r="G320" s="126"/>
      <c r="H320" s="126"/>
      <c r="I320" s="126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4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J320">
        <f t="shared" si="24"/>
        <v>9.6015852395839225</v>
      </c>
      <c r="AN320">
        <f t="shared" si="25"/>
        <v>6.05</v>
      </c>
    </row>
    <row r="321" spans="1:40" ht="12.75" hidden="1" customHeight="1">
      <c r="A321" s="152"/>
      <c r="B321" s="130"/>
      <c r="C321" s="232"/>
      <c r="D321" s="232"/>
      <c r="E321" s="232"/>
      <c r="F321" s="126"/>
      <c r="G321" s="126"/>
      <c r="H321" s="126"/>
      <c r="I321" s="126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4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J321">
        <f t="shared" si="24"/>
        <v>9.9683840095492489</v>
      </c>
      <c r="AN321">
        <f t="shared" si="25"/>
        <v>6.05</v>
      </c>
    </row>
    <row r="322" spans="1:40" ht="12.75" hidden="1" customHeight="1">
      <c r="A322" s="152"/>
      <c r="B322" s="130"/>
      <c r="C322" s="232"/>
      <c r="D322" s="232"/>
      <c r="E322" s="232"/>
      <c r="F322" s="126"/>
      <c r="G322" s="126"/>
      <c r="H322" s="126"/>
      <c r="I322" s="126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4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J322">
        <f t="shared" si="24"/>
        <v>10.335182779514575</v>
      </c>
      <c r="AN322">
        <f t="shared" si="25"/>
        <v>6.05</v>
      </c>
    </row>
    <row r="323" spans="1:40" ht="12.75" hidden="1" customHeight="1">
      <c r="A323" s="152"/>
      <c r="B323" s="130"/>
      <c r="C323" s="232"/>
      <c r="D323" s="232"/>
      <c r="E323" s="232"/>
      <c r="F323" s="126"/>
      <c r="G323" s="126"/>
      <c r="H323" s="126"/>
      <c r="I323" s="126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4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J323">
        <f t="shared" si="24"/>
        <v>10.701981549479902</v>
      </c>
      <c r="AN323">
        <f t="shared" si="25"/>
        <v>6.05</v>
      </c>
    </row>
    <row r="324" spans="1:40" ht="12.75" hidden="1" customHeight="1">
      <c r="A324" s="152"/>
      <c r="B324" s="130"/>
      <c r="C324" s="232"/>
      <c r="D324" s="232"/>
      <c r="E324" s="232"/>
      <c r="F324" s="126"/>
      <c r="G324" s="126"/>
      <c r="H324" s="126"/>
      <c r="I324" s="126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4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J324">
        <f t="shared" si="24"/>
        <v>11.068780319445228</v>
      </c>
      <c r="AN324">
        <f t="shared" si="25"/>
        <v>6.05</v>
      </c>
    </row>
    <row r="325" spans="1:40" ht="12.75" hidden="1" customHeight="1">
      <c r="A325" s="152"/>
      <c r="B325" s="130"/>
      <c r="C325" s="232"/>
      <c r="D325" s="232"/>
      <c r="E325" s="232"/>
      <c r="F325" s="126"/>
      <c r="G325" s="126"/>
      <c r="H325" s="126"/>
      <c r="I325" s="126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4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J325">
        <f t="shared" si="24"/>
        <v>11.435579089410554</v>
      </c>
      <c r="AN325">
        <f t="shared" si="25"/>
        <v>6.05</v>
      </c>
    </row>
    <row r="326" spans="1:40" ht="12.75" hidden="1" customHeight="1">
      <c r="A326" s="152"/>
      <c r="B326" s="130"/>
      <c r="C326" s="232"/>
      <c r="D326" s="232"/>
      <c r="E326" s="232"/>
      <c r="F326" s="126"/>
      <c r="G326" s="126"/>
      <c r="H326" s="126"/>
      <c r="I326" s="126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4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J326">
        <f t="shared" si="24"/>
        <v>11.802377859375881</v>
      </c>
      <c r="AN326">
        <f t="shared" si="25"/>
        <v>6.05</v>
      </c>
    </row>
    <row r="327" spans="1:40" ht="12.75" hidden="1" customHeight="1">
      <c r="A327" s="152"/>
      <c r="B327" s="130"/>
      <c r="C327" s="232"/>
      <c r="D327" s="232"/>
      <c r="E327" s="232"/>
      <c r="F327" s="126"/>
      <c r="G327" s="126"/>
      <c r="H327" s="126"/>
      <c r="I327" s="126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4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J327">
        <f t="shared" si="24"/>
        <v>12.169176629341207</v>
      </c>
      <c r="AN327">
        <f t="shared" si="25"/>
        <v>6.05</v>
      </c>
    </row>
    <row r="328" spans="1:40" ht="12.75" hidden="1" customHeight="1">
      <c r="A328" s="152"/>
      <c r="B328" s="130"/>
      <c r="C328" s="232"/>
      <c r="D328" s="232"/>
      <c r="E328" s="232"/>
      <c r="F328" s="126"/>
      <c r="G328" s="126"/>
      <c r="H328" s="126"/>
      <c r="I328" s="126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4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J328">
        <f t="shared" si="24"/>
        <v>12.535975399306533</v>
      </c>
      <c r="AN328">
        <f t="shared" si="25"/>
        <v>6.05</v>
      </c>
    </row>
    <row r="329" spans="1:40" ht="12.75" hidden="1" customHeight="1">
      <c r="A329" s="152"/>
      <c r="B329" s="130"/>
      <c r="C329" s="232"/>
      <c r="D329" s="232"/>
      <c r="E329" s="232"/>
      <c r="F329" s="126"/>
      <c r="G329" s="126"/>
      <c r="H329" s="126"/>
      <c r="I329" s="126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4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J329">
        <f t="shared" si="24"/>
        <v>12.90277416927186</v>
      </c>
      <c r="AN329">
        <f t="shared" si="25"/>
        <v>6.05</v>
      </c>
    </row>
    <row r="330" spans="1:40" ht="12.75" hidden="1" customHeight="1">
      <c r="A330" s="152"/>
      <c r="B330" s="130"/>
      <c r="C330" s="232"/>
      <c r="D330" s="232"/>
      <c r="E330" s="232"/>
      <c r="F330" s="126"/>
      <c r="G330" s="126"/>
      <c r="H330" s="126"/>
      <c r="I330" s="126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4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J330">
        <f t="shared" si="24"/>
        <v>13.269572939237186</v>
      </c>
      <c r="AN330">
        <f t="shared" si="25"/>
        <v>6.05</v>
      </c>
    </row>
    <row r="331" spans="1:40" ht="12.75" hidden="1" customHeight="1">
      <c r="A331" s="152"/>
      <c r="B331" s="130"/>
      <c r="C331" s="232"/>
      <c r="D331" s="232"/>
      <c r="E331" s="232"/>
      <c r="F331" s="126"/>
      <c r="G331" s="126"/>
      <c r="H331" s="126"/>
      <c r="I331" s="126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4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J331">
        <f t="shared" si="24"/>
        <v>13.636371709202512</v>
      </c>
      <c r="AN331">
        <f t="shared" si="25"/>
        <v>6.05</v>
      </c>
    </row>
    <row r="332" spans="1:40" ht="12.75" hidden="1" customHeight="1">
      <c r="A332" s="152"/>
      <c r="B332" s="130"/>
      <c r="C332" s="232"/>
      <c r="D332" s="232"/>
      <c r="E332" s="232"/>
      <c r="F332" s="126"/>
      <c r="G332" s="126"/>
      <c r="H332" s="126"/>
      <c r="I332" s="126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4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J332">
        <f t="shared" si="24"/>
        <v>14.003170479167839</v>
      </c>
      <c r="AN332">
        <f t="shared" si="25"/>
        <v>6.05</v>
      </c>
    </row>
    <row r="333" spans="1:40" ht="12.75" hidden="1" customHeight="1">
      <c r="A333" s="152"/>
      <c r="B333" s="130"/>
      <c r="C333" s="232"/>
      <c r="D333" s="232"/>
      <c r="E333" s="232"/>
      <c r="F333" s="126"/>
      <c r="G333" s="126"/>
      <c r="H333" s="126"/>
      <c r="I333" s="126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4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J333">
        <f t="shared" si="24"/>
        <v>14.369969249133165</v>
      </c>
      <c r="AN333">
        <f t="shared" si="25"/>
        <v>6.05</v>
      </c>
    </row>
    <row r="334" spans="1:40" ht="12.75" hidden="1" customHeight="1">
      <c r="A334" s="152"/>
      <c r="B334" s="130"/>
      <c r="C334" s="232"/>
      <c r="D334" s="232"/>
      <c r="E334" s="232"/>
      <c r="F334" s="126"/>
      <c r="G334" s="126"/>
      <c r="H334" s="126"/>
      <c r="I334" s="126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4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J334">
        <f t="shared" si="24"/>
        <v>14.736768019098491</v>
      </c>
      <c r="AN334">
        <f t="shared" si="25"/>
        <v>6.05</v>
      </c>
    </row>
    <row r="335" spans="1:40" ht="12.75" hidden="1" customHeight="1">
      <c r="A335" s="152"/>
      <c r="B335" s="130"/>
      <c r="C335" s="232"/>
      <c r="D335" s="232"/>
      <c r="E335" s="232"/>
      <c r="F335" s="126"/>
      <c r="G335" s="126"/>
      <c r="H335" s="126"/>
      <c r="I335" s="126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4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J335">
        <f t="shared" si="24"/>
        <v>15.103566789063818</v>
      </c>
      <c r="AN335">
        <f t="shared" si="25"/>
        <v>6.05</v>
      </c>
    </row>
    <row r="336" spans="1:40" ht="12.75" hidden="1" customHeight="1">
      <c r="A336" s="152"/>
      <c r="B336" s="130"/>
      <c r="C336" s="232"/>
      <c r="D336" s="232"/>
      <c r="E336" s="232"/>
      <c r="F336" s="126"/>
      <c r="G336" s="126"/>
      <c r="H336" s="126"/>
      <c r="I336" s="126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4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J336">
        <f t="shared" si="24"/>
        <v>15.470365559029144</v>
      </c>
      <c r="AN336">
        <f t="shared" si="25"/>
        <v>6.05</v>
      </c>
    </row>
    <row r="337" spans="1:40" ht="12.75" hidden="1" customHeight="1">
      <c r="A337" s="152"/>
      <c r="B337" s="130"/>
      <c r="C337" s="232"/>
      <c r="D337" s="232"/>
      <c r="E337" s="232"/>
      <c r="F337" s="126"/>
      <c r="G337" s="126"/>
      <c r="H337" s="126"/>
      <c r="I337" s="126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4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J337">
        <f t="shared" si="24"/>
        <v>15.83716432899447</v>
      </c>
      <c r="AN337">
        <f t="shared" si="25"/>
        <v>6.05</v>
      </c>
    </row>
    <row r="338" spans="1:40" ht="12.75" hidden="1" customHeight="1">
      <c r="A338" s="152"/>
      <c r="B338" s="130"/>
      <c r="C338" s="232"/>
      <c r="D338" s="232"/>
      <c r="E338" s="232"/>
      <c r="F338" s="126"/>
      <c r="G338" s="126"/>
      <c r="H338" s="126"/>
      <c r="I338" s="126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4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J338">
        <f t="shared" si="24"/>
        <v>16.203963098959797</v>
      </c>
      <c r="AN338">
        <f t="shared" si="25"/>
        <v>6.05</v>
      </c>
    </row>
    <row r="339" spans="1:40" ht="12.75" hidden="1" customHeight="1">
      <c r="A339" s="152"/>
      <c r="B339" s="130"/>
      <c r="C339" s="232"/>
      <c r="D339" s="232"/>
      <c r="E339" s="232"/>
      <c r="F339" s="126"/>
      <c r="G339" s="126"/>
      <c r="H339" s="126"/>
      <c r="I339" s="126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4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J339">
        <f t="shared" si="24"/>
        <v>16.570761868925125</v>
      </c>
      <c r="AN339">
        <f t="shared" si="25"/>
        <v>6.05</v>
      </c>
    </row>
    <row r="340" spans="1:40" ht="12.75" hidden="1" customHeight="1">
      <c r="A340" s="152"/>
      <c r="B340" s="130"/>
      <c r="C340" s="232"/>
      <c r="D340" s="232"/>
      <c r="E340" s="232"/>
      <c r="F340" s="126"/>
      <c r="G340" s="126"/>
      <c r="H340" s="126"/>
      <c r="I340" s="126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4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J340">
        <f t="shared" si="24"/>
        <v>16.937560638890453</v>
      </c>
      <c r="AN340">
        <f t="shared" si="25"/>
        <v>6.05</v>
      </c>
    </row>
    <row r="341" spans="1:40" ht="12.75" hidden="1" customHeight="1">
      <c r="A341" s="152"/>
      <c r="B341" s="130"/>
      <c r="C341" s="232"/>
      <c r="D341" s="232"/>
      <c r="E341" s="232"/>
      <c r="F341" s="126"/>
      <c r="G341" s="126"/>
      <c r="H341" s="126"/>
      <c r="I341" s="126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4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J341">
        <f t="shared" si="24"/>
        <v>17.304359408855781</v>
      </c>
      <c r="AN341">
        <f t="shared" si="25"/>
        <v>6.05</v>
      </c>
    </row>
    <row r="342" spans="1:40" ht="12.75" hidden="1" customHeight="1">
      <c r="A342" s="152"/>
      <c r="B342" s="130"/>
      <c r="C342" s="232"/>
      <c r="D342" s="232"/>
      <c r="E342" s="232"/>
      <c r="F342" s="126"/>
      <c r="G342" s="126"/>
      <c r="H342" s="126"/>
      <c r="I342" s="126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4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J342">
        <f t="shared" si="24"/>
        <v>17.671158178821109</v>
      </c>
      <c r="AN342">
        <f t="shared" si="25"/>
        <v>6.05</v>
      </c>
    </row>
    <row r="343" spans="1:40" ht="12.75" hidden="1" customHeight="1">
      <c r="A343" s="152"/>
      <c r="B343" s="130"/>
      <c r="C343" s="232"/>
      <c r="D343" s="232"/>
      <c r="E343" s="232"/>
      <c r="F343" s="126"/>
      <c r="G343" s="126"/>
      <c r="H343" s="126"/>
      <c r="I343" s="126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4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J343">
        <f t="shared" si="24"/>
        <v>18.037956948786437</v>
      </c>
      <c r="AN343">
        <f t="shared" si="25"/>
        <v>6.05</v>
      </c>
    </row>
    <row r="344" spans="1:40" ht="12.75" hidden="1" customHeight="1">
      <c r="A344" s="152"/>
      <c r="B344" s="130"/>
      <c r="C344" s="232"/>
      <c r="D344" s="232"/>
      <c r="E344" s="232"/>
      <c r="F344" s="126"/>
      <c r="G344" s="126"/>
      <c r="H344" s="126"/>
      <c r="I344" s="126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4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J344">
        <f t="shared" si="24"/>
        <v>18.404755718751765</v>
      </c>
      <c r="AN344">
        <f t="shared" si="25"/>
        <v>6.05</v>
      </c>
    </row>
    <row r="345" spans="1:40" ht="12.75" hidden="1" customHeight="1">
      <c r="A345" s="152"/>
      <c r="B345" s="130"/>
      <c r="C345" s="232"/>
      <c r="D345" s="232"/>
      <c r="E345" s="232"/>
      <c r="F345" s="126"/>
      <c r="G345" s="126"/>
      <c r="H345" s="126"/>
      <c r="I345" s="126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4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J345">
        <f t="shared" si="24"/>
        <v>18.771554488717094</v>
      </c>
      <c r="AN345">
        <f t="shared" si="25"/>
        <v>6.05</v>
      </c>
    </row>
    <row r="346" spans="1:40" ht="12.75" hidden="1" customHeight="1">
      <c r="A346" s="152"/>
      <c r="B346" s="130"/>
      <c r="C346" s="232"/>
      <c r="D346" s="232"/>
      <c r="E346" s="232"/>
      <c r="F346" s="126"/>
      <c r="G346" s="126"/>
      <c r="H346" s="126"/>
      <c r="I346" s="126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4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J346">
        <f t="shared" si="24"/>
        <v>19.138353258682422</v>
      </c>
      <c r="AN346">
        <f t="shared" si="25"/>
        <v>6.05</v>
      </c>
    </row>
    <row r="347" spans="1:40" ht="12.75" hidden="1" customHeight="1">
      <c r="A347" s="152"/>
      <c r="B347" s="130"/>
      <c r="C347" s="232"/>
      <c r="D347" s="232"/>
      <c r="E347" s="232"/>
      <c r="F347" s="126"/>
      <c r="G347" s="126"/>
      <c r="H347" s="126"/>
      <c r="I347" s="126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4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J347">
        <f t="shared" si="24"/>
        <v>19.50515202864775</v>
      </c>
      <c r="AN347">
        <f t="shared" si="25"/>
        <v>6.05</v>
      </c>
    </row>
    <row r="348" spans="1:40" ht="12.75" hidden="1" customHeight="1">
      <c r="A348" s="152"/>
      <c r="B348" s="130"/>
      <c r="C348" s="232"/>
      <c r="D348" s="232"/>
      <c r="E348" s="232"/>
      <c r="F348" s="126"/>
      <c r="G348" s="126"/>
      <c r="H348" s="126"/>
      <c r="I348" s="126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4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J348">
        <f t="shared" si="24"/>
        <v>19.871950798613078</v>
      </c>
      <c r="AN348">
        <f t="shared" si="25"/>
        <v>6.05</v>
      </c>
    </row>
    <row r="349" spans="1:40" ht="12.75" hidden="1" customHeight="1">
      <c r="A349" s="152"/>
      <c r="B349" s="130"/>
      <c r="C349" s="232"/>
      <c r="D349" s="232"/>
      <c r="E349" s="232"/>
      <c r="F349" s="126"/>
      <c r="G349" s="126"/>
      <c r="H349" s="126"/>
      <c r="I349" s="126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4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J349">
        <f t="shared" si="24"/>
        <v>20.238749568578406</v>
      </c>
      <c r="AN349">
        <f t="shared" si="25"/>
        <v>6.05</v>
      </c>
    </row>
    <row r="350" spans="1:40" ht="12.75" hidden="1" customHeight="1">
      <c r="A350" s="152"/>
      <c r="B350" s="130"/>
      <c r="C350" s="232"/>
      <c r="D350" s="232"/>
      <c r="E350" s="232"/>
      <c r="F350" s="126"/>
      <c r="G350" s="126"/>
      <c r="H350" s="126"/>
      <c r="I350" s="126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4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J350">
        <f t="shared" si="24"/>
        <v>20.605548338543734</v>
      </c>
      <c r="AN350">
        <f t="shared" si="25"/>
        <v>6.05</v>
      </c>
    </row>
    <row r="351" spans="1:40" ht="12.75" hidden="1" customHeight="1">
      <c r="A351" s="152"/>
      <c r="B351" s="130"/>
      <c r="C351" s="232"/>
      <c r="D351" s="232"/>
      <c r="E351" s="232"/>
      <c r="F351" s="126"/>
      <c r="G351" s="126"/>
      <c r="H351" s="126"/>
      <c r="I351" s="126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4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J351">
        <f t="shared" si="24"/>
        <v>20.972347108509062</v>
      </c>
      <c r="AN351">
        <f t="shared" si="25"/>
        <v>6.05</v>
      </c>
    </row>
    <row r="352" spans="1:40" ht="12.75" hidden="1" customHeight="1">
      <c r="A352" s="152"/>
      <c r="B352" s="130"/>
      <c r="C352" s="232"/>
      <c r="D352" s="232"/>
      <c r="E352" s="232"/>
      <c r="F352" s="126"/>
      <c r="G352" s="126"/>
      <c r="H352" s="126"/>
      <c r="I352" s="126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4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J352">
        <f t="shared" si="24"/>
        <v>21.33914587847439</v>
      </c>
      <c r="AN352">
        <f t="shared" si="25"/>
        <v>6.05</v>
      </c>
    </row>
    <row r="353" spans="1:40" ht="12.75" hidden="1" customHeight="1">
      <c r="A353" s="152"/>
      <c r="B353" s="130"/>
      <c r="C353" s="232"/>
      <c r="D353" s="232"/>
      <c r="E353" s="232"/>
      <c r="F353" s="126"/>
      <c r="G353" s="126"/>
      <c r="H353" s="126"/>
      <c r="I353" s="126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4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J353">
        <f t="shared" si="24"/>
        <v>21.705944648439718</v>
      </c>
      <c r="AN353">
        <f t="shared" si="25"/>
        <v>6.05</v>
      </c>
    </row>
    <row r="354" spans="1:40" ht="12.75" hidden="1" customHeight="1">
      <c r="A354" s="152"/>
      <c r="B354" s="130"/>
      <c r="C354" s="232"/>
      <c r="D354" s="232"/>
      <c r="E354" s="232"/>
      <c r="F354" s="126"/>
      <c r="G354" s="126"/>
      <c r="H354" s="126"/>
      <c r="I354" s="126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4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J354">
        <f t="shared" si="24"/>
        <v>22.072743418405047</v>
      </c>
      <c r="AN354">
        <f t="shared" si="25"/>
        <v>6.05</v>
      </c>
    </row>
    <row r="355" spans="1:40" ht="12.75" hidden="1" customHeight="1">
      <c r="A355" s="152"/>
      <c r="B355" s="130"/>
      <c r="C355" s="232"/>
      <c r="D355" s="232"/>
      <c r="E355" s="232"/>
      <c r="F355" s="126"/>
      <c r="G355" s="126"/>
      <c r="H355" s="126"/>
      <c r="I355" s="126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4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J355">
        <f t="shared" si="24"/>
        <v>22.439542188370375</v>
      </c>
      <c r="AN355">
        <f t="shared" si="25"/>
        <v>6.05</v>
      </c>
    </row>
    <row r="356" spans="1:40" ht="12.75" hidden="1" customHeight="1">
      <c r="A356" s="152"/>
      <c r="B356" s="130"/>
      <c r="C356" s="232"/>
      <c r="D356" s="232"/>
      <c r="E356" s="232"/>
      <c r="F356" s="126"/>
      <c r="G356" s="126"/>
      <c r="H356" s="126"/>
      <c r="I356" s="126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4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J356">
        <f t="shared" si="24"/>
        <v>22.806340958335703</v>
      </c>
      <c r="AN356">
        <f t="shared" si="25"/>
        <v>6.05</v>
      </c>
    </row>
    <row r="357" spans="1:40" ht="12.75" hidden="1" customHeight="1">
      <c r="A357" s="152"/>
      <c r="B357" s="130"/>
      <c r="C357" s="232"/>
      <c r="D357" s="232"/>
      <c r="E357" s="232"/>
      <c r="F357" s="126"/>
      <c r="G357" s="126"/>
      <c r="H357" s="126"/>
      <c r="I357" s="126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4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J357">
        <f t="shared" si="24"/>
        <v>23.173139728301031</v>
      </c>
      <c r="AN357">
        <f t="shared" si="25"/>
        <v>6.05</v>
      </c>
    </row>
    <row r="358" spans="1:40" ht="12.75" hidden="1" customHeight="1">
      <c r="A358" s="152"/>
      <c r="B358" s="130"/>
      <c r="C358" s="232"/>
      <c r="D358" s="232"/>
      <c r="E358" s="232"/>
      <c r="F358" s="126"/>
      <c r="G358" s="126"/>
      <c r="H358" s="126"/>
      <c r="I358" s="126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4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J358">
        <f t="shared" si="24"/>
        <v>23.539938498266359</v>
      </c>
      <c r="AN358">
        <f t="shared" si="25"/>
        <v>6.05</v>
      </c>
    </row>
    <row r="359" spans="1:40" ht="12.75" hidden="1" customHeight="1">
      <c r="A359" s="152"/>
      <c r="B359" s="130"/>
      <c r="C359" s="232"/>
      <c r="D359" s="232"/>
      <c r="E359" s="232"/>
      <c r="F359" s="126"/>
      <c r="G359" s="126"/>
      <c r="H359" s="126"/>
      <c r="I359" s="126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4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J359">
        <f t="shared" si="24"/>
        <v>23.906737268231687</v>
      </c>
      <c r="AN359">
        <f t="shared" si="25"/>
        <v>6.05</v>
      </c>
    </row>
    <row r="360" spans="1:40" ht="12.75" hidden="1" customHeight="1">
      <c r="A360" s="152"/>
      <c r="B360" s="130"/>
      <c r="C360" s="232"/>
      <c r="D360" s="232"/>
      <c r="E360" s="232"/>
      <c r="F360" s="126"/>
      <c r="G360" s="126"/>
      <c r="H360" s="126"/>
      <c r="I360" s="126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4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J360">
        <f t="shared" si="24"/>
        <v>24.273536038197015</v>
      </c>
      <c r="AN360">
        <f t="shared" si="25"/>
        <v>6.05</v>
      </c>
    </row>
    <row r="361" spans="1:40" ht="12.75" hidden="1" customHeight="1">
      <c r="A361" s="152"/>
      <c r="B361" s="130"/>
      <c r="C361" s="232"/>
      <c r="D361" s="232"/>
      <c r="E361" s="232"/>
      <c r="F361" s="126"/>
      <c r="G361" s="126"/>
      <c r="H361" s="126"/>
      <c r="I361" s="126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4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J361">
        <f t="shared" si="24"/>
        <v>24.640334808162343</v>
      </c>
      <c r="AN361">
        <f t="shared" si="25"/>
        <v>6.05</v>
      </c>
    </row>
    <row r="362" spans="1:40" ht="12.75" hidden="1" customHeight="1">
      <c r="A362" s="152"/>
      <c r="B362" s="130"/>
      <c r="C362" s="232"/>
      <c r="D362" s="232"/>
      <c r="E362" s="232"/>
      <c r="F362" s="126"/>
      <c r="G362" s="126"/>
      <c r="H362" s="126"/>
      <c r="I362" s="126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4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J362">
        <f t="shared" si="24"/>
        <v>25.007133578127672</v>
      </c>
      <c r="AN362">
        <f t="shared" si="25"/>
        <v>6.05</v>
      </c>
    </row>
    <row r="363" spans="1:40" ht="12.75" hidden="1" customHeight="1">
      <c r="A363" s="152"/>
      <c r="B363" s="130"/>
      <c r="C363" s="232"/>
      <c r="D363" s="232"/>
      <c r="E363" s="232"/>
      <c r="F363" s="126"/>
      <c r="G363" s="126"/>
      <c r="H363" s="126"/>
      <c r="I363" s="126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4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J363">
        <f t="shared" si="24"/>
        <v>25.373932348093</v>
      </c>
      <c r="AN363">
        <f t="shared" si="25"/>
        <v>6.05</v>
      </c>
    </row>
    <row r="364" spans="1:40" ht="12.75" hidden="1" customHeight="1">
      <c r="A364" s="152"/>
      <c r="B364" s="130"/>
      <c r="C364" s="232"/>
      <c r="D364" s="232"/>
      <c r="E364" s="232"/>
      <c r="F364" s="126"/>
      <c r="G364" s="126"/>
      <c r="H364" s="126"/>
      <c r="I364" s="126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4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J364">
        <f t="shared" si="24"/>
        <v>25.740731118058328</v>
      </c>
      <c r="AN364">
        <f t="shared" si="25"/>
        <v>6.05</v>
      </c>
    </row>
    <row r="365" spans="1:40" ht="12.75" hidden="1" customHeight="1">
      <c r="A365" s="152"/>
      <c r="B365" s="130"/>
      <c r="C365" s="232"/>
      <c r="D365" s="232"/>
      <c r="E365" s="232"/>
      <c r="F365" s="126"/>
      <c r="G365" s="126"/>
      <c r="H365" s="126"/>
      <c r="I365" s="126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4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J365">
        <f t="shared" si="24"/>
        <v>26.107529888023656</v>
      </c>
      <c r="AN365">
        <f t="shared" si="25"/>
        <v>6.05</v>
      </c>
    </row>
    <row r="366" spans="1:40" ht="12.75" hidden="1" customHeight="1">
      <c r="A366" s="152"/>
      <c r="B366" s="130"/>
      <c r="C366" s="232"/>
      <c r="D366" s="232"/>
      <c r="E366" s="232"/>
      <c r="F366" s="126"/>
      <c r="G366" s="126"/>
      <c r="H366" s="126"/>
      <c r="I366" s="126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4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J366">
        <f t="shared" si="24"/>
        <v>26.474328657988984</v>
      </c>
      <c r="AN366">
        <f t="shared" si="25"/>
        <v>6.05</v>
      </c>
    </row>
    <row r="367" spans="1:40" ht="12.75" hidden="1" customHeight="1">
      <c r="A367" s="152"/>
      <c r="B367" s="130"/>
      <c r="C367" s="232"/>
      <c r="D367" s="232"/>
      <c r="E367" s="232"/>
      <c r="F367" s="126"/>
      <c r="G367" s="126"/>
      <c r="H367" s="126"/>
      <c r="I367" s="126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4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J367">
        <f t="shared" si="24"/>
        <v>26.841127427954312</v>
      </c>
      <c r="AN367">
        <f t="shared" si="25"/>
        <v>6.05</v>
      </c>
    </row>
    <row r="368" spans="1:40" ht="12.75" hidden="1" customHeight="1">
      <c r="A368" s="152"/>
      <c r="B368" s="130"/>
      <c r="C368" s="232"/>
      <c r="D368" s="232"/>
      <c r="E368" s="232"/>
      <c r="F368" s="126"/>
      <c r="G368" s="126"/>
      <c r="H368" s="126"/>
      <c r="I368" s="126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4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J368">
        <f t="shared" si="24"/>
        <v>27.20792619791964</v>
      </c>
      <c r="AN368">
        <f t="shared" si="25"/>
        <v>6.05</v>
      </c>
    </row>
    <row r="369" spans="1:40" ht="12.75" hidden="1" customHeight="1">
      <c r="A369" s="152"/>
      <c r="B369" s="130"/>
      <c r="C369" s="232"/>
      <c r="D369" s="232"/>
      <c r="E369" s="232"/>
      <c r="F369" s="126"/>
      <c r="G369" s="126"/>
      <c r="H369" s="126"/>
      <c r="I369" s="126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4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J369">
        <f t="shared" si="24"/>
        <v>27.574724967884968</v>
      </c>
      <c r="AN369">
        <f t="shared" si="25"/>
        <v>6.05</v>
      </c>
    </row>
    <row r="370" spans="1:40" ht="12.75" hidden="1" customHeight="1">
      <c r="A370" s="152"/>
      <c r="B370" s="130"/>
      <c r="C370" s="232"/>
      <c r="D370" s="232"/>
      <c r="E370" s="232"/>
      <c r="F370" s="126"/>
      <c r="G370" s="126"/>
      <c r="H370" s="126"/>
      <c r="I370" s="126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4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J370">
        <f t="shared" si="24"/>
        <v>27.941523737850297</v>
      </c>
      <c r="AN370">
        <f t="shared" si="25"/>
        <v>6.05</v>
      </c>
    </row>
    <row r="371" spans="1:40" ht="12.75" hidden="1" customHeight="1">
      <c r="A371" s="152"/>
      <c r="B371" s="130"/>
      <c r="C371" s="232"/>
      <c r="D371" s="232"/>
      <c r="E371" s="232"/>
      <c r="F371" s="126"/>
      <c r="G371" s="126"/>
      <c r="H371" s="126"/>
      <c r="I371" s="126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4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J371">
        <f t="shared" si="24"/>
        <v>28.308322507815625</v>
      </c>
      <c r="AN371">
        <f t="shared" si="25"/>
        <v>6.05</v>
      </c>
    </row>
    <row r="372" spans="1:40" ht="12.75" hidden="1" customHeight="1">
      <c r="A372" s="152"/>
      <c r="B372" s="130"/>
      <c r="C372" s="232"/>
      <c r="D372" s="232"/>
      <c r="E372" s="232"/>
      <c r="F372" s="126"/>
      <c r="G372" s="126"/>
      <c r="H372" s="126"/>
      <c r="I372" s="126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4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J372">
        <f t="shared" si="24"/>
        <v>28.675121277780953</v>
      </c>
      <c r="AN372">
        <f t="shared" si="25"/>
        <v>6.05</v>
      </c>
    </row>
    <row r="373" spans="1:40" ht="12.75" hidden="1" customHeight="1">
      <c r="A373" s="152"/>
      <c r="B373" s="130"/>
      <c r="C373" s="232"/>
      <c r="D373" s="232"/>
      <c r="E373" s="232"/>
      <c r="F373" s="126"/>
      <c r="G373" s="126"/>
      <c r="H373" s="126"/>
      <c r="I373" s="126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4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J373">
        <f t="shared" ref="AJ373:AJ407" si="26">AJ372+(AJ$408-AJ$308)/100</f>
        <v>29.041920047746281</v>
      </c>
      <c r="AN373">
        <f t="shared" ref="AN373:AN407" si="27">AN372+(AN$408-AN$308)/100</f>
        <v>6.05</v>
      </c>
    </row>
    <row r="374" spans="1:40" ht="12.75" hidden="1" customHeight="1">
      <c r="A374" s="152"/>
      <c r="B374" s="130"/>
      <c r="C374" s="232"/>
      <c r="D374" s="232"/>
      <c r="E374" s="232"/>
      <c r="F374" s="126"/>
      <c r="G374" s="126"/>
      <c r="H374" s="126"/>
      <c r="I374" s="126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4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J374">
        <f t="shared" si="26"/>
        <v>29.408718817711609</v>
      </c>
      <c r="AN374">
        <f t="shared" si="27"/>
        <v>6.05</v>
      </c>
    </row>
    <row r="375" spans="1:40" ht="12.75" hidden="1" customHeight="1">
      <c r="A375" s="152"/>
      <c r="B375" s="130"/>
      <c r="C375" s="232"/>
      <c r="D375" s="232"/>
      <c r="E375" s="232"/>
      <c r="F375" s="126"/>
      <c r="G375" s="126"/>
      <c r="H375" s="126"/>
      <c r="I375" s="126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4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J375">
        <f t="shared" si="26"/>
        <v>29.775517587676937</v>
      </c>
      <c r="AN375">
        <f t="shared" si="27"/>
        <v>6.05</v>
      </c>
    </row>
    <row r="376" spans="1:40" ht="12.75" hidden="1" customHeight="1">
      <c r="A376" s="152"/>
      <c r="B376" s="130"/>
      <c r="C376" s="232"/>
      <c r="D376" s="232"/>
      <c r="E376" s="232"/>
      <c r="F376" s="126"/>
      <c r="G376" s="126"/>
      <c r="H376" s="126"/>
      <c r="I376" s="126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4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J376">
        <f t="shared" si="26"/>
        <v>30.142316357642265</v>
      </c>
      <c r="AN376">
        <f t="shared" si="27"/>
        <v>6.05</v>
      </c>
    </row>
    <row r="377" spans="1:40" ht="12.75" hidden="1" customHeight="1">
      <c r="A377" s="152"/>
      <c r="B377" s="130"/>
      <c r="C377" s="232"/>
      <c r="D377" s="232"/>
      <c r="E377" s="232"/>
      <c r="F377" s="126"/>
      <c r="G377" s="126"/>
      <c r="H377" s="126"/>
      <c r="I377" s="126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4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J377">
        <f t="shared" si="26"/>
        <v>30.509115127607593</v>
      </c>
      <c r="AN377">
        <f t="shared" si="27"/>
        <v>6.05</v>
      </c>
    </row>
    <row r="378" spans="1:40" ht="12.75" hidden="1" customHeight="1">
      <c r="A378" s="152"/>
      <c r="B378" s="130"/>
      <c r="C378" s="232"/>
      <c r="D378" s="232"/>
      <c r="E378" s="232"/>
      <c r="F378" s="126"/>
      <c r="G378" s="126"/>
      <c r="H378" s="126"/>
      <c r="I378" s="126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4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J378">
        <f t="shared" si="26"/>
        <v>30.875913897572921</v>
      </c>
      <c r="AN378">
        <f t="shared" si="27"/>
        <v>6.05</v>
      </c>
    </row>
    <row r="379" spans="1:40" ht="12.75" hidden="1" customHeight="1">
      <c r="A379" s="152"/>
      <c r="B379" s="130"/>
      <c r="C379" s="232"/>
      <c r="D379" s="232"/>
      <c r="E379" s="232"/>
      <c r="F379" s="126"/>
      <c r="G379" s="126"/>
      <c r="H379" s="126"/>
      <c r="I379" s="126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4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J379">
        <f t="shared" si="26"/>
        <v>31.24271266753825</v>
      </c>
      <c r="AN379">
        <f t="shared" si="27"/>
        <v>6.05</v>
      </c>
    </row>
    <row r="380" spans="1:40" ht="12.75" hidden="1" customHeight="1">
      <c r="A380" s="152"/>
      <c r="B380" s="130"/>
      <c r="C380" s="232"/>
      <c r="D380" s="232"/>
      <c r="E380" s="232"/>
      <c r="F380" s="126"/>
      <c r="G380" s="126"/>
      <c r="H380" s="126"/>
      <c r="I380" s="126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4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J380">
        <f t="shared" si="26"/>
        <v>31.609511437503578</v>
      </c>
      <c r="AN380">
        <f t="shared" si="27"/>
        <v>6.05</v>
      </c>
    </row>
    <row r="381" spans="1:40" ht="12.75" hidden="1" customHeight="1">
      <c r="A381" s="152"/>
      <c r="B381" s="130"/>
      <c r="C381" s="232"/>
      <c r="D381" s="232"/>
      <c r="E381" s="232"/>
      <c r="F381" s="126"/>
      <c r="G381" s="126"/>
      <c r="H381" s="126"/>
      <c r="I381" s="126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4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J381">
        <f t="shared" si="26"/>
        <v>31.976310207468906</v>
      </c>
      <c r="AN381">
        <f t="shared" si="27"/>
        <v>6.05</v>
      </c>
    </row>
    <row r="382" spans="1:40" ht="12.75" hidden="1" customHeight="1">
      <c r="A382" s="152"/>
      <c r="B382" s="130"/>
      <c r="C382" s="232"/>
      <c r="D382" s="232"/>
      <c r="E382" s="232"/>
      <c r="F382" s="126"/>
      <c r="G382" s="126"/>
      <c r="H382" s="126"/>
      <c r="I382" s="126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4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J382">
        <f t="shared" si="26"/>
        <v>32.343108977434234</v>
      </c>
      <c r="AN382">
        <f t="shared" si="27"/>
        <v>6.05</v>
      </c>
    </row>
    <row r="383" spans="1:40" ht="12.75" hidden="1" customHeight="1">
      <c r="A383" s="152"/>
      <c r="B383" s="130"/>
      <c r="C383" s="232"/>
      <c r="D383" s="232"/>
      <c r="E383" s="232"/>
      <c r="F383" s="126"/>
      <c r="G383" s="126"/>
      <c r="H383" s="126"/>
      <c r="I383" s="126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4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J383">
        <f t="shared" si="26"/>
        <v>32.709907747399562</v>
      </c>
      <c r="AN383">
        <f t="shared" si="27"/>
        <v>6.05</v>
      </c>
    </row>
    <row r="384" spans="1:40" ht="12.75" hidden="1" customHeight="1">
      <c r="A384" s="152"/>
      <c r="B384" s="130"/>
      <c r="C384" s="232"/>
      <c r="D384" s="232"/>
      <c r="E384" s="232"/>
      <c r="F384" s="126"/>
      <c r="G384" s="126"/>
      <c r="H384" s="126"/>
      <c r="I384" s="126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4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J384">
        <f t="shared" si="26"/>
        <v>33.07670651736489</v>
      </c>
      <c r="AN384">
        <f t="shared" si="27"/>
        <v>6.05</v>
      </c>
    </row>
    <row r="385" spans="1:40" ht="12.75" hidden="1" customHeight="1">
      <c r="A385" s="152"/>
      <c r="B385" s="130"/>
      <c r="C385" s="232"/>
      <c r="D385" s="232"/>
      <c r="E385" s="232"/>
      <c r="F385" s="126"/>
      <c r="G385" s="126"/>
      <c r="H385" s="126"/>
      <c r="I385" s="126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4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J385">
        <f t="shared" si="26"/>
        <v>33.443505287330218</v>
      </c>
      <c r="AN385">
        <f t="shared" si="27"/>
        <v>6.05</v>
      </c>
    </row>
    <row r="386" spans="1:40" ht="12.75" hidden="1" customHeight="1">
      <c r="A386" s="152"/>
      <c r="B386" s="130"/>
      <c r="C386" s="232"/>
      <c r="D386" s="232"/>
      <c r="E386" s="232"/>
      <c r="F386" s="126"/>
      <c r="G386" s="126"/>
      <c r="H386" s="126"/>
      <c r="I386" s="126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4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J386">
        <f t="shared" si="26"/>
        <v>33.810304057295546</v>
      </c>
      <c r="AN386">
        <f t="shared" si="27"/>
        <v>6.05</v>
      </c>
    </row>
    <row r="387" spans="1:40" ht="12.75" hidden="1" customHeight="1">
      <c r="A387" s="152"/>
      <c r="B387" s="130"/>
      <c r="C387" s="232"/>
      <c r="D387" s="232"/>
      <c r="E387" s="232"/>
      <c r="F387" s="126"/>
      <c r="G387" s="126"/>
      <c r="H387" s="126"/>
      <c r="I387" s="126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4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J387">
        <f t="shared" si="26"/>
        <v>34.177102827260875</v>
      </c>
      <c r="AN387">
        <f t="shared" si="27"/>
        <v>6.05</v>
      </c>
    </row>
    <row r="388" spans="1:40" ht="12.75" hidden="1" customHeight="1">
      <c r="A388" s="152"/>
      <c r="B388" s="130"/>
      <c r="C388" s="232"/>
      <c r="D388" s="232"/>
      <c r="E388" s="232"/>
      <c r="F388" s="126"/>
      <c r="G388" s="126"/>
      <c r="H388" s="126"/>
      <c r="I388" s="126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4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J388">
        <f t="shared" si="26"/>
        <v>34.543901597226203</v>
      </c>
      <c r="AN388">
        <f t="shared" si="27"/>
        <v>6.05</v>
      </c>
    </row>
    <row r="389" spans="1:40" ht="12.75" hidden="1" customHeight="1">
      <c r="A389" s="152"/>
      <c r="B389" s="130"/>
      <c r="C389" s="232"/>
      <c r="D389" s="232"/>
      <c r="E389" s="232"/>
      <c r="F389" s="126"/>
      <c r="G389" s="126"/>
      <c r="H389" s="126"/>
      <c r="I389" s="126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4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J389">
        <f t="shared" si="26"/>
        <v>34.910700367191531</v>
      </c>
      <c r="AN389">
        <f t="shared" si="27"/>
        <v>6.05</v>
      </c>
    </row>
    <row r="390" spans="1:40" ht="12.75" hidden="1" customHeight="1">
      <c r="A390" s="152"/>
      <c r="B390" s="130"/>
      <c r="C390" s="232"/>
      <c r="D390" s="232"/>
      <c r="E390" s="232"/>
      <c r="F390" s="126"/>
      <c r="G390" s="126"/>
      <c r="H390" s="126"/>
      <c r="I390" s="126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4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J390">
        <f t="shared" si="26"/>
        <v>35.277499137156859</v>
      </c>
      <c r="AN390">
        <f t="shared" si="27"/>
        <v>6.05</v>
      </c>
    </row>
    <row r="391" spans="1:40" ht="12.75" hidden="1" customHeight="1">
      <c r="A391" s="152"/>
      <c r="B391" s="130"/>
      <c r="C391" s="232"/>
      <c r="D391" s="232"/>
      <c r="E391" s="232"/>
      <c r="F391" s="126"/>
      <c r="G391" s="126"/>
      <c r="H391" s="126"/>
      <c r="I391" s="126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4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J391">
        <f t="shared" si="26"/>
        <v>35.644297907122187</v>
      </c>
      <c r="AN391">
        <f t="shared" si="27"/>
        <v>6.05</v>
      </c>
    </row>
    <row r="392" spans="1:40" ht="12.75" hidden="1" customHeight="1">
      <c r="A392" s="152"/>
      <c r="B392" s="130"/>
      <c r="C392" s="232"/>
      <c r="D392" s="232"/>
      <c r="E392" s="232"/>
      <c r="F392" s="126"/>
      <c r="G392" s="126"/>
      <c r="H392" s="126"/>
      <c r="I392" s="126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4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J392">
        <f t="shared" si="26"/>
        <v>36.011096677087515</v>
      </c>
      <c r="AN392">
        <f t="shared" si="27"/>
        <v>6.05</v>
      </c>
    </row>
    <row r="393" spans="1:40" ht="12.75" hidden="1" customHeight="1">
      <c r="A393" s="152"/>
      <c r="B393" s="130"/>
      <c r="C393" s="232"/>
      <c r="D393" s="232"/>
      <c r="E393" s="232"/>
      <c r="F393" s="126"/>
      <c r="G393" s="126"/>
      <c r="H393" s="126"/>
      <c r="I393" s="126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4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J393">
        <f t="shared" si="26"/>
        <v>36.377895447052843</v>
      </c>
      <c r="AN393">
        <f t="shared" si="27"/>
        <v>6.05</v>
      </c>
    </row>
    <row r="394" spans="1:40" ht="12.75" hidden="1" customHeight="1">
      <c r="A394" s="152"/>
      <c r="B394" s="130"/>
      <c r="C394" s="232"/>
      <c r="D394" s="232"/>
      <c r="E394" s="232"/>
      <c r="F394" s="126"/>
      <c r="G394" s="126"/>
      <c r="H394" s="126"/>
      <c r="I394" s="126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4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J394">
        <f t="shared" si="26"/>
        <v>36.744694217018171</v>
      </c>
      <c r="AN394">
        <f t="shared" si="27"/>
        <v>6.05</v>
      </c>
    </row>
    <row r="395" spans="1:40" ht="12.75" hidden="1" customHeight="1">
      <c r="A395" s="152"/>
      <c r="B395" s="130"/>
      <c r="C395" s="232"/>
      <c r="D395" s="232"/>
      <c r="E395" s="232"/>
      <c r="F395" s="126"/>
      <c r="G395" s="126"/>
      <c r="H395" s="126"/>
      <c r="I395" s="126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4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J395">
        <f t="shared" si="26"/>
        <v>37.1114929869835</v>
      </c>
      <c r="AN395">
        <f t="shared" si="27"/>
        <v>6.05</v>
      </c>
    </row>
    <row r="396" spans="1:40" ht="12.75" hidden="1" customHeight="1">
      <c r="A396" s="152"/>
      <c r="B396" s="130"/>
      <c r="C396" s="232"/>
      <c r="D396" s="232"/>
      <c r="E396" s="232"/>
      <c r="F396" s="126"/>
      <c r="G396" s="126"/>
      <c r="H396" s="126"/>
      <c r="I396" s="126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4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J396">
        <f t="shared" si="26"/>
        <v>37.478291756948828</v>
      </c>
      <c r="AN396">
        <f t="shared" si="27"/>
        <v>6.05</v>
      </c>
    </row>
    <row r="397" spans="1:40" ht="12.75" hidden="1" customHeight="1">
      <c r="A397" s="152"/>
      <c r="B397" s="130"/>
      <c r="C397" s="232"/>
      <c r="D397" s="232"/>
      <c r="E397" s="232"/>
      <c r="F397" s="126"/>
      <c r="G397" s="126"/>
      <c r="H397" s="126"/>
      <c r="I397" s="126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4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J397">
        <f t="shared" si="26"/>
        <v>37.845090526914156</v>
      </c>
      <c r="AN397">
        <f t="shared" si="27"/>
        <v>6.05</v>
      </c>
    </row>
    <row r="398" spans="1:40" ht="12.75" hidden="1" customHeight="1">
      <c r="A398" s="152"/>
      <c r="B398" s="130"/>
      <c r="C398" s="232"/>
      <c r="D398" s="232"/>
      <c r="E398" s="232"/>
      <c r="F398" s="126"/>
      <c r="G398" s="126"/>
      <c r="H398" s="126"/>
      <c r="I398" s="126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4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J398">
        <f t="shared" si="26"/>
        <v>38.211889296879484</v>
      </c>
      <c r="AN398">
        <f t="shared" si="27"/>
        <v>6.05</v>
      </c>
    </row>
    <row r="399" spans="1:40" ht="12.75" hidden="1" customHeight="1">
      <c r="A399" s="152"/>
      <c r="B399" s="130"/>
      <c r="C399" s="232"/>
      <c r="D399" s="232"/>
      <c r="E399" s="232"/>
      <c r="F399" s="126"/>
      <c r="G399" s="126"/>
      <c r="H399" s="126"/>
      <c r="I399" s="126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4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J399">
        <f t="shared" si="26"/>
        <v>38.578688066844812</v>
      </c>
      <c r="AN399">
        <f t="shared" si="27"/>
        <v>6.05</v>
      </c>
    </row>
    <row r="400" spans="1:40" ht="12.75" hidden="1" customHeight="1">
      <c r="A400" s="152"/>
      <c r="B400" s="130"/>
      <c r="C400" s="232"/>
      <c r="D400" s="232"/>
      <c r="E400" s="232"/>
      <c r="F400" s="126"/>
      <c r="G400" s="126"/>
      <c r="H400" s="126"/>
      <c r="I400" s="126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4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J400">
        <f t="shared" si="26"/>
        <v>38.94548683681014</v>
      </c>
      <c r="AN400">
        <f t="shared" si="27"/>
        <v>6.05</v>
      </c>
    </row>
    <row r="401" spans="1:44" ht="12.75" hidden="1" customHeight="1">
      <c r="A401" s="152"/>
      <c r="B401" s="130"/>
      <c r="C401" s="232"/>
      <c r="D401" s="232"/>
      <c r="E401" s="232"/>
      <c r="F401" s="126"/>
      <c r="G401" s="126"/>
      <c r="H401" s="126"/>
      <c r="I401" s="126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4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J401">
        <f t="shared" si="26"/>
        <v>39.312285606775468</v>
      </c>
      <c r="AN401">
        <f t="shared" si="27"/>
        <v>6.05</v>
      </c>
    </row>
    <row r="402" spans="1:44" ht="12.75" hidden="1" customHeight="1">
      <c r="A402" s="152"/>
      <c r="B402" s="130"/>
      <c r="C402" s="232"/>
      <c r="D402" s="232"/>
      <c r="E402" s="232"/>
      <c r="F402" s="126"/>
      <c r="G402" s="126"/>
      <c r="H402" s="126"/>
      <c r="I402" s="126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4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J402">
        <f t="shared" si="26"/>
        <v>39.679084376740796</v>
      </c>
      <c r="AN402">
        <f t="shared" si="27"/>
        <v>6.05</v>
      </c>
    </row>
    <row r="403" spans="1:44" ht="12.75" hidden="1" customHeight="1">
      <c r="A403" s="152"/>
      <c r="B403" s="130"/>
      <c r="C403" s="232"/>
      <c r="D403" s="232"/>
      <c r="E403" s="232"/>
      <c r="F403" s="126"/>
      <c r="G403" s="126"/>
      <c r="H403" s="126"/>
      <c r="I403" s="126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4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J403">
        <f t="shared" si="26"/>
        <v>40.045883146706124</v>
      </c>
      <c r="AN403">
        <f t="shared" si="27"/>
        <v>6.05</v>
      </c>
    </row>
    <row r="404" spans="1:44" ht="12.75" hidden="1" customHeight="1">
      <c r="A404" s="152"/>
      <c r="B404" s="130"/>
      <c r="C404" s="232"/>
      <c r="D404" s="232"/>
      <c r="E404" s="232"/>
      <c r="F404" s="126"/>
      <c r="G404" s="126"/>
      <c r="H404" s="126"/>
      <c r="I404" s="126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4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J404">
        <f t="shared" si="26"/>
        <v>40.412681916671453</v>
      </c>
      <c r="AN404">
        <f t="shared" si="27"/>
        <v>6.05</v>
      </c>
    </row>
    <row r="405" spans="1:44" ht="12.75" hidden="1" customHeight="1">
      <c r="A405" s="152"/>
      <c r="B405" s="130"/>
      <c r="C405" s="232"/>
      <c r="D405" s="232"/>
      <c r="E405" s="232"/>
      <c r="F405" s="126"/>
      <c r="G405" s="126"/>
      <c r="H405" s="126"/>
      <c r="I405" s="126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4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J405">
        <f t="shared" si="26"/>
        <v>40.779480686636781</v>
      </c>
      <c r="AN405">
        <f t="shared" si="27"/>
        <v>6.05</v>
      </c>
    </row>
    <row r="406" spans="1:44" ht="12.75" hidden="1" customHeight="1">
      <c r="A406" s="152"/>
      <c r="B406" s="130"/>
      <c r="C406" s="232"/>
      <c r="D406" s="232"/>
      <c r="E406" s="232"/>
      <c r="F406" s="126"/>
      <c r="G406" s="126"/>
      <c r="H406" s="126"/>
      <c r="I406" s="126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4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J406">
        <f t="shared" si="26"/>
        <v>41.146279456602109</v>
      </c>
      <c r="AN406">
        <f t="shared" si="27"/>
        <v>6.05</v>
      </c>
    </row>
    <row r="407" spans="1:44" ht="12.75" hidden="1" customHeight="1">
      <c r="A407" s="152"/>
      <c r="B407" s="130"/>
      <c r="C407" s="232"/>
      <c r="D407" s="232"/>
      <c r="E407" s="232"/>
      <c r="F407" s="126"/>
      <c r="G407" s="126"/>
      <c r="H407" s="126"/>
      <c r="I407" s="126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4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J407">
        <f t="shared" si="26"/>
        <v>41.513078226567437</v>
      </c>
      <c r="AN407">
        <f t="shared" si="27"/>
        <v>6.05</v>
      </c>
    </row>
    <row r="408" spans="1:44" ht="12.75" hidden="1" customHeight="1">
      <c r="A408" s="152"/>
      <c r="B408" s="130"/>
      <c r="C408" s="232"/>
      <c r="D408" s="232"/>
      <c r="E408" s="232"/>
      <c r="F408" s="126"/>
      <c r="G408" s="126"/>
      <c r="H408" s="126"/>
      <c r="I408" s="126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4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77"/>
      <c r="AJ408" s="177">
        <f>AB17</f>
        <v>41.879876996532715</v>
      </c>
      <c r="AK408" s="177"/>
      <c r="AL408" s="177"/>
      <c r="AM408" s="177"/>
      <c r="AN408" s="177">
        <f>AC17</f>
        <v>6.05</v>
      </c>
      <c r="AO408" s="177"/>
      <c r="AP408" s="177"/>
      <c r="AQ408" s="177"/>
      <c r="AR408" s="177"/>
    </row>
    <row r="409" spans="1:44" ht="12.75" hidden="1" customHeight="1">
      <c r="A409" s="152"/>
      <c r="B409" s="130"/>
      <c r="C409" s="232"/>
      <c r="D409" s="232"/>
      <c r="E409" s="232"/>
      <c r="F409" s="126"/>
      <c r="G409" s="126"/>
      <c r="H409" s="126"/>
      <c r="I409" s="126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4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J409">
        <f>AB6</f>
        <v>5.2</v>
      </c>
      <c r="AO409" s="153">
        <f>AC6</f>
        <v>24.571695680407235</v>
      </c>
    </row>
    <row r="410" spans="1:44" ht="12.75" hidden="1" customHeight="1">
      <c r="A410" s="152"/>
      <c r="B410" s="130"/>
      <c r="C410" s="232"/>
      <c r="D410" s="232"/>
      <c r="E410" s="232"/>
      <c r="F410" s="126"/>
      <c r="G410" s="126"/>
      <c r="H410" s="126"/>
      <c r="I410" s="126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4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J410">
        <f t="shared" ref="AJ410:AJ473" si="28">AJ409+(AJ$509-AJ$409)/100</f>
        <v>5.2619032852356638</v>
      </c>
      <c r="AO410" s="153">
        <f t="shared" ref="AO410:AO473" si="29">AO409+(AO$509-AO$409)/100</f>
        <v>24.623641356571721</v>
      </c>
    </row>
    <row r="411" spans="1:44" ht="12.75" hidden="1" customHeight="1">
      <c r="A411" s="152"/>
      <c r="B411" s="130"/>
      <c r="C411" s="232"/>
      <c r="D411" s="232"/>
      <c r="E411" s="232"/>
      <c r="F411" s="126"/>
      <c r="G411" s="126"/>
      <c r="H411" s="126"/>
      <c r="I411" s="126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4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J411">
        <f t="shared" si="28"/>
        <v>5.3238065704713273</v>
      </c>
      <c r="AO411" s="153">
        <f t="shared" si="29"/>
        <v>24.675587032736207</v>
      </c>
    </row>
    <row r="412" spans="1:44" ht="12.75" hidden="1" customHeight="1">
      <c r="A412" s="152"/>
      <c r="B412" s="130"/>
      <c r="C412" s="232"/>
      <c r="D412" s="232"/>
      <c r="E412" s="232"/>
      <c r="F412" s="126"/>
      <c r="G412" s="126"/>
      <c r="H412" s="126"/>
      <c r="I412" s="126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4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J412">
        <f t="shared" si="28"/>
        <v>5.3857098557069909</v>
      </c>
      <c r="AO412" s="153">
        <f t="shared" si="29"/>
        <v>24.727532708900693</v>
      </c>
    </row>
    <row r="413" spans="1:44" ht="12.75" hidden="1" customHeight="1">
      <c r="A413" s="152"/>
      <c r="B413" s="130"/>
      <c r="C413" s="232"/>
      <c r="D413" s="232"/>
      <c r="E413" s="232"/>
      <c r="F413" s="126"/>
      <c r="G413" s="126"/>
      <c r="H413" s="126"/>
      <c r="I413" s="126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4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J413">
        <f t="shared" si="28"/>
        <v>5.4476131409426545</v>
      </c>
      <c r="AO413" s="153">
        <f t="shared" si="29"/>
        <v>24.779478385065179</v>
      </c>
    </row>
    <row r="414" spans="1:44" ht="12.75" hidden="1" customHeight="1">
      <c r="A414" s="152"/>
      <c r="B414" s="130"/>
      <c r="C414" s="232"/>
      <c r="D414" s="232"/>
      <c r="E414" s="232"/>
      <c r="F414" s="126"/>
      <c r="G414" s="126"/>
      <c r="H414" s="126"/>
      <c r="I414" s="126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4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J414">
        <f t="shared" si="28"/>
        <v>5.509516426178318</v>
      </c>
      <c r="AO414" s="153">
        <f t="shared" si="29"/>
        <v>24.831424061229665</v>
      </c>
    </row>
    <row r="415" spans="1:44" ht="12.75" hidden="1" customHeight="1">
      <c r="A415" s="152"/>
      <c r="B415" s="130"/>
      <c r="C415" s="232"/>
      <c r="D415" s="232"/>
      <c r="E415" s="232"/>
      <c r="F415" s="126"/>
      <c r="G415" s="126"/>
      <c r="H415" s="126"/>
      <c r="I415" s="126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4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J415">
        <f t="shared" si="28"/>
        <v>5.5714197114139816</v>
      </c>
      <c r="AO415" s="153">
        <f t="shared" si="29"/>
        <v>24.883369737394151</v>
      </c>
    </row>
    <row r="416" spans="1:44" ht="12.75" hidden="1" customHeight="1">
      <c r="A416" s="152"/>
      <c r="B416" s="130"/>
      <c r="C416" s="232"/>
      <c r="D416" s="232"/>
      <c r="E416" s="232"/>
      <c r="F416" s="126"/>
      <c r="G416" s="126"/>
      <c r="H416" s="126"/>
      <c r="I416" s="126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4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J416">
        <f t="shared" si="28"/>
        <v>5.6333229966496452</v>
      </c>
      <c r="AO416" s="153">
        <f t="shared" si="29"/>
        <v>24.935315413558637</v>
      </c>
    </row>
    <row r="417" spans="1:41" ht="12.75" hidden="1" customHeight="1">
      <c r="A417" s="152"/>
      <c r="B417" s="130"/>
      <c r="C417" s="232"/>
      <c r="D417" s="232"/>
      <c r="E417" s="232"/>
      <c r="F417" s="126"/>
      <c r="G417" s="126"/>
      <c r="H417" s="126"/>
      <c r="I417" s="126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4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J417">
        <f t="shared" si="28"/>
        <v>5.6952262818853088</v>
      </c>
      <c r="AO417" s="153">
        <f t="shared" si="29"/>
        <v>24.987261089723123</v>
      </c>
    </row>
    <row r="418" spans="1:41" ht="12.75" hidden="1" customHeight="1">
      <c r="A418" s="152"/>
      <c r="B418" s="130"/>
      <c r="C418" s="232"/>
      <c r="D418" s="232"/>
      <c r="E418" s="232"/>
      <c r="F418" s="126"/>
      <c r="G418" s="126"/>
      <c r="H418" s="126"/>
      <c r="I418" s="126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4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J418">
        <f t="shared" si="28"/>
        <v>5.7571295671209723</v>
      </c>
      <c r="AO418" s="153">
        <f t="shared" si="29"/>
        <v>25.039206765887609</v>
      </c>
    </row>
    <row r="419" spans="1:41" ht="12.75" hidden="1" customHeight="1">
      <c r="A419" s="152"/>
      <c r="B419" s="130"/>
      <c r="C419" s="232"/>
      <c r="D419" s="232"/>
      <c r="E419" s="232"/>
      <c r="F419" s="126"/>
      <c r="G419" s="126"/>
      <c r="H419" s="126"/>
      <c r="I419" s="126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4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J419">
        <f t="shared" si="28"/>
        <v>5.8190328523566359</v>
      </c>
      <c r="AO419" s="153">
        <f t="shared" si="29"/>
        <v>25.091152442052095</v>
      </c>
    </row>
    <row r="420" spans="1:41" ht="12.75" hidden="1" customHeight="1">
      <c r="A420" s="152"/>
      <c r="B420" s="130"/>
      <c r="C420" s="232"/>
      <c r="D420" s="232"/>
      <c r="E420" s="232"/>
      <c r="F420" s="126"/>
      <c r="G420" s="126"/>
      <c r="H420" s="126"/>
      <c r="I420" s="126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4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J420">
        <f t="shared" si="28"/>
        <v>5.8809361375922995</v>
      </c>
      <c r="AO420" s="153">
        <f t="shared" si="29"/>
        <v>25.143098118216582</v>
      </c>
    </row>
    <row r="421" spans="1:41" ht="12.75" hidden="1" customHeight="1">
      <c r="A421" s="152"/>
      <c r="B421" s="130"/>
      <c r="C421" s="232"/>
      <c r="D421" s="232"/>
      <c r="E421" s="232"/>
      <c r="F421" s="126"/>
      <c r="G421" s="126"/>
      <c r="H421" s="126"/>
      <c r="I421" s="126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4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J421">
        <f t="shared" si="28"/>
        <v>5.9428394228279631</v>
      </c>
      <c r="AO421" s="153">
        <f t="shared" si="29"/>
        <v>25.195043794381068</v>
      </c>
    </row>
    <row r="422" spans="1:41" ht="12.75" hidden="1" customHeight="1">
      <c r="A422" s="152"/>
      <c r="B422" s="130"/>
      <c r="C422" s="232"/>
      <c r="D422" s="232"/>
      <c r="E422" s="232"/>
      <c r="F422" s="126"/>
      <c r="G422" s="126"/>
      <c r="H422" s="126"/>
      <c r="I422" s="126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4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J422">
        <f t="shared" si="28"/>
        <v>6.0047427080636266</v>
      </c>
      <c r="AO422" s="153">
        <f t="shared" si="29"/>
        <v>25.246989470545554</v>
      </c>
    </row>
    <row r="423" spans="1:41" ht="12.75" hidden="1" customHeight="1">
      <c r="A423" s="152"/>
      <c r="B423" s="130"/>
      <c r="C423" s="232"/>
      <c r="D423" s="232"/>
      <c r="E423" s="232"/>
      <c r="F423" s="126"/>
      <c r="G423" s="126"/>
      <c r="H423" s="126"/>
      <c r="I423" s="126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4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J423">
        <f t="shared" si="28"/>
        <v>6.0666459932992902</v>
      </c>
      <c r="AO423" s="153">
        <f t="shared" si="29"/>
        <v>25.29893514671004</v>
      </c>
    </row>
    <row r="424" spans="1:41" ht="12.75" hidden="1" customHeight="1">
      <c r="A424" s="152"/>
      <c r="B424" s="130"/>
      <c r="C424" s="232"/>
      <c r="D424" s="232"/>
      <c r="E424" s="232"/>
      <c r="F424" s="126"/>
      <c r="G424" s="126"/>
      <c r="H424" s="126"/>
      <c r="I424" s="126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4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J424">
        <f t="shared" si="28"/>
        <v>6.1285492785349538</v>
      </c>
      <c r="AO424" s="153">
        <f t="shared" si="29"/>
        <v>25.350880822874526</v>
      </c>
    </row>
    <row r="425" spans="1:41" ht="12.75" hidden="1" customHeight="1">
      <c r="A425" s="152"/>
      <c r="B425" s="130"/>
      <c r="C425" s="232"/>
      <c r="D425" s="232"/>
      <c r="E425" s="232"/>
      <c r="F425" s="126"/>
      <c r="G425" s="126"/>
      <c r="H425" s="126"/>
      <c r="I425" s="126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4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J425">
        <f t="shared" si="28"/>
        <v>6.1904525637706174</v>
      </c>
      <c r="AO425" s="153">
        <f t="shared" si="29"/>
        <v>25.402826499039012</v>
      </c>
    </row>
    <row r="426" spans="1:41" ht="12.75" hidden="1" customHeight="1">
      <c r="A426" s="152"/>
      <c r="B426" s="130"/>
      <c r="C426" s="232"/>
      <c r="D426" s="232"/>
      <c r="E426" s="232"/>
      <c r="F426" s="126"/>
      <c r="G426" s="126"/>
      <c r="H426" s="126"/>
      <c r="I426" s="126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4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J426">
        <f t="shared" si="28"/>
        <v>6.2523558490062809</v>
      </c>
      <c r="AO426" s="153">
        <f t="shared" si="29"/>
        <v>25.454772175203498</v>
      </c>
    </row>
    <row r="427" spans="1:41" ht="12.75" hidden="1" customHeight="1">
      <c r="A427" s="152"/>
      <c r="B427" s="130"/>
      <c r="C427" s="232"/>
      <c r="D427" s="232"/>
      <c r="E427" s="232"/>
      <c r="F427" s="126"/>
      <c r="G427" s="126"/>
      <c r="H427" s="126"/>
      <c r="I427" s="126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4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J427">
        <f t="shared" si="28"/>
        <v>6.3142591342419445</v>
      </c>
      <c r="AO427" s="153">
        <f t="shared" si="29"/>
        <v>25.506717851367984</v>
      </c>
    </row>
    <row r="428" spans="1:41" ht="12.75" hidden="1" customHeight="1">
      <c r="A428" s="152"/>
      <c r="B428" s="130"/>
      <c r="C428" s="232"/>
      <c r="D428" s="232"/>
      <c r="E428" s="232"/>
      <c r="F428" s="126"/>
      <c r="G428" s="126"/>
      <c r="H428" s="126"/>
      <c r="I428" s="126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4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J428">
        <f t="shared" si="28"/>
        <v>6.3761624194776081</v>
      </c>
      <c r="AO428" s="153">
        <f t="shared" si="29"/>
        <v>25.55866352753247</v>
      </c>
    </row>
    <row r="429" spans="1:41" ht="12.75" hidden="1" customHeight="1">
      <c r="A429" s="152"/>
      <c r="B429" s="130"/>
      <c r="C429" s="232"/>
      <c r="D429" s="232"/>
      <c r="E429" s="232"/>
      <c r="F429" s="126"/>
      <c r="G429" s="126"/>
      <c r="H429" s="126"/>
      <c r="I429" s="126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4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J429">
        <f t="shared" si="28"/>
        <v>6.4380657047132717</v>
      </c>
      <c r="AO429" s="153">
        <f t="shared" si="29"/>
        <v>25.610609203696956</v>
      </c>
    </row>
    <row r="430" spans="1:41" ht="12.75" hidden="1" customHeight="1">
      <c r="A430" s="152"/>
      <c r="B430" s="130"/>
      <c r="C430" s="232"/>
      <c r="D430" s="232"/>
      <c r="E430" s="232"/>
      <c r="F430" s="126"/>
      <c r="G430" s="126"/>
      <c r="H430" s="126"/>
      <c r="I430" s="126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4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J430">
        <f t="shared" si="28"/>
        <v>6.4999689899489352</v>
      </c>
      <c r="AO430" s="153">
        <f t="shared" si="29"/>
        <v>25.662554879861442</v>
      </c>
    </row>
    <row r="431" spans="1:41" ht="12.75" hidden="1" customHeight="1">
      <c r="A431" s="152"/>
      <c r="B431" s="130"/>
      <c r="C431" s="232"/>
      <c r="D431" s="232"/>
      <c r="E431" s="232"/>
      <c r="F431" s="126"/>
      <c r="G431" s="126"/>
      <c r="H431" s="126"/>
      <c r="I431" s="126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4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J431">
        <f t="shared" si="28"/>
        <v>6.5618722751845988</v>
      </c>
      <c r="AO431" s="153">
        <f t="shared" si="29"/>
        <v>25.714500556025929</v>
      </c>
    </row>
    <row r="432" spans="1:41" ht="12.75" hidden="1" customHeight="1">
      <c r="A432" s="152"/>
      <c r="B432" s="130"/>
      <c r="C432" s="232"/>
      <c r="D432" s="232"/>
      <c r="E432" s="232"/>
      <c r="F432" s="126"/>
      <c r="G432" s="126"/>
      <c r="H432" s="126"/>
      <c r="I432" s="126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4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J432">
        <f t="shared" si="28"/>
        <v>6.6237755604202624</v>
      </c>
      <c r="AO432" s="153">
        <f t="shared" si="29"/>
        <v>25.766446232190415</v>
      </c>
    </row>
    <row r="433" spans="1:41" ht="12.75" hidden="1" customHeight="1">
      <c r="A433" s="152"/>
      <c r="B433" s="130"/>
      <c r="C433" s="232"/>
      <c r="D433" s="232"/>
      <c r="E433" s="232"/>
      <c r="F433" s="126"/>
      <c r="G433" s="126"/>
      <c r="H433" s="126"/>
      <c r="I433" s="126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4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J433">
        <f t="shared" si="28"/>
        <v>6.685678845655926</v>
      </c>
      <c r="AO433" s="153">
        <f t="shared" si="29"/>
        <v>25.818391908354901</v>
      </c>
    </row>
    <row r="434" spans="1:41" ht="12.75" hidden="1" customHeight="1">
      <c r="A434" s="152"/>
      <c r="B434" s="130"/>
      <c r="C434" s="232"/>
      <c r="D434" s="232"/>
      <c r="E434" s="232"/>
      <c r="F434" s="126"/>
      <c r="G434" s="126"/>
      <c r="H434" s="126"/>
      <c r="I434" s="126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4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J434">
        <f t="shared" si="28"/>
        <v>6.7475821308915895</v>
      </c>
      <c r="AO434" s="153">
        <f t="shared" si="29"/>
        <v>25.870337584519387</v>
      </c>
    </row>
    <row r="435" spans="1:41" ht="12.75" hidden="1" customHeight="1">
      <c r="A435" s="152"/>
      <c r="B435" s="130"/>
      <c r="C435" s="232"/>
      <c r="D435" s="232"/>
      <c r="E435" s="232"/>
      <c r="F435" s="126"/>
      <c r="G435" s="126"/>
      <c r="H435" s="126"/>
      <c r="I435" s="126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4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J435">
        <f t="shared" si="28"/>
        <v>6.8094854161272531</v>
      </c>
      <c r="AO435" s="153">
        <f t="shared" si="29"/>
        <v>25.922283260683873</v>
      </c>
    </row>
    <row r="436" spans="1:41" ht="12.75" hidden="1" customHeight="1">
      <c r="A436" s="152"/>
      <c r="B436" s="130"/>
      <c r="C436" s="232"/>
      <c r="D436" s="232"/>
      <c r="E436" s="232"/>
      <c r="F436" s="126"/>
      <c r="G436" s="126"/>
      <c r="H436" s="126"/>
      <c r="I436" s="126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4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J436">
        <f t="shared" si="28"/>
        <v>6.8713887013629167</v>
      </c>
      <c r="AO436" s="153">
        <f t="shared" si="29"/>
        <v>25.974228936848359</v>
      </c>
    </row>
    <row r="437" spans="1:41" ht="12.75" hidden="1" customHeight="1">
      <c r="A437" s="152"/>
      <c r="B437" s="130"/>
      <c r="C437" s="232"/>
      <c r="D437" s="232"/>
      <c r="E437" s="232"/>
      <c r="F437" s="126"/>
      <c r="G437" s="126"/>
      <c r="H437" s="126"/>
      <c r="I437" s="126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4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J437">
        <f t="shared" si="28"/>
        <v>6.9332919865985803</v>
      </c>
      <c r="AO437" s="153">
        <f t="shared" si="29"/>
        <v>26.026174613012845</v>
      </c>
    </row>
    <row r="438" spans="1:41" ht="12.75" hidden="1" customHeight="1">
      <c r="A438" s="152"/>
      <c r="B438" s="130"/>
      <c r="C438" s="232"/>
      <c r="D438" s="232"/>
      <c r="E438" s="232"/>
      <c r="F438" s="126"/>
      <c r="G438" s="126"/>
      <c r="H438" s="126"/>
      <c r="I438" s="126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4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J438">
        <f t="shared" si="28"/>
        <v>6.9951952718342438</v>
      </c>
      <c r="AO438" s="153">
        <f t="shared" si="29"/>
        <v>26.078120289177331</v>
      </c>
    </row>
    <row r="439" spans="1:41" ht="12.75" hidden="1" customHeight="1">
      <c r="A439" s="152"/>
      <c r="B439" s="130"/>
      <c r="C439" s="232"/>
      <c r="D439" s="232"/>
      <c r="E439" s="232"/>
      <c r="F439" s="126"/>
      <c r="G439" s="126"/>
      <c r="H439" s="126"/>
      <c r="I439" s="126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4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J439">
        <f t="shared" si="28"/>
        <v>7.0570985570699074</v>
      </c>
      <c r="AO439" s="153">
        <f t="shared" si="29"/>
        <v>26.130065965341817</v>
      </c>
    </row>
    <row r="440" spans="1:41" ht="12.75" hidden="1" customHeight="1">
      <c r="A440" s="152"/>
      <c r="B440" s="130"/>
      <c r="C440" s="232"/>
      <c r="D440" s="232"/>
      <c r="E440" s="232"/>
      <c r="F440" s="126"/>
      <c r="G440" s="126"/>
      <c r="H440" s="126"/>
      <c r="I440" s="126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4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J440">
        <f t="shared" si="28"/>
        <v>7.119001842305571</v>
      </c>
      <c r="AO440" s="153">
        <f t="shared" si="29"/>
        <v>26.182011641506303</v>
      </c>
    </row>
    <row r="441" spans="1:41" ht="12.75" hidden="1" customHeight="1">
      <c r="A441" s="152"/>
      <c r="B441" s="130"/>
      <c r="C441" s="232"/>
      <c r="D441" s="232"/>
      <c r="E441" s="232"/>
      <c r="F441" s="126"/>
      <c r="G441" s="126"/>
      <c r="H441" s="126"/>
      <c r="I441" s="126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4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J441">
        <f t="shared" si="28"/>
        <v>7.1809051275412346</v>
      </c>
      <c r="AO441" s="153">
        <f t="shared" si="29"/>
        <v>26.233957317670789</v>
      </c>
    </row>
    <row r="442" spans="1:41" ht="12.75" hidden="1" customHeight="1">
      <c r="A442" s="152"/>
      <c r="B442" s="130"/>
      <c r="C442" s="232"/>
      <c r="D442" s="232"/>
      <c r="E442" s="232"/>
      <c r="F442" s="126"/>
      <c r="G442" s="126"/>
      <c r="H442" s="126"/>
      <c r="I442" s="126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4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J442">
        <f t="shared" si="28"/>
        <v>7.2428084127768981</v>
      </c>
      <c r="AO442" s="153">
        <f t="shared" si="29"/>
        <v>26.285902993835276</v>
      </c>
    </row>
    <row r="443" spans="1:41" ht="12.75" hidden="1" customHeight="1">
      <c r="A443" s="152"/>
      <c r="B443" s="130"/>
      <c r="C443" s="232"/>
      <c r="D443" s="232"/>
      <c r="E443" s="232"/>
      <c r="F443" s="126"/>
      <c r="G443" s="126"/>
      <c r="H443" s="126"/>
      <c r="I443" s="126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4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J443">
        <f t="shared" si="28"/>
        <v>7.3047116980125617</v>
      </c>
      <c r="AO443" s="153">
        <f t="shared" si="29"/>
        <v>26.337848669999762</v>
      </c>
    </row>
    <row r="444" spans="1:41" ht="12.75" hidden="1" customHeight="1">
      <c r="A444" s="152"/>
      <c r="B444" s="130"/>
      <c r="C444" s="232"/>
      <c r="D444" s="232"/>
      <c r="E444" s="232"/>
      <c r="F444" s="126"/>
      <c r="G444" s="126"/>
      <c r="H444" s="126"/>
      <c r="I444" s="126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4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J444">
        <f t="shared" si="28"/>
        <v>7.3666149832482253</v>
      </c>
      <c r="AO444" s="153">
        <f t="shared" si="29"/>
        <v>26.389794346164248</v>
      </c>
    </row>
    <row r="445" spans="1:41" ht="12.75" hidden="1" customHeight="1">
      <c r="A445" s="152"/>
      <c r="B445" s="130"/>
      <c r="C445" s="232"/>
      <c r="D445" s="232"/>
      <c r="E445" s="232"/>
      <c r="F445" s="126"/>
      <c r="G445" s="126"/>
      <c r="H445" s="126"/>
      <c r="I445" s="126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4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J445">
        <f t="shared" si="28"/>
        <v>7.4285182684838889</v>
      </c>
      <c r="AO445" s="153">
        <f t="shared" si="29"/>
        <v>26.441740022328734</v>
      </c>
    </row>
    <row r="446" spans="1:41" ht="12.75" hidden="1" customHeight="1">
      <c r="A446" s="152"/>
      <c r="B446" s="130"/>
      <c r="C446" s="232"/>
      <c r="D446" s="232"/>
      <c r="E446" s="232"/>
      <c r="F446" s="126"/>
      <c r="G446" s="126"/>
      <c r="H446" s="126"/>
      <c r="I446" s="126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4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J446">
        <f t="shared" si="28"/>
        <v>7.4904215537195524</v>
      </c>
      <c r="AO446" s="153">
        <f t="shared" si="29"/>
        <v>26.49368569849322</v>
      </c>
    </row>
    <row r="447" spans="1:41" ht="12.75" hidden="1" customHeight="1">
      <c r="A447" s="152"/>
      <c r="B447" s="130"/>
      <c r="C447" s="232"/>
      <c r="D447" s="232"/>
      <c r="E447" s="232"/>
      <c r="F447" s="126"/>
      <c r="G447" s="126"/>
      <c r="H447" s="126"/>
      <c r="I447" s="126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4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J447">
        <f t="shared" si="28"/>
        <v>7.552324838955216</v>
      </c>
      <c r="AO447" s="153">
        <f t="shared" si="29"/>
        <v>26.545631374657706</v>
      </c>
    </row>
    <row r="448" spans="1:41" ht="12.75" hidden="1" customHeight="1">
      <c r="A448" s="152"/>
      <c r="B448" s="130"/>
      <c r="C448" s="232"/>
      <c r="D448" s="232"/>
      <c r="E448" s="232"/>
      <c r="F448" s="126"/>
      <c r="G448" s="126"/>
      <c r="H448" s="126"/>
      <c r="I448" s="126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4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J448">
        <f t="shared" si="28"/>
        <v>7.6142281241908796</v>
      </c>
      <c r="AO448" s="153">
        <f t="shared" si="29"/>
        <v>26.597577050822192</v>
      </c>
    </row>
    <row r="449" spans="1:41" ht="12.75" hidden="1" customHeight="1">
      <c r="A449" s="152"/>
      <c r="B449" s="130"/>
      <c r="C449" s="232"/>
      <c r="D449" s="232"/>
      <c r="E449" s="232"/>
      <c r="F449" s="126"/>
      <c r="G449" s="126"/>
      <c r="H449" s="126"/>
      <c r="I449" s="126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4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J449">
        <f t="shared" si="28"/>
        <v>7.6761314094265432</v>
      </c>
      <c r="AO449" s="153">
        <f t="shared" si="29"/>
        <v>26.649522726986678</v>
      </c>
    </row>
    <row r="450" spans="1:41" ht="12.75" hidden="1" customHeight="1">
      <c r="A450" s="152"/>
      <c r="B450" s="130"/>
      <c r="C450" s="232"/>
      <c r="D450" s="232"/>
      <c r="E450" s="232"/>
      <c r="F450" s="126"/>
      <c r="G450" s="126"/>
      <c r="H450" s="126"/>
      <c r="I450" s="126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4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J450">
        <f t="shared" si="28"/>
        <v>7.7380346946622067</v>
      </c>
      <c r="AO450" s="153">
        <f t="shared" si="29"/>
        <v>26.701468403151164</v>
      </c>
    </row>
    <row r="451" spans="1:41" ht="12.75" hidden="1" customHeight="1">
      <c r="A451" s="152"/>
      <c r="B451" s="130"/>
      <c r="C451" s="232"/>
      <c r="D451" s="232"/>
      <c r="E451" s="232"/>
      <c r="F451" s="126"/>
      <c r="G451" s="126"/>
      <c r="H451" s="126"/>
      <c r="I451" s="126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4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J451">
        <f t="shared" si="28"/>
        <v>7.7999379798978703</v>
      </c>
      <c r="AO451" s="153">
        <f t="shared" si="29"/>
        <v>26.75341407931565</v>
      </c>
    </row>
    <row r="452" spans="1:41" ht="12.75" hidden="1" customHeight="1">
      <c r="A452" s="152"/>
      <c r="B452" s="130"/>
      <c r="C452" s="232"/>
      <c r="D452" s="232"/>
      <c r="E452" s="232"/>
      <c r="F452" s="126"/>
      <c r="G452" s="126"/>
      <c r="H452" s="126"/>
      <c r="I452" s="126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4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J452">
        <f t="shared" si="28"/>
        <v>7.8618412651335339</v>
      </c>
      <c r="AO452" s="153">
        <f t="shared" si="29"/>
        <v>26.805359755480136</v>
      </c>
    </row>
    <row r="453" spans="1:41" ht="12.75" hidden="1" customHeight="1">
      <c r="A453" s="152"/>
      <c r="B453" s="130"/>
      <c r="C453" s="232"/>
      <c r="D453" s="232"/>
      <c r="E453" s="232"/>
      <c r="F453" s="126"/>
      <c r="G453" s="126"/>
      <c r="H453" s="126"/>
      <c r="I453" s="126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4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J453">
        <f t="shared" si="28"/>
        <v>7.9237445503691974</v>
      </c>
      <c r="AO453" s="153">
        <f t="shared" si="29"/>
        <v>26.857305431644622</v>
      </c>
    </row>
    <row r="454" spans="1:41" ht="12.75" hidden="1" customHeight="1">
      <c r="A454" s="152"/>
      <c r="B454" s="130"/>
      <c r="C454" s="232"/>
      <c r="D454" s="232"/>
      <c r="E454" s="232"/>
      <c r="F454" s="126"/>
      <c r="G454" s="126"/>
      <c r="H454" s="126"/>
      <c r="I454" s="126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4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J454">
        <f t="shared" si="28"/>
        <v>7.985647835604861</v>
      </c>
      <c r="AO454" s="153">
        <f t="shared" si="29"/>
        <v>26.909251107809109</v>
      </c>
    </row>
    <row r="455" spans="1:41" ht="12.75" hidden="1" customHeight="1">
      <c r="A455" s="152"/>
      <c r="B455" s="130"/>
      <c r="C455" s="232"/>
      <c r="D455" s="232"/>
      <c r="E455" s="232"/>
      <c r="F455" s="126"/>
      <c r="G455" s="126"/>
      <c r="H455" s="126"/>
      <c r="I455" s="126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4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J455">
        <f t="shared" si="28"/>
        <v>8.0475511208405255</v>
      </c>
      <c r="AO455" s="153">
        <f t="shared" si="29"/>
        <v>26.961196783973595</v>
      </c>
    </row>
    <row r="456" spans="1:41" ht="12.75" hidden="1" customHeight="1">
      <c r="A456" s="152"/>
      <c r="B456" s="130"/>
      <c r="C456" s="232"/>
      <c r="D456" s="232"/>
      <c r="E456" s="232"/>
      <c r="F456" s="126"/>
      <c r="G456" s="126"/>
      <c r="H456" s="126"/>
      <c r="I456" s="126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4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J456">
        <f t="shared" si="28"/>
        <v>8.1094544060761891</v>
      </c>
      <c r="AO456" s="153">
        <f t="shared" si="29"/>
        <v>27.013142460138081</v>
      </c>
    </row>
    <row r="457" spans="1:41" ht="12.75" hidden="1" customHeight="1">
      <c r="A457" s="152"/>
      <c r="B457" s="130"/>
      <c r="C457" s="232"/>
      <c r="D457" s="232"/>
      <c r="E457" s="232"/>
      <c r="F457" s="126"/>
      <c r="G457" s="126"/>
      <c r="H457" s="126"/>
      <c r="I457" s="126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4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J457">
        <f t="shared" si="28"/>
        <v>8.1713576913118526</v>
      </c>
      <c r="AO457" s="153">
        <f t="shared" si="29"/>
        <v>27.065088136302567</v>
      </c>
    </row>
    <row r="458" spans="1:41" ht="12.75" hidden="1" customHeight="1">
      <c r="A458" s="152"/>
      <c r="B458" s="130"/>
      <c r="C458" s="232"/>
      <c r="D458" s="232"/>
      <c r="E458" s="232"/>
      <c r="F458" s="126"/>
      <c r="G458" s="126"/>
      <c r="H458" s="126"/>
      <c r="I458" s="126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4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J458">
        <f t="shared" si="28"/>
        <v>8.2332609765475162</v>
      </c>
      <c r="AO458" s="153">
        <f t="shared" si="29"/>
        <v>27.117033812467053</v>
      </c>
    </row>
    <row r="459" spans="1:41" ht="12.75" hidden="1" customHeight="1">
      <c r="A459" s="152"/>
      <c r="B459" s="130"/>
      <c r="C459" s="232"/>
      <c r="D459" s="232"/>
      <c r="E459" s="232"/>
      <c r="F459" s="126"/>
      <c r="G459" s="126"/>
      <c r="H459" s="126"/>
      <c r="I459" s="126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4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J459">
        <f t="shared" si="28"/>
        <v>8.2951642617831798</v>
      </c>
      <c r="AO459" s="153">
        <f t="shared" si="29"/>
        <v>27.168979488631539</v>
      </c>
    </row>
    <row r="460" spans="1:41" ht="12.75" hidden="1" customHeight="1">
      <c r="A460" s="152"/>
      <c r="B460" s="130"/>
      <c r="C460" s="232"/>
      <c r="D460" s="232"/>
      <c r="E460" s="232"/>
      <c r="F460" s="126"/>
      <c r="G460" s="126"/>
      <c r="H460" s="126"/>
      <c r="I460" s="126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4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J460">
        <f t="shared" si="28"/>
        <v>8.3570675470188434</v>
      </c>
      <c r="AO460" s="153">
        <f t="shared" si="29"/>
        <v>27.220925164796025</v>
      </c>
    </row>
    <row r="461" spans="1:41" ht="12.75" hidden="1" customHeight="1">
      <c r="A461" s="152"/>
      <c r="B461" s="130"/>
      <c r="C461" s="232"/>
      <c r="D461" s="232"/>
      <c r="E461" s="232"/>
      <c r="F461" s="126"/>
      <c r="G461" s="126"/>
      <c r="H461" s="126"/>
      <c r="I461" s="126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4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J461">
        <f t="shared" si="28"/>
        <v>8.4189708322545069</v>
      </c>
      <c r="AO461" s="153">
        <f t="shared" si="29"/>
        <v>27.272870840960511</v>
      </c>
    </row>
    <row r="462" spans="1:41" ht="12.75" hidden="1" customHeight="1">
      <c r="A462" s="152"/>
      <c r="B462" s="130"/>
      <c r="C462" s="232"/>
      <c r="D462" s="232"/>
      <c r="E462" s="232"/>
      <c r="F462" s="126"/>
      <c r="G462" s="126"/>
      <c r="H462" s="126"/>
      <c r="I462" s="126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4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J462">
        <f t="shared" si="28"/>
        <v>8.4808741174901705</v>
      </c>
      <c r="AO462" s="153">
        <f t="shared" si="29"/>
        <v>27.324816517124997</v>
      </c>
    </row>
    <row r="463" spans="1:41" ht="12.75" hidden="1" customHeight="1">
      <c r="A463" s="152"/>
      <c r="B463" s="130"/>
      <c r="C463" s="232"/>
      <c r="D463" s="232"/>
      <c r="E463" s="232"/>
      <c r="F463" s="126"/>
      <c r="G463" s="126"/>
      <c r="H463" s="126"/>
      <c r="I463" s="126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4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J463">
        <f t="shared" si="28"/>
        <v>8.5427774027258341</v>
      </c>
      <c r="AO463" s="153">
        <f t="shared" si="29"/>
        <v>27.376762193289483</v>
      </c>
    </row>
    <row r="464" spans="1:41" ht="12.75" hidden="1" customHeight="1">
      <c r="A464" s="152"/>
      <c r="B464" s="130"/>
      <c r="C464" s="232"/>
      <c r="D464" s="232"/>
      <c r="E464" s="232"/>
      <c r="F464" s="126"/>
      <c r="G464" s="126"/>
      <c r="H464" s="126"/>
      <c r="I464" s="126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4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J464">
        <f t="shared" si="28"/>
        <v>8.6046806879614977</v>
      </c>
      <c r="AO464" s="153">
        <f t="shared" si="29"/>
        <v>27.428707869453969</v>
      </c>
    </row>
    <row r="465" spans="1:41" ht="12.75" hidden="1" customHeight="1">
      <c r="A465" s="152"/>
      <c r="B465" s="130"/>
      <c r="C465" s="232"/>
      <c r="D465" s="232"/>
      <c r="E465" s="232"/>
      <c r="F465" s="126"/>
      <c r="G465" s="126"/>
      <c r="H465" s="126"/>
      <c r="I465" s="126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4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J465">
        <f t="shared" si="28"/>
        <v>8.6665839731971612</v>
      </c>
      <c r="AO465" s="153">
        <f t="shared" si="29"/>
        <v>27.480653545618456</v>
      </c>
    </row>
    <row r="466" spans="1:41" ht="12.75" hidden="1" customHeight="1">
      <c r="A466" s="152"/>
      <c r="B466" s="130"/>
      <c r="C466" s="232"/>
      <c r="D466" s="232"/>
      <c r="E466" s="232"/>
      <c r="F466" s="126"/>
      <c r="G466" s="126"/>
      <c r="H466" s="126"/>
      <c r="I466" s="126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4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J466">
        <f t="shared" si="28"/>
        <v>8.7284872584328248</v>
      </c>
      <c r="AO466" s="153">
        <f t="shared" si="29"/>
        <v>27.532599221782942</v>
      </c>
    </row>
    <row r="467" spans="1:41" ht="12.75" hidden="1" customHeight="1">
      <c r="A467" s="152"/>
      <c r="B467" s="130"/>
      <c r="C467" s="232"/>
      <c r="D467" s="232"/>
      <c r="E467" s="232"/>
      <c r="F467" s="126"/>
      <c r="G467" s="126"/>
      <c r="H467" s="126"/>
      <c r="I467" s="126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4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J467">
        <f t="shared" si="28"/>
        <v>8.7903905436684884</v>
      </c>
      <c r="AO467" s="153">
        <f t="shared" si="29"/>
        <v>27.584544897947428</v>
      </c>
    </row>
    <row r="468" spans="1:41" ht="12.75" hidden="1" customHeight="1">
      <c r="A468" s="152"/>
      <c r="B468" s="130"/>
      <c r="C468" s="232"/>
      <c r="D468" s="232"/>
      <c r="E468" s="232"/>
      <c r="F468" s="126"/>
      <c r="G468" s="126"/>
      <c r="H468" s="126"/>
      <c r="I468" s="126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4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J468">
        <f t="shared" si="28"/>
        <v>8.852293828904152</v>
      </c>
      <c r="AO468" s="153">
        <f t="shared" si="29"/>
        <v>27.636490574111914</v>
      </c>
    </row>
    <row r="469" spans="1:41" ht="12.75" hidden="1" customHeight="1">
      <c r="A469" s="152"/>
      <c r="B469" s="130"/>
      <c r="C469" s="232"/>
      <c r="D469" s="232"/>
      <c r="E469" s="232"/>
      <c r="F469" s="126"/>
      <c r="G469" s="126"/>
      <c r="H469" s="126"/>
      <c r="I469" s="126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4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J469">
        <f t="shared" si="28"/>
        <v>8.9141971141398155</v>
      </c>
      <c r="AO469" s="153">
        <f t="shared" si="29"/>
        <v>27.6884362502764</v>
      </c>
    </row>
    <row r="470" spans="1:41" ht="12.75" hidden="1" customHeight="1">
      <c r="A470" s="152"/>
      <c r="B470" s="130"/>
      <c r="C470" s="232"/>
      <c r="D470" s="232"/>
      <c r="E470" s="232"/>
      <c r="F470" s="126"/>
      <c r="G470" s="126"/>
      <c r="H470" s="126"/>
      <c r="I470" s="126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4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J470">
        <f t="shared" si="28"/>
        <v>8.9761003993754791</v>
      </c>
      <c r="AO470" s="153">
        <f t="shared" si="29"/>
        <v>27.740381926440886</v>
      </c>
    </row>
    <row r="471" spans="1:41" ht="12.75" hidden="1" customHeight="1">
      <c r="A471" s="152"/>
      <c r="B471" s="130"/>
      <c r="C471" s="232"/>
      <c r="D471" s="232"/>
      <c r="E471" s="232"/>
      <c r="F471" s="126"/>
      <c r="G471" s="126"/>
      <c r="H471" s="126"/>
      <c r="I471" s="126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4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J471">
        <f t="shared" si="28"/>
        <v>9.0380036846111427</v>
      </c>
      <c r="AO471" s="153">
        <f t="shared" si="29"/>
        <v>27.792327602605372</v>
      </c>
    </row>
    <row r="472" spans="1:41" ht="12.75" hidden="1" customHeight="1">
      <c r="A472" s="152"/>
      <c r="B472" s="130"/>
      <c r="C472" s="232"/>
      <c r="D472" s="232"/>
      <c r="E472" s="232"/>
      <c r="F472" s="126"/>
      <c r="G472" s="126"/>
      <c r="H472" s="126"/>
      <c r="I472" s="126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4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J472">
        <f t="shared" si="28"/>
        <v>9.0999069698468062</v>
      </c>
      <c r="AO472" s="153">
        <f t="shared" si="29"/>
        <v>27.844273278769858</v>
      </c>
    </row>
    <row r="473" spans="1:41" ht="12.75" hidden="1" customHeight="1">
      <c r="A473" s="152"/>
      <c r="B473" s="130"/>
      <c r="C473" s="232"/>
      <c r="D473" s="232"/>
      <c r="E473" s="232"/>
      <c r="F473" s="126"/>
      <c r="G473" s="126"/>
      <c r="H473" s="126"/>
      <c r="I473" s="126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4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J473">
        <f t="shared" si="28"/>
        <v>9.1618102550824698</v>
      </c>
      <c r="AO473" s="153">
        <f t="shared" si="29"/>
        <v>27.896218954934344</v>
      </c>
    </row>
    <row r="474" spans="1:41" ht="12.75" hidden="1" customHeight="1">
      <c r="A474" s="152"/>
      <c r="B474" s="130"/>
      <c r="C474" s="232"/>
      <c r="D474" s="232"/>
      <c r="E474" s="232"/>
      <c r="F474" s="126"/>
      <c r="G474" s="126"/>
      <c r="H474" s="126"/>
      <c r="I474" s="126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4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J474">
        <f t="shared" ref="AJ474:AJ508" si="30">AJ473+(AJ$509-AJ$409)/100</f>
        <v>9.2237135403181334</v>
      </c>
      <c r="AO474" s="153">
        <f t="shared" ref="AO474:AO508" si="31">AO473+(AO$509-AO$409)/100</f>
        <v>27.94816463109883</v>
      </c>
    </row>
    <row r="475" spans="1:41" ht="12.75" hidden="1" customHeight="1">
      <c r="A475" s="152"/>
      <c r="B475" s="130"/>
      <c r="C475" s="232"/>
      <c r="D475" s="232"/>
      <c r="E475" s="232"/>
      <c r="F475" s="126"/>
      <c r="G475" s="126"/>
      <c r="H475" s="126"/>
      <c r="I475" s="126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4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J475">
        <f t="shared" si="30"/>
        <v>9.285616825553797</v>
      </c>
      <c r="AO475" s="153">
        <f t="shared" si="31"/>
        <v>28.000110307263316</v>
      </c>
    </row>
    <row r="476" spans="1:41" ht="12.75" hidden="1" customHeight="1">
      <c r="A476" s="152"/>
      <c r="B476" s="130"/>
      <c r="C476" s="232"/>
      <c r="D476" s="232"/>
      <c r="E476" s="232"/>
      <c r="F476" s="126"/>
      <c r="G476" s="126"/>
      <c r="H476" s="126"/>
      <c r="I476" s="126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4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J476">
        <f t="shared" si="30"/>
        <v>9.3475201107894605</v>
      </c>
      <c r="AO476" s="153">
        <f t="shared" si="31"/>
        <v>28.052055983427802</v>
      </c>
    </row>
    <row r="477" spans="1:41" ht="12.75" hidden="1" customHeight="1">
      <c r="A477" s="152"/>
      <c r="B477" s="130"/>
      <c r="C477" s="232"/>
      <c r="D477" s="232"/>
      <c r="E477" s="232"/>
      <c r="F477" s="126"/>
      <c r="G477" s="126"/>
      <c r="H477" s="126"/>
      <c r="I477" s="126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4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J477">
        <f t="shared" si="30"/>
        <v>9.4094233960251241</v>
      </c>
      <c r="AO477" s="153">
        <f t="shared" si="31"/>
        <v>28.104001659592289</v>
      </c>
    </row>
    <row r="478" spans="1:41" ht="12.75" hidden="1" customHeight="1">
      <c r="A478" s="152"/>
      <c r="B478" s="130"/>
      <c r="C478" s="232"/>
      <c r="D478" s="232"/>
      <c r="E478" s="232"/>
      <c r="F478" s="126"/>
      <c r="G478" s="126"/>
      <c r="H478" s="126"/>
      <c r="I478" s="126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4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J478">
        <f t="shared" si="30"/>
        <v>9.4713266812607877</v>
      </c>
      <c r="AO478" s="153">
        <f t="shared" si="31"/>
        <v>28.155947335756775</v>
      </c>
    </row>
    <row r="479" spans="1:41" ht="12.75" hidden="1" customHeight="1">
      <c r="A479" s="152"/>
      <c r="B479" s="130"/>
      <c r="C479" s="232"/>
      <c r="D479" s="232"/>
      <c r="E479" s="232"/>
      <c r="F479" s="126"/>
      <c r="G479" s="126"/>
      <c r="H479" s="126"/>
      <c r="I479" s="126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4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J479">
        <f t="shared" si="30"/>
        <v>9.5332299664964513</v>
      </c>
      <c r="AO479" s="153">
        <f t="shared" si="31"/>
        <v>28.207893011921261</v>
      </c>
    </row>
    <row r="480" spans="1:41" ht="12.75" hidden="1" customHeight="1">
      <c r="A480" s="152"/>
      <c r="B480" s="130"/>
      <c r="C480" s="232"/>
      <c r="D480" s="232"/>
      <c r="E480" s="232"/>
      <c r="F480" s="126"/>
      <c r="G480" s="126"/>
      <c r="H480" s="126"/>
      <c r="I480" s="126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4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J480">
        <f t="shared" si="30"/>
        <v>9.5951332517321148</v>
      </c>
      <c r="AO480" s="153">
        <f t="shared" si="31"/>
        <v>28.259838688085747</v>
      </c>
    </row>
    <row r="481" spans="1:41" ht="12.75" hidden="1" customHeight="1">
      <c r="A481" s="152"/>
      <c r="B481" s="130"/>
      <c r="C481" s="232"/>
      <c r="D481" s="232"/>
      <c r="E481" s="232"/>
      <c r="F481" s="126"/>
      <c r="G481" s="126"/>
      <c r="H481" s="126"/>
      <c r="I481" s="126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4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J481">
        <f t="shared" si="30"/>
        <v>9.6570365369677784</v>
      </c>
      <c r="AO481" s="153">
        <f t="shared" si="31"/>
        <v>28.311784364250233</v>
      </c>
    </row>
    <row r="482" spans="1:41" ht="12.75" hidden="1" customHeight="1">
      <c r="A482" s="152"/>
      <c r="B482" s="130"/>
      <c r="C482" s="232"/>
      <c r="D482" s="232"/>
      <c r="E482" s="232"/>
      <c r="F482" s="126"/>
      <c r="G482" s="126"/>
      <c r="H482" s="126"/>
      <c r="I482" s="126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4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J482">
        <f t="shared" si="30"/>
        <v>9.718939822203442</v>
      </c>
      <c r="AO482" s="153">
        <f t="shared" si="31"/>
        <v>28.363730040414719</v>
      </c>
    </row>
    <row r="483" spans="1:41" ht="12.75" hidden="1" customHeight="1">
      <c r="A483" s="152"/>
      <c r="B483" s="130"/>
      <c r="C483" s="232"/>
      <c r="D483" s="232"/>
      <c r="E483" s="232"/>
      <c r="F483" s="126"/>
      <c r="G483" s="126"/>
      <c r="H483" s="126"/>
      <c r="I483" s="126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4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J483">
        <f t="shared" si="30"/>
        <v>9.7808431074391056</v>
      </c>
      <c r="AO483" s="153">
        <f t="shared" si="31"/>
        <v>28.415675716579205</v>
      </c>
    </row>
    <row r="484" spans="1:41" ht="12.75" hidden="1" customHeight="1">
      <c r="A484" s="152"/>
      <c r="B484" s="130"/>
      <c r="C484" s="232"/>
      <c r="D484" s="232"/>
      <c r="E484" s="232"/>
      <c r="F484" s="126"/>
      <c r="G484" s="126"/>
      <c r="H484" s="126"/>
      <c r="I484" s="126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4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J484">
        <f t="shared" si="30"/>
        <v>9.8427463926747691</v>
      </c>
      <c r="AO484" s="153">
        <f t="shared" si="31"/>
        <v>28.467621392743691</v>
      </c>
    </row>
    <row r="485" spans="1:41" ht="12.75" hidden="1" customHeight="1">
      <c r="A485" s="152"/>
      <c r="B485" s="130"/>
      <c r="C485" s="232"/>
      <c r="D485" s="232"/>
      <c r="E485" s="232"/>
      <c r="F485" s="126"/>
      <c r="G485" s="126"/>
      <c r="H485" s="126"/>
      <c r="I485" s="126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4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J485">
        <f t="shared" si="30"/>
        <v>9.9046496779104327</v>
      </c>
      <c r="AO485" s="153">
        <f t="shared" si="31"/>
        <v>28.519567068908177</v>
      </c>
    </row>
    <row r="486" spans="1:41" ht="12.75" hidden="1" customHeight="1">
      <c r="A486" s="152"/>
      <c r="B486" s="130"/>
      <c r="C486" s="232"/>
      <c r="D486" s="232"/>
      <c r="E486" s="232"/>
      <c r="F486" s="126"/>
      <c r="G486" s="126"/>
      <c r="H486" s="126"/>
      <c r="I486" s="126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4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J486">
        <f t="shared" si="30"/>
        <v>9.9665529631460963</v>
      </c>
      <c r="AO486" s="153">
        <f t="shared" si="31"/>
        <v>28.571512745072663</v>
      </c>
    </row>
    <row r="487" spans="1:41" ht="12.75" hidden="1" customHeight="1">
      <c r="A487" s="152"/>
      <c r="B487" s="130"/>
      <c r="C487" s="232"/>
      <c r="D487" s="232"/>
      <c r="E487" s="232"/>
      <c r="F487" s="126"/>
      <c r="G487" s="126"/>
      <c r="H487" s="126"/>
      <c r="I487" s="126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4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J487">
        <f t="shared" si="30"/>
        <v>10.02845624838176</v>
      </c>
      <c r="AO487" s="153">
        <f t="shared" si="31"/>
        <v>28.623458421237149</v>
      </c>
    </row>
    <row r="488" spans="1:41" ht="12.75" hidden="1" customHeight="1">
      <c r="A488" s="152"/>
      <c r="B488" s="130"/>
      <c r="C488" s="232"/>
      <c r="D488" s="232"/>
      <c r="E488" s="232"/>
      <c r="F488" s="126"/>
      <c r="G488" s="126"/>
      <c r="H488" s="126"/>
      <c r="I488" s="126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4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J488">
        <f t="shared" si="30"/>
        <v>10.090359533617423</v>
      </c>
      <c r="AO488" s="153">
        <f t="shared" si="31"/>
        <v>28.675404097401636</v>
      </c>
    </row>
    <row r="489" spans="1:41" ht="12.75" hidden="1" customHeight="1">
      <c r="A489" s="152"/>
      <c r="B489" s="130"/>
      <c r="C489" s="232"/>
      <c r="D489" s="232"/>
      <c r="E489" s="232"/>
      <c r="F489" s="126"/>
      <c r="G489" s="126"/>
      <c r="H489" s="126"/>
      <c r="I489" s="126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4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J489">
        <f t="shared" si="30"/>
        <v>10.152262818853087</v>
      </c>
      <c r="AO489" s="153">
        <f t="shared" si="31"/>
        <v>28.727349773566122</v>
      </c>
    </row>
    <row r="490" spans="1:41" ht="12.75" hidden="1" customHeight="1">
      <c r="A490" s="152"/>
      <c r="B490" s="130"/>
      <c r="C490" s="232"/>
      <c r="D490" s="232"/>
      <c r="E490" s="232"/>
      <c r="F490" s="126"/>
      <c r="G490" s="126"/>
      <c r="H490" s="126"/>
      <c r="I490" s="126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4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J490">
        <f t="shared" si="30"/>
        <v>10.214166104088751</v>
      </c>
      <c r="AO490" s="153">
        <f t="shared" si="31"/>
        <v>28.779295449730608</v>
      </c>
    </row>
    <row r="491" spans="1:41" ht="12.75" hidden="1" customHeight="1">
      <c r="A491" s="152"/>
      <c r="B491" s="130"/>
      <c r="C491" s="232"/>
      <c r="D491" s="232"/>
      <c r="E491" s="232"/>
      <c r="F491" s="126"/>
      <c r="G491" s="126"/>
      <c r="H491" s="126"/>
      <c r="I491" s="126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4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J491">
        <f t="shared" si="30"/>
        <v>10.276069389324414</v>
      </c>
      <c r="AO491" s="153">
        <f t="shared" si="31"/>
        <v>28.831241125895094</v>
      </c>
    </row>
    <row r="492" spans="1:41" ht="12.75" hidden="1" customHeight="1">
      <c r="A492" s="152"/>
      <c r="B492" s="130"/>
      <c r="C492" s="232"/>
      <c r="D492" s="232"/>
      <c r="E492" s="232"/>
      <c r="F492" s="126"/>
      <c r="G492" s="126"/>
      <c r="H492" s="126"/>
      <c r="I492" s="126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4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J492">
        <f t="shared" si="30"/>
        <v>10.337972674560078</v>
      </c>
      <c r="AO492" s="153">
        <f t="shared" si="31"/>
        <v>28.88318680205958</v>
      </c>
    </row>
    <row r="493" spans="1:41" ht="12.75" hidden="1" customHeight="1">
      <c r="A493" s="152"/>
      <c r="B493" s="130"/>
      <c r="C493" s="232"/>
      <c r="D493" s="232"/>
      <c r="E493" s="232"/>
      <c r="F493" s="126"/>
      <c r="G493" s="126"/>
      <c r="H493" s="126"/>
      <c r="I493" s="126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4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J493">
        <f t="shared" si="30"/>
        <v>10.399875959795741</v>
      </c>
      <c r="AO493" s="153">
        <f t="shared" si="31"/>
        <v>28.935132478224066</v>
      </c>
    </row>
    <row r="494" spans="1:41" ht="12.75" hidden="1" customHeight="1">
      <c r="A494" s="152"/>
      <c r="B494" s="130"/>
      <c r="C494" s="232"/>
      <c r="D494" s="232"/>
      <c r="E494" s="232"/>
      <c r="F494" s="126"/>
      <c r="G494" s="126"/>
      <c r="H494" s="126"/>
      <c r="I494" s="126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4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J494">
        <f t="shared" si="30"/>
        <v>10.461779245031405</v>
      </c>
      <c r="AO494" s="153">
        <f t="shared" si="31"/>
        <v>28.987078154388552</v>
      </c>
    </row>
    <row r="495" spans="1:41" ht="12.75" hidden="1" customHeight="1">
      <c r="A495" s="152"/>
      <c r="B495" s="130"/>
      <c r="C495" s="232"/>
      <c r="D495" s="232"/>
      <c r="E495" s="232"/>
      <c r="F495" s="126"/>
      <c r="G495" s="126"/>
      <c r="H495" s="126"/>
      <c r="I495" s="126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4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J495">
        <f t="shared" si="30"/>
        <v>10.523682530267068</v>
      </c>
      <c r="AO495" s="153">
        <f t="shared" si="31"/>
        <v>29.039023830553038</v>
      </c>
    </row>
    <row r="496" spans="1:41" ht="12.75" hidden="1" customHeight="1">
      <c r="A496" s="152"/>
      <c r="B496" s="130"/>
      <c r="C496" s="232"/>
      <c r="D496" s="232"/>
      <c r="E496" s="232"/>
      <c r="F496" s="126"/>
      <c r="G496" s="126"/>
      <c r="H496" s="126"/>
      <c r="I496" s="126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4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J496">
        <f t="shared" si="30"/>
        <v>10.585585815502732</v>
      </c>
      <c r="AO496" s="153">
        <f t="shared" si="31"/>
        <v>29.090969506717524</v>
      </c>
    </row>
    <row r="497" spans="1:42" ht="12.75" hidden="1" customHeight="1">
      <c r="A497" s="152"/>
      <c r="B497" s="130"/>
      <c r="C497" s="232"/>
      <c r="D497" s="232"/>
      <c r="E497" s="232"/>
      <c r="F497" s="126"/>
      <c r="G497" s="126"/>
      <c r="H497" s="126"/>
      <c r="I497" s="126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4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J497">
        <f t="shared" si="30"/>
        <v>10.647489100738396</v>
      </c>
      <c r="AO497" s="153">
        <f t="shared" si="31"/>
        <v>29.14291518288201</v>
      </c>
    </row>
    <row r="498" spans="1:42" ht="12.75" hidden="1" customHeight="1">
      <c r="A498" s="152"/>
      <c r="B498" s="130"/>
      <c r="C498" s="232"/>
      <c r="D498" s="232"/>
      <c r="E498" s="232"/>
      <c r="F498" s="126"/>
      <c r="G498" s="126"/>
      <c r="H498" s="126"/>
      <c r="I498" s="126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4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J498">
        <f t="shared" si="30"/>
        <v>10.709392385974059</v>
      </c>
      <c r="AO498" s="153">
        <f t="shared" si="31"/>
        <v>29.194860859046496</v>
      </c>
    </row>
    <row r="499" spans="1:42" ht="12.75" hidden="1" customHeight="1">
      <c r="A499" s="152"/>
      <c r="B499" s="130"/>
      <c r="C499" s="232"/>
      <c r="D499" s="232"/>
      <c r="E499" s="232"/>
      <c r="F499" s="126"/>
      <c r="G499" s="126"/>
      <c r="H499" s="126"/>
      <c r="I499" s="126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4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J499">
        <f t="shared" si="30"/>
        <v>10.771295671209723</v>
      </c>
      <c r="AO499" s="153">
        <f t="shared" si="31"/>
        <v>29.246806535210983</v>
      </c>
    </row>
    <row r="500" spans="1:42" ht="12.75" hidden="1" customHeight="1">
      <c r="A500" s="152"/>
      <c r="B500" s="130"/>
      <c r="C500" s="232"/>
      <c r="D500" s="232"/>
      <c r="E500" s="232"/>
      <c r="F500" s="126"/>
      <c r="G500" s="126"/>
      <c r="H500" s="126"/>
      <c r="I500" s="126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4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J500">
        <f t="shared" si="30"/>
        <v>10.833198956445386</v>
      </c>
      <c r="AO500" s="153">
        <f t="shared" si="31"/>
        <v>29.298752211375469</v>
      </c>
    </row>
    <row r="501" spans="1:42" ht="12.75" hidden="1" customHeight="1">
      <c r="A501" s="152"/>
      <c r="B501" s="130"/>
      <c r="C501" s="232"/>
      <c r="D501" s="232"/>
      <c r="E501" s="232"/>
      <c r="F501" s="126"/>
      <c r="G501" s="126"/>
      <c r="H501" s="126"/>
      <c r="I501" s="126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4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J501">
        <f t="shared" si="30"/>
        <v>10.89510224168105</v>
      </c>
      <c r="AO501" s="153">
        <f t="shared" si="31"/>
        <v>29.350697887539955</v>
      </c>
    </row>
    <row r="502" spans="1:42" ht="12.75" hidden="1" customHeight="1">
      <c r="A502" s="152"/>
      <c r="B502" s="130"/>
      <c r="C502" s="232"/>
      <c r="D502" s="232"/>
      <c r="E502" s="232"/>
      <c r="F502" s="126"/>
      <c r="G502" s="126"/>
      <c r="H502" s="126"/>
      <c r="I502" s="126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4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J502">
        <f t="shared" si="30"/>
        <v>10.957005526916713</v>
      </c>
      <c r="AO502" s="153">
        <f t="shared" si="31"/>
        <v>29.402643563704441</v>
      </c>
    </row>
    <row r="503" spans="1:42" ht="12.75" hidden="1" customHeight="1">
      <c r="A503" s="152"/>
      <c r="B503" s="130"/>
      <c r="C503" s="232"/>
      <c r="D503" s="232"/>
      <c r="E503" s="232"/>
      <c r="F503" s="126"/>
      <c r="G503" s="126"/>
      <c r="H503" s="126"/>
      <c r="I503" s="126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4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J503">
        <f t="shared" si="30"/>
        <v>11.018908812152377</v>
      </c>
      <c r="AO503" s="153">
        <f t="shared" si="31"/>
        <v>29.454589239868927</v>
      </c>
    </row>
    <row r="504" spans="1:42" ht="12.75" hidden="1" customHeight="1">
      <c r="A504" s="152"/>
      <c r="B504" s="130"/>
      <c r="C504" s="232"/>
      <c r="D504" s="232"/>
      <c r="E504" s="232"/>
      <c r="F504" s="126"/>
      <c r="G504" s="126"/>
      <c r="H504" s="126"/>
      <c r="I504" s="126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4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J504">
        <f t="shared" si="30"/>
        <v>11.080812097388041</v>
      </c>
      <c r="AO504" s="153">
        <f t="shared" si="31"/>
        <v>29.506534916033413</v>
      </c>
    </row>
    <row r="505" spans="1:42" ht="12.75" hidden="1" customHeight="1">
      <c r="A505" s="152"/>
      <c r="B505" s="130"/>
      <c r="C505" s="232"/>
      <c r="D505" s="232"/>
      <c r="E505" s="232"/>
      <c r="F505" s="126"/>
      <c r="G505" s="126"/>
      <c r="H505" s="126"/>
      <c r="I505" s="126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4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J505">
        <f t="shared" si="30"/>
        <v>11.142715382623704</v>
      </c>
      <c r="AO505" s="153">
        <f t="shared" si="31"/>
        <v>29.558480592197899</v>
      </c>
    </row>
    <row r="506" spans="1:42" ht="12.75" hidden="1" customHeight="1">
      <c r="A506" s="152"/>
      <c r="B506" s="130"/>
      <c r="C506" s="232"/>
      <c r="D506" s="232"/>
      <c r="E506" s="232"/>
      <c r="F506" s="126"/>
      <c r="G506" s="126"/>
      <c r="H506" s="126"/>
      <c r="I506" s="126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4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J506">
        <f t="shared" si="30"/>
        <v>11.204618667859368</v>
      </c>
      <c r="AO506" s="153">
        <f t="shared" si="31"/>
        <v>29.610426268362385</v>
      </c>
    </row>
    <row r="507" spans="1:42" ht="12.75" hidden="1" customHeight="1">
      <c r="A507" s="152"/>
      <c r="B507" s="130"/>
      <c r="C507" s="232"/>
      <c r="D507" s="232"/>
      <c r="E507" s="232"/>
      <c r="F507" s="126"/>
      <c r="G507" s="126"/>
      <c r="H507" s="126"/>
      <c r="I507" s="126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4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J507">
        <f t="shared" si="30"/>
        <v>11.266521953095031</v>
      </c>
      <c r="AO507" s="153">
        <f t="shared" si="31"/>
        <v>29.662371944526871</v>
      </c>
    </row>
    <row r="508" spans="1:42" ht="12.75" hidden="1" customHeight="1">
      <c r="A508" s="152"/>
      <c r="B508" s="130"/>
      <c r="C508" s="232"/>
      <c r="D508" s="232"/>
      <c r="E508" s="232"/>
      <c r="F508" s="126"/>
      <c r="G508" s="126"/>
      <c r="H508" s="126"/>
      <c r="I508" s="126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4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J508">
        <f t="shared" si="30"/>
        <v>11.328425238330695</v>
      </c>
      <c r="AO508" s="153">
        <f t="shared" si="31"/>
        <v>29.714317620691357</v>
      </c>
    </row>
    <row r="509" spans="1:42" ht="12.75" hidden="1" customHeight="1">
      <c r="A509" s="152"/>
      <c r="B509" s="130"/>
      <c r="C509" s="232"/>
      <c r="D509" s="232"/>
      <c r="E509" s="232"/>
      <c r="F509" s="126"/>
      <c r="G509" s="126"/>
      <c r="H509" s="126"/>
      <c r="I509" s="126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4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J509" s="239">
        <f>AB7</f>
        <v>11.390328523566399</v>
      </c>
      <c r="AO509" s="239">
        <f>AC7</f>
        <v>29.76626329685601</v>
      </c>
    </row>
    <row r="510" spans="1:42" ht="12.75" hidden="1" customHeight="1">
      <c r="A510" s="152"/>
      <c r="B510" s="130"/>
      <c r="C510" s="232"/>
      <c r="D510" s="232"/>
      <c r="E510" s="232"/>
      <c r="F510" s="126"/>
      <c r="G510" s="126"/>
      <c r="H510" s="126"/>
      <c r="I510" s="126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4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J510" s="153">
        <f>AB7</f>
        <v>11.390328523566399</v>
      </c>
      <c r="AP510" s="153">
        <f>AC7</f>
        <v>29.76626329685601</v>
      </c>
    </row>
    <row r="511" spans="1:42" ht="12.75" hidden="1" customHeight="1">
      <c r="A511" s="152"/>
      <c r="B511" s="130"/>
      <c r="C511" s="232"/>
      <c r="D511" s="232"/>
      <c r="E511" s="232"/>
      <c r="F511" s="126"/>
      <c r="G511" s="126"/>
      <c r="H511" s="126"/>
      <c r="I511" s="126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4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J511" s="153">
        <f t="shared" ref="AJ511:AJ574" si="32">AJ510+(AJ$610-AJ$510)/100</f>
        <v>11.626287771229217</v>
      </c>
      <c r="AK511" s="130"/>
      <c r="AP511" s="153">
        <f t="shared" ref="AP511:AP574" si="33">AP510+(AP$610-AP$510)/100</f>
        <v>29.80787539576643</v>
      </c>
    </row>
    <row r="512" spans="1:42" ht="12.75" hidden="1" customHeight="1">
      <c r="A512" s="152"/>
      <c r="B512" s="130"/>
      <c r="C512" s="232"/>
      <c r="D512" s="232"/>
      <c r="E512" s="232"/>
      <c r="F512" s="126"/>
      <c r="G512" s="126"/>
      <c r="H512" s="126"/>
      <c r="I512" s="126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4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J512" s="153">
        <f t="shared" si="32"/>
        <v>11.862247018892035</v>
      </c>
      <c r="AP512" s="153">
        <f t="shared" si="33"/>
        <v>29.84948749467685</v>
      </c>
    </row>
    <row r="513" spans="1:42" ht="12.75" hidden="1" customHeight="1">
      <c r="A513" s="152"/>
      <c r="B513" s="130"/>
      <c r="C513" s="232"/>
      <c r="D513" s="232"/>
      <c r="E513" s="232"/>
      <c r="F513" s="126"/>
      <c r="G513" s="126"/>
      <c r="H513" s="126"/>
      <c r="I513" s="126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4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J513" s="153">
        <f t="shared" si="32"/>
        <v>12.098206266554852</v>
      </c>
      <c r="AP513" s="153">
        <f t="shared" si="33"/>
        <v>29.891099593587271</v>
      </c>
    </row>
    <row r="514" spans="1:42" ht="12.75" hidden="1" customHeight="1">
      <c r="A514" s="152"/>
      <c r="B514" s="130"/>
      <c r="C514" s="232"/>
      <c r="D514" s="232"/>
      <c r="E514" s="232"/>
      <c r="F514" s="126"/>
      <c r="G514" s="126"/>
      <c r="H514" s="126"/>
      <c r="I514" s="126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4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J514" s="153">
        <f t="shared" si="32"/>
        <v>12.33416551421767</v>
      </c>
      <c r="AP514" s="153">
        <f t="shared" si="33"/>
        <v>29.932711692497691</v>
      </c>
    </row>
    <row r="515" spans="1:42" ht="12.75" hidden="1" customHeight="1">
      <c r="A515" s="152"/>
      <c r="B515" s="130"/>
      <c r="C515" s="232"/>
      <c r="D515" s="232"/>
      <c r="E515" s="232"/>
      <c r="F515" s="126"/>
      <c r="G515" s="126"/>
      <c r="H515" s="126"/>
      <c r="I515" s="126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4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J515" s="153">
        <f t="shared" si="32"/>
        <v>12.570124761880487</v>
      </c>
      <c r="AP515" s="153">
        <f t="shared" si="33"/>
        <v>29.974323791408111</v>
      </c>
    </row>
    <row r="516" spans="1:42" ht="12.75" hidden="1" customHeight="1">
      <c r="A516" s="152"/>
      <c r="B516" s="130"/>
      <c r="C516" s="232"/>
      <c r="D516" s="232"/>
      <c r="E516" s="232"/>
      <c r="F516" s="126"/>
      <c r="G516" s="126"/>
      <c r="H516" s="126"/>
      <c r="I516" s="126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4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J516" s="153">
        <f t="shared" si="32"/>
        <v>12.806084009543305</v>
      </c>
      <c r="AP516" s="153">
        <f t="shared" si="33"/>
        <v>30.015935890318531</v>
      </c>
    </row>
    <row r="517" spans="1:42" ht="12.75" hidden="1" customHeight="1">
      <c r="A517" s="152"/>
      <c r="B517" s="130"/>
      <c r="C517" s="232"/>
      <c r="D517" s="232"/>
      <c r="E517" s="232"/>
      <c r="F517" s="126"/>
      <c r="G517" s="126"/>
      <c r="H517" s="126"/>
      <c r="I517" s="126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4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J517" s="153">
        <f t="shared" si="32"/>
        <v>13.042043257206123</v>
      </c>
      <c r="AP517" s="153">
        <f t="shared" si="33"/>
        <v>30.057547989228951</v>
      </c>
    </row>
    <row r="518" spans="1:42" ht="12.75" hidden="1" customHeight="1">
      <c r="A518" s="152"/>
      <c r="B518" s="130"/>
      <c r="C518" s="232"/>
      <c r="D518" s="232"/>
      <c r="E518" s="232"/>
      <c r="F518" s="126"/>
      <c r="G518" s="126"/>
      <c r="H518" s="126"/>
      <c r="I518" s="126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4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J518" s="153">
        <f t="shared" si="32"/>
        <v>13.27800250486894</v>
      </c>
      <c r="AP518" s="153">
        <f t="shared" si="33"/>
        <v>30.099160088139371</v>
      </c>
    </row>
    <row r="519" spans="1:42" ht="12.75" hidden="1" customHeight="1">
      <c r="A519" s="152"/>
      <c r="B519" s="130"/>
      <c r="C519" s="232"/>
      <c r="D519" s="232"/>
      <c r="E519" s="232"/>
      <c r="F519" s="126"/>
      <c r="G519" s="126"/>
      <c r="H519" s="126"/>
      <c r="I519" s="126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4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J519" s="153">
        <f t="shared" si="32"/>
        <v>13.513961752531758</v>
      </c>
      <c r="AP519" s="153">
        <f t="shared" si="33"/>
        <v>30.140772187049791</v>
      </c>
    </row>
    <row r="520" spans="1:42" ht="12.75" hidden="1" customHeight="1">
      <c r="A520" s="152"/>
      <c r="B520" s="130"/>
      <c r="C520" s="232"/>
      <c r="D520" s="232"/>
      <c r="E520" s="232"/>
      <c r="F520" s="126"/>
      <c r="G520" s="126"/>
      <c r="H520" s="126"/>
      <c r="I520" s="126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4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J520" s="153">
        <f t="shared" si="32"/>
        <v>13.749921000194576</v>
      </c>
      <c r="AP520" s="153">
        <f t="shared" si="33"/>
        <v>30.182384285960211</v>
      </c>
    </row>
    <row r="521" spans="1:42" ht="12.75" hidden="1" customHeight="1">
      <c r="A521" s="152"/>
      <c r="B521" s="130"/>
      <c r="C521" s="232"/>
      <c r="D521" s="232"/>
      <c r="E521" s="232"/>
      <c r="F521" s="126"/>
      <c r="G521" s="126"/>
      <c r="H521" s="126"/>
      <c r="I521" s="126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4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J521" s="153">
        <f t="shared" si="32"/>
        <v>13.985880247857393</v>
      </c>
      <c r="AP521" s="153">
        <f t="shared" si="33"/>
        <v>30.223996384870631</v>
      </c>
    </row>
    <row r="522" spans="1:42" ht="12.75" hidden="1" customHeight="1">
      <c r="A522" s="152"/>
      <c r="B522" s="130"/>
      <c r="C522" s="232"/>
      <c r="D522" s="232"/>
      <c r="E522" s="232"/>
      <c r="F522" s="126"/>
      <c r="G522" s="126"/>
      <c r="H522" s="126"/>
      <c r="I522" s="126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4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J522" s="153">
        <f t="shared" si="32"/>
        <v>14.221839495520211</v>
      </c>
      <c r="AP522" s="153">
        <f t="shared" si="33"/>
        <v>30.265608483781051</v>
      </c>
    </row>
    <row r="523" spans="1:42" ht="12.75" hidden="1" customHeight="1">
      <c r="A523" s="152"/>
      <c r="B523" s="130"/>
      <c r="C523" s="232"/>
      <c r="D523" s="232"/>
      <c r="E523" s="232"/>
      <c r="F523" s="126"/>
      <c r="G523" s="126"/>
      <c r="H523" s="126"/>
      <c r="I523" s="126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4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J523" s="153">
        <f t="shared" si="32"/>
        <v>14.457798743183028</v>
      </c>
      <c r="AP523" s="153">
        <f t="shared" si="33"/>
        <v>30.307220582691471</v>
      </c>
    </row>
    <row r="524" spans="1:42" ht="12.75" hidden="1" customHeight="1">
      <c r="A524" s="152"/>
      <c r="B524" s="130"/>
      <c r="C524" s="232"/>
      <c r="D524" s="232"/>
      <c r="E524" s="232"/>
      <c r="F524" s="126"/>
      <c r="G524" s="126"/>
      <c r="H524" s="126"/>
      <c r="I524" s="126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4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J524" s="153">
        <f t="shared" si="32"/>
        <v>14.693757990845846</v>
      </c>
      <c r="AP524" s="153">
        <f t="shared" si="33"/>
        <v>30.348832681601891</v>
      </c>
    </row>
    <row r="525" spans="1:42" ht="12.75" hidden="1" customHeight="1">
      <c r="A525" s="152"/>
      <c r="B525" s="130"/>
      <c r="C525" s="232"/>
      <c r="D525" s="232"/>
      <c r="E525" s="232"/>
      <c r="F525" s="126"/>
      <c r="G525" s="126"/>
      <c r="H525" s="126"/>
      <c r="I525" s="126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4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J525" s="153">
        <f t="shared" si="32"/>
        <v>14.929717238508664</v>
      </c>
      <c r="AP525" s="153">
        <f t="shared" si="33"/>
        <v>30.390444780512311</v>
      </c>
    </row>
    <row r="526" spans="1:42" ht="12.75" hidden="1" customHeight="1">
      <c r="A526" s="152"/>
      <c r="B526" s="130"/>
      <c r="C526" s="232"/>
      <c r="D526" s="232"/>
      <c r="E526" s="232"/>
      <c r="F526" s="126"/>
      <c r="G526" s="126"/>
      <c r="H526" s="126"/>
      <c r="I526" s="126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4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J526" s="153">
        <f t="shared" si="32"/>
        <v>15.165676486171481</v>
      </c>
      <c r="AP526" s="153">
        <f t="shared" si="33"/>
        <v>30.432056879422731</v>
      </c>
    </row>
    <row r="527" spans="1:42" ht="12.75" hidden="1" customHeight="1">
      <c r="A527" s="152"/>
      <c r="B527" s="130"/>
      <c r="C527" s="232"/>
      <c r="D527" s="232"/>
      <c r="E527" s="232"/>
      <c r="F527" s="126"/>
      <c r="G527" s="126"/>
      <c r="H527" s="126"/>
      <c r="I527" s="126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4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J527" s="153">
        <f t="shared" si="32"/>
        <v>15.401635733834299</v>
      </c>
      <c r="AP527" s="153">
        <f t="shared" si="33"/>
        <v>30.473668978333151</v>
      </c>
    </row>
    <row r="528" spans="1:42" ht="12.75" hidden="1" customHeight="1">
      <c r="A528" s="152"/>
      <c r="B528" s="130"/>
      <c r="C528" s="232"/>
      <c r="D528" s="232"/>
      <c r="E528" s="232"/>
      <c r="F528" s="126"/>
      <c r="G528" s="126"/>
      <c r="H528" s="126"/>
      <c r="I528" s="126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4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J528" s="153">
        <f t="shared" si="32"/>
        <v>15.637594981497116</v>
      </c>
      <c r="AP528" s="153">
        <f t="shared" si="33"/>
        <v>30.515281077243571</v>
      </c>
    </row>
    <row r="529" spans="1:42" ht="12.75" hidden="1" customHeight="1">
      <c r="A529" s="152"/>
      <c r="B529" s="130"/>
      <c r="C529" s="232"/>
      <c r="D529" s="232"/>
      <c r="E529" s="232"/>
      <c r="F529" s="126"/>
      <c r="G529" s="126"/>
      <c r="H529" s="126"/>
      <c r="I529" s="126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4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J529" s="153">
        <f t="shared" si="32"/>
        <v>15.873554229159934</v>
      </c>
      <c r="AP529" s="153">
        <f t="shared" si="33"/>
        <v>30.556893176153991</v>
      </c>
    </row>
    <row r="530" spans="1:42" ht="12.75" hidden="1" customHeight="1">
      <c r="A530" s="152"/>
      <c r="B530" s="130"/>
      <c r="C530" s="232"/>
      <c r="D530" s="232"/>
      <c r="E530" s="232"/>
      <c r="F530" s="126"/>
      <c r="G530" s="126"/>
      <c r="H530" s="126"/>
      <c r="I530" s="126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4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J530" s="153">
        <f t="shared" si="32"/>
        <v>16.109513476822752</v>
      </c>
      <c r="AP530" s="153">
        <f t="shared" si="33"/>
        <v>30.598505275064412</v>
      </c>
    </row>
    <row r="531" spans="1:42" ht="12.75" hidden="1" customHeight="1">
      <c r="A531" s="152"/>
      <c r="B531" s="130"/>
      <c r="C531" s="232"/>
      <c r="D531" s="232"/>
      <c r="E531" s="232"/>
      <c r="F531" s="126"/>
      <c r="G531" s="126"/>
      <c r="H531" s="126"/>
      <c r="I531" s="126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4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J531" s="153">
        <f t="shared" si="32"/>
        <v>16.345472724485568</v>
      </c>
      <c r="AP531" s="153">
        <f t="shared" si="33"/>
        <v>30.640117373974832</v>
      </c>
    </row>
    <row r="532" spans="1:42" ht="12.75" hidden="1" customHeight="1">
      <c r="A532" s="152"/>
      <c r="B532" s="130"/>
      <c r="C532" s="232"/>
      <c r="D532" s="232"/>
      <c r="E532" s="232"/>
      <c r="F532" s="126"/>
      <c r="G532" s="126"/>
      <c r="H532" s="126"/>
      <c r="I532" s="126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4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J532" s="153">
        <f t="shared" si="32"/>
        <v>16.581431972148383</v>
      </c>
      <c r="AP532" s="153">
        <f t="shared" si="33"/>
        <v>30.681729472885252</v>
      </c>
    </row>
    <row r="533" spans="1:42" ht="12.75" hidden="1" customHeight="1">
      <c r="A533" s="152"/>
      <c r="B533" s="130"/>
      <c r="C533" s="232"/>
      <c r="D533" s="232"/>
      <c r="E533" s="232"/>
      <c r="F533" s="126"/>
      <c r="G533" s="126"/>
      <c r="H533" s="126"/>
      <c r="I533" s="126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4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J533" s="153">
        <f t="shared" si="32"/>
        <v>16.817391219811199</v>
      </c>
      <c r="AP533" s="153">
        <f t="shared" si="33"/>
        <v>30.723341571795672</v>
      </c>
    </row>
    <row r="534" spans="1:42" ht="12.75" hidden="1" customHeight="1">
      <c r="A534" s="152"/>
      <c r="B534" s="130"/>
      <c r="C534" s="232"/>
      <c r="D534" s="232"/>
      <c r="E534" s="232"/>
      <c r="F534" s="126"/>
      <c r="G534" s="126"/>
      <c r="H534" s="126"/>
      <c r="I534" s="126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4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J534" s="153">
        <f t="shared" si="32"/>
        <v>17.053350467474015</v>
      </c>
      <c r="AP534" s="153">
        <f t="shared" si="33"/>
        <v>30.764953670706092</v>
      </c>
    </row>
    <row r="535" spans="1:42" ht="12.75" hidden="1" customHeight="1">
      <c r="A535" s="152"/>
      <c r="B535" s="130"/>
      <c r="C535" s="232"/>
      <c r="D535" s="232"/>
      <c r="E535" s="232"/>
      <c r="F535" s="126"/>
      <c r="G535" s="126"/>
      <c r="H535" s="126"/>
      <c r="I535" s="126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4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J535" s="153">
        <f t="shared" si="32"/>
        <v>17.289309715136831</v>
      </c>
      <c r="AP535" s="153">
        <f t="shared" si="33"/>
        <v>30.806565769616512</v>
      </c>
    </row>
    <row r="536" spans="1:42" ht="12.75" hidden="1" customHeight="1">
      <c r="A536" s="152"/>
      <c r="B536" s="130"/>
      <c r="C536" s="232"/>
      <c r="D536" s="232"/>
      <c r="E536" s="232"/>
      <c r="F536" s="126"/>
      <c r="G536" s="126"/>
      <c r="H536" s="126"/>
      <c r="I536" s="126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4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J536" s="153">
        <f t="shared" si="32"/>
        <v>17.525268962799647</v>
      </c>
      <c r="AP536" s="153">
        <f t="shared" si="33"/>
        <v>30.848177868526932</v>
      </c>
    </row>
    <row r="537" spans="1:42" ht="12.75" hidden="1" customHeight="1">
      <c r="A537" s="152"/>
      <c r="B537" s="130"/>
      <c r="C537" s="232"/>
      <c r="D537" s="232"/>
      <c r="E537" s="232"/>
      <c r="F537" s="126"/>
      <c r="G537" s="126"/>
      <c r="H537" s="126"/>
      <c r="I537" s="126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4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J537" s="153">
        <f t="shared" si="32"/>
        <v>17.761228210462463</v>
      </c>
      <c r="AP537" s="153">
        <f t="shared" si="33"/>
        <v>30.889789967437352</v>
      </c>
    </row>
    <row r="538" spans="1:42" ht="12.75" hidden="1" customHeight="1">
      <c r="A538" s="152"/>
      <c r="B538" s="130"/>
      <c r="C538" s="232"/>
      <c r="D538" s="232"/>
      <c r="E538" s="232"/>
      <c r="F538" s="126"/>
      <c r="G538" s="126"/>
      <c r="H538" s="126"/>
      <c r="I538" s="126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4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J538" s="153">
        <f t="shared" si="32"/>
        <v>17.997187458125278</v>
      </c>
      <c r="AP538" s="153">
        <f t="shared" si="33"/>
        <v>30.931402066347772</v>
      </c>
    </row>
    <row r="539" spans="1:42" ht="12.75" hidden="1" customHeight="1">
      <c r="A539" s="152"/>
      <c r="B539" s="130"/>
      <c r="C539" s="232"/>
      <c r="D539" s="232"/>
      <c r="E539" s="232"/>
      <c r="F539" s="126"/>
      <c r="G539" s="126"/>
      <c r="H539" s="126"/>
      <c r="I539" s="126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4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J539" s="153">
        <f t="shared" si="32"/>
        <v>18.233146705788094</v>
      </c>
      <c r="AP539" s="153">
        <f t="shared" si="33"/>
        <v>30.973014165258192</v>
      </c>
    </row>
    <row r="540" spans="1:42" ht="12.75" hidden="1" customHeight="1">
      <c r="A540" s="152"/>
      <c r="B540" s="130"/>
      <c r="C540" s="232"/>
      <c r="D540" s="232"/>
      <c r="E540" s="232"/>
      <c r="F540" s="126"/>
      <c r="G540" s="126"/>
      <c r="H540" s="126"/>
      <c r="I540" s="126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4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J540" s="153">
        <f t="shared" si="32"/>
        <v>18.46910595345091</v>
      </c>
      <c r="AP540" s="153">
        <f t="shared" si="33"/>
        <v>31.014626264168612</v>
      </c>
    </row>
    <row r="541" spans="1:42" ht="12.75" hidden="1" customHeight="1">
      <c r="A541" s="152"/>
      <c r="B541" s="130"/>
      <c r="C541" s="232"/>
      <c r="D541" s="232"/>
      <c r="E541" s="232"/>
      <c r="F541" s="126"/>
      <c r="G541" s="126"/>
      <c r="H541" s="126"/>
      <c r="I541" s="126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4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J541" s="153">
        <f t="shared" si="32"/>
        <v>18.705065201113726</v>
      </c>
      <c r="AP541" s="153">
        <f t="shared" si="33"/>
        <v>31.056238363079032</v>
      </c>
    </row>
    <row r="542" spans="1:42" ht="12.75" hidden="1" customHeight="1">
      <c r="A542" s="152"/>
      <c r="B542" s="130"/>
      <c r="C542" s="232"/>
      <c r="D542" s="232"/>
      <c r="E542" s="232"/>
      <c r="F542" s="126"/>
      <c r="G542" s="126"/>
      <c r="H542" s="126"/>
      <c r="I542" s="126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4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J542" s="153">
        <f t="shared" si="32"/>
        <v>18.941024448776542</v>
      </c>
      <c r="AP542" s="153">
        <f t="shared" si="33"/>
        <v>31.097850461989452</v>
      </c>
    </row>
    <row r="543" spans="1:42" ht="12.75" hidden="1" customHeight="1">
      <c r="A543" s="152"/>
      <c r="B543" s="130"/>
      <c r="C543" s="232"/>
      <c r="D543" s="232"/>
      <c r="E543" s="232"/>
      <c r="F543" s="126"/>
      <c r="G543" s="126"/>
      <c r="H543" s="126"/>
      <c r="I543" s="126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4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J543" s="153">
        <f t="shared" si="32"/>
        <v>19.176983696439358</v>
      </c>
      <c r="AP543" s="153">
        <f t="shared" si="33"/>
        <v>31.139462560899872</v>
      </c>
    </row>
    <row r="544" spans="1:42" ht="12.75" hidden="1" customHeight="1">
      <c r="A544" s="152"/>
      <c r="B544" s="130"/>
      <c r="C544" s="232"/>
      <c r="D544" s="232"/>
      <c r="E544" s="232"/>
      <c r="F544" s="126"/>
      <c r="G544" s="126"/>
      <c r="H544" s="126"/>
      <c r="I544" s="126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4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J544" s="153">
        <f t="shared" si="32"/>
        <v>19.412942944102173</v>
      </c>
      <c r="AP544" s="153">
        <f t="shared" si="33"/>
        <v>31.181074659810292</v>
      </c>
    </row>
    <row r="545" spans="1:42" ht="12.75" hidden="1" customHeight="1">
      <c r="A545" s="152"/>
      <c r="B545" s="130"/>
      <c r="C545" s="232"/>
      <c r="D545" s="232"/>
      <c r="E545" s="232"/>
      <c r="F545" s="126"/>
      <c r="G545" s="126"/>
      <c r="H545" s="126"/>
      <c r="I545" s="126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4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J545" s="153">
        <f t="shared" si="32"/>
        <v>19.648902191764989</v>
      </c>
      <c r="AP545" s="153">
        <f t="shared" si="33"/>
        <v>31.222686758720712</v>
      </c>
    </row>
    <row r="546" spans="1:42" ht="12.75" hidden="1" customHeight="1">
      <c r="A546" s="152"/>
      <c r="B546" s="130"/>
      <c r="C546" s="232"/>
      <c r="D546" s="232"/>
      <c r="E546" s="232"/>
      <c r="F546" s="126"/>
      <c r="G546" s="126"/>
      <c r="H546" s="126"/>
      <c r="I546" s="126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4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J546" s="153">
        <f t="shared" si="32"/>
        <v>19.884861439427805</v>
      </c>
      <c r="AP546" s="153">
        <f t="shared" si="33"/>
        <v>31.264298857631132</v>
      </c>
    </row>
    <row r="547" spans="1:42" ht="12.75" hidden="1" customHeight="1">
      <c r="A547" s="152"/>
      <c r="B547" s="130"/>
      <c r="C547" s="232"/>
      <c r="D547" s="232"/>
      <c r="E547" s="232"/>
      <c r="F547" s="126"/>
      <c r="G547" s="126"/>
      <c r="H547" s="126"/>
      <c r="I547" s="126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4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J547" s="153">
        <f t="shared" si="32"/>
        <v>20.120820687090621</v>
      </c>
      <c r="AP547" s="153">
        <f t="shared" si="33"/>
        <v>31.305910956541553</v>
      </c>
    </row>
    <row r="548" spans="1:42" ht="12.75" hidden="1" customHeight="1">
      <c r="A548" s="152"/>
      <c r="B548" s="130"/>
      <c r="C548" s="232"/>
      <c r="D548" s="232"/>
      <c r="E548" s="232"/>
      <c r="F548" s="126"/>
      <c r="G548" s="126"/>
      <c r="H548" s="126"/>
      <c r="I548" s="126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4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J548" s="153">
        <f t="shared" si="32"/>
        <v>20.356779934753437</v>
      </c>
      <c r="AP548" s="153">
        <f t="shared" si="33"/>
        <v>31.347523055451973</v>
      </c>
    </row>
    <row r="549" spans="1:42" ht="12.75" hidden="1" customHeight="1">
      <c r="A549" s="152"/>
      <c r="B549" s="130"/>
      <c r="C549" s="232"/>
      <c r="D549" s="232"/>
      <c r="E549" s="232"/>
      <c r="F549" s="126"/>
      <c r="G549" s="126"/>
      <c r="H549" s="126"/>
      <c r="I549" s="126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4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J549" s="153">
        <f t="shared" si="32"/>
        <v>20.592739182416253</v>
      </c>
      <c r="AP549" s="153">
        <f t="shared" si="33"/>
        <v>31.389135154362393</v>
      </c>
    </row>
    <row r="550" spans="1:42" ht="12.75" hidden="1" customHeight="1">
      <c r="A550" s="152"/>
      <c r="B550" s="130"/>
      <c r="C550" s="232"/>
      <c r="D550" s="232"/>
      <c r="E550" s="232"/>
      <c r="F550" s="126"/>
      <c r="G550" s="126"/>
      <c r="H550" s="126"/>
      <c r="I550" s="126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4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J550" s="153">
        <f t="shared" si="32"/>
        <v>20.828698430079069</v>
      </c>
      <c r="AP550" s="153">
        <f t="shared" si="33"/>
        <v>31.430747253272813</v>
      </c>
    </row>
    <row r="551" spans="1:42" ht="12.75" hidden="1" customHeight="1">
      <c r="A551" s="152"/>
      <c r="B551" s="130"/>
      <c r="C551" s="232"/>
      <c r="D551" s="232"/>
      <c r="E551" s="232"/>
      <c r="F551" s="126"/>
      <c r="G551" s="126"/>
      <c r="H551" s="126"/>
      <c r="I551" s="126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4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J551" s="153">
        <f t="shared" si="32"/>
        <v>21.064657677741884</v>
      </c>
      <c r="AP551" s="153">
        <f t="shared" si="33"/>
        <v>31.472359352183233</v>
      </c>
    </row>
    <row r="552" spans="1:42" ht="12.75" hidden="1" customHeight="1">
      <c r="A552" s="152"/>
      <c r="B552" s="130"/>
      <c r="C552" s="232"/>
      <c r="D552" s="232"/>
      <c r="E552" s="232"/>
      <c r="F552" s="126"/>
      <c r="G552" s="126"/>
      <c r="H552" s="126"/>
      <c r="I552" s="126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4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J552" s="153">
        <f t="shared" si="32"/>
        <v>21.3006169254047</v>
      </c>
      <c r="AP552" s="153">
        <f t="shared" si="33"/>
        <v>31.513971451093653</v>
      </c>
    </row>
    <row r="553" spans="1:42" ht="12.75" hidden="1" customHeight="1">
      <c r="A553" s="152"/>
      <c r="B553" s="130"/>
      <c r="C553" s="232"/>
      <c r="D553" s="232"/>
      <c r="E553" s="232"/>
      <c r="F553" s="126"/>
      <c r="G553" s="126"/>
      <c r="H553" s="126"/>
      <c r="I553" s="126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4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J553" s="153">
        <f t="shared" si="32"/>
        <v>21.536576173067516</v>
      </c>
      <c r="AP553" s="153">
        <f t="shared" si="33"/>
        <v>31.555583550004073</v>
      </c>
    </row>
    <row r="554" spans="1:42" ht="12.75" hidden="1" customHeight="1">
      <c r="A554" s="152"/>
      <c r="B554" s="130"/>
      <c r="C554" s="232"/>
      <c r="D554" s="232"/>
      <c r="E554" s="232"/>
      <c r="F554" s="126"/>
      <c r="G554" s="126"/>
      <c r="H554" s="126"/>
      <c r="I554" s="126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4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J554" s="153">
        <f t="shared" si="32"/>
        <v>21.772535420730332</v>
      </c>
      <c r="AP554" s="153">
        <f t="shared" si="33"/>
        <v>31.597195648914493</v>
      </c>
    </row>
    <row r="555" spans="1:42" ht="12.75" hidden="1" customHeight="1">
      <c r="A555" s="152"/>
      <c r="B555" s="130"/>
      <c r="C555" s="232"/>
      <c r="D555" s="232"/>
      <c r="E555" s="232"/>
      <c r="F555" s="126"/>
      <c r="G555" s="126"/>
      <c r="H555" s="126"/>
      <c r="I555" s="126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4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J555" s="153">
        <f t="shared" si="32"/>
        <v>22.008494668393148</v>
      </c>
      <c r="AP555" s="153">
        <f t="shared" si="33"/>
        <v>31.638807747824913</v>
      </c>
    </row>
    <row r="556" spans="1:42" ht="12.75" hidden="1" customHeight="1">
      <c r="A556" s="152"/>
      <c r="B556" s="130"/>
      <c r="C556" s="232"/>
      <c r="D556" s="232"/>
      <c r="E556" s="232"/>
      <c r="F556" s="126"/>
      <c r="G556" s="126"/>
      <c r="H556" s="126"/>
      <c r="I556" s="126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4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J556" s="153">
        <f t="shared" si="32"/>
        <v>22.244453916055964</v>
      </c>
      <c r="AP556" s="153">
        <f t="shared" si="33"/>
        <v>31.680419846735333</v>
      </c>
    </row>
    <row r="557" spans="1:42" ht="12.75" hidden="1" customHeight="1">
      <c r="A557" s="152"/>
      <c r="B557" s="130"/>
      <c r="C557" s="232"/>
      <c r="D557" s="232"/>
      <c r="E557" s="232"/>
      <c r="F557" s="126"/>
      <c r="G557" s="126"/>
      <c r="H557" s="126"/>
      <c r="I557" s="126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4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J557" s="153">
        <f t="shared" si="32"/>
        <v>22.480413163718779</v>
      </c>
      <c r="AP557" s="153">
        <f t="shared" si="33"/>
        <v>31.722031945645753</v>
      </c>
    </row>
    <row r="558" spans="1:42" ht="12.75" hidden="1" customHeight="1">
      <c r="A558" s="152"/>
      <c r="B558" s="130"/>
      <c r="C558" s="232"/>
      <c r="D558" s="232"/>
      <c r="E558" s="232"/>
      <c r="F558" s="126"/>
      <c r="G558" s="126"/>
      <c r="H558" s="126"/>
      <c r="I558" s="126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4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J558" s="153">
        <f t="shared" si="32"/>
        <v>22.716372411381595</v>
      </c>
      <c r="AP558" s="153">
        <f t="shared" si="33"/>
        <v>31.763644044556173</v>
      </c>
    </row>
    <row r="559" spans="1:42" ht="12.75" hidden="1" customHeight="1">
      <c r="A559" s="152"/>
      <c r="B559" s="130"/>
      <c r="C559" s="232"/>
      <c r="D559" s="232"/>
      <c r="E559" s="232"/>
      <c r="F559" s="126"/>
      <c r="G559" s="126"/>
      <c r="H559" s="126"/>
      <c r="I559" s="126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4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J559" s="153">
        <f t="shared" si="32"/>
        <v>22.952331659044411</v>
      </c>
      <c r="AP559" s="153">
        <f t="shared" si="33"/>
        <v>31.805256143466593</v>
      </c>
    </row>
    <row r="560" spans="1:42" ht="12.75" hidden="1" customHeight="1">
      <c r="A560" s="152"/>
      <c r="B560" s="130"/>
      <c r="C560" s="232"/>
      <c r="D560" s="232"/>
      <c r="E560" s="232"/>
      <c r="F560" s="126"/>
      <c r="G560" s="126"/>
      <c r="H560" s="126"/>
      <c r="I560" s="126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4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J560" s="153">
        <f t="shared" si="32"/>
        <v>23.188290906707227</v>
      </c>
      <c r="AP560" s="153">
        <f t="shared" si="33"/>
        <v>31.846868242377013</v>
      </c>
    </row>
    <row r="561" spans="1:42" ht="12.75" hidden="1" customHeight="1">
      <c r="A561" s="152"/>
      <c r="B561" s="130"/>
      <c r="C561" s="232"/>
      <c r="D561" s="232"/>
      <c r="E561" s="232"/>
      <c r="F561" s="126"/>
      <c r="G561" s="126"/>
      <c r="H561" s="126"/>
      <c r="I561" s="126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4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J561" s="153">
        <f t="shared" si="32"/>
        <v>23.424250154370043</v>
      </c>
      <c r="AP561" s="153">
        <f t="shared" si="33"/>
        <v>31.888480341287433</v>
      </c>
    </row>
    <row r="562" spans="1:42" ht="12.75" hidden="1" customHeight="1">
      <c r="A562" s="152"/>
      <c r="B562" s="130"/>
      <c r="C562" s="232"/>
      <c r="D562" s="232"/>
      <c r="E562" s="232"/>
      <c r="F562" s="126"/>
      <c r="G562" s="126"/>
      <c r="H562" s="126"/>
      <c r="I562" s="126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4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J562" s="153">
        <f t="shared" si="32"/>
        <v>23.660209402032859</v>
      </c>
      <c r="AP562" s="153">
        <f t="shared" si="33"/>
        <v>31.930092440197853</v>
      </c>
    </row>
    <row r="563" spans="1:42" ht="12.75" hidden="1" customHeight="1">
      <c r="A563" s="152"/>
      <c r="B563" s="130"/>
      <c r="C563" s="232"/>
      <c r="D563" s="232"/>
      <c r="E563" s="232"/>
      <c r="F563" s="126"/>
      <c r="G563" s="126"/>
      <c r="H563" s="126"/>
      <c r="I563" s="126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4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J563" s="153">
        <f t="shared" si="32"/>
        <v>23.896168649695674</v>
      </c>
      <c r="AP563" s="153">
        <f t="shared" si="33"/>
        <v>31.971704539108273</v>
      </c>
    </row>
    <row r="564" spans="1:42" ht="12.75" hidden="1" customHeight="1">
      <c r="A564" s="152"/>
      <c r="B564" s="130"/>
      <c r="C564" s="232"/>
      <c r="D564" s="232"/>
      <c r="E564" s="232"/>
      <c r="F564" s="126"/>
      <c r="G564" s="126"/>
      <c r="H564" s="126"/>
      <c r="I564" s="126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4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J564" s="153">
        <f t="shared" si="32"/>
        <v>24.13212789735849</v>
      </c>
      <c r="AP564" s="153">
        <f t="shared" si="33"/>
        <v>32.013316638018694</v>
      </c>
    </row>
    <row r="565" spans="1:42" ht="12.75" hidden="1" customHeight="1">
      <c r="A565" s="152"/>
      <c r="B565" s="130"/>
      <c r="C565" s="232"/>
      <c r="D565" s="232"/>
      <c r="E565" s="232"/>
      <c r="F565" s="126"/>
      <c r="G565" s="126"/>
      <c r="H565" s="126"/>
      <c r="I565" s="126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4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J565" s="153">
        <f t="shared" si="32"/>
        <v>24.368087145021306</v>
      </c>
      <c r="AP565" s="153">
        <f t="shared" si="33"/>
        <v>32.054928736929114</v>
      </c>
    </row>
    <row r="566" spans="1:42" ht="12.75" hidden="1" customHeight="1">
      <c r="A566" s="152"/>
      <c r="B566" s="130"/>
      <c r="C566" s="232"/>
      <c r="D566" s="232"/>
      <c r="E566" s="232"/>
      <c r="F566" s="126"/>
      <c r="G566" s="126"/>
      <c r="H566" s="126"/>
      <c r="I566" s="126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4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J566" s="153">
        <f t="shared" si="32"/>
        <v>24.604046392684122</v>
      </c>
      <c r="AP566" s="153">
        <f t="shared" si="33"/>
        <v>32.096540835839534</v>
      </c>
    </row>
    <row r="567" spans="1:42" ht="12.75" hidden="1" customHeight="1">
      <c r="A567" s="152"/>
      <c r="B567" s="130"/>
      <c r="C567" s="232"/>
      <c r="D567" s="232"/>
      <c r="E567" s="232"/>
      <c r="F567" s="126"/>
      <c r="G567" s="126"/>
      <c r="H567" s="126"/>
      <c r="I567" s="126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4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J567" s="153">
        <f t="shared" si="32"/>
        <v>24.840005640346938</v>
      </c>
      <c r="AP567" s="153">
        <f t="shared" si="33"/>
        <v>32.138152934749954</v>
      </c>
    </row>
    <row r="568" spans="1:42" ht="12.75" hidden="1" customHeight="1">
      <c r="A568" s="152"/>
      <c r="B568" s="130"/>
      <c r="C568" s="232"/>
      <c r="D568" s="232"/>
      <c r="E568" s="232"/>
      <c r="F568" s="126"/>
      <c r="G568" s="126"/>
      <c r="H568" s="126"/>
      <c r="I568" s="126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4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J568" s="153">
        <f t="shared" si="32"/>
        <v>25.075964888009754</v>
      </c>
      <c r="AP568" s="153">
        <f t="shared" si="33"/>
        <v>32.179765033660374</v>
      </c>
    </row>
    <row r="569" spans="1:42" ht="12.75" hidden="1" customHeight="1">
      <c r="A569" s="152"/>
      <c r="B569" s="130"/>
      <c r="C569" s="232"/>
      <c r="D569" s="232"/>
      <c r="E569" s="232"/>
      <c r="F569" s="126"/>
      <c r="G569" s="126"/>
      <c r="H569" s="126"/>
      <c r="I569" s="126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4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J569" s="153">
        <f t="shared" si="32"/>
        <v>25.311924135672569</v>
      </c>
      <c r="AP569" s="153">
        <f t="shared" si="33"/>
        <v>32.221377132570794</v>
      </c>
    </row>
    <row r="570" spans="1:42" ht="12.75" hidden="1" customHeight="1">
      <c r="A570" s="152"/>
      <c r="B570" s="130"/>
      <c r="C570" s="232"/>
      <c r="D570" s="232"/>
      <c r="E570" s="232"/>
      <c r="F570" s="126"/>
      <c r="G570" s="126"/>
      <c r="H570" s="126"/>
      <c r="I570" s="126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4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J570" s="153">
        <f t="shared" si="32"/>
        <v>25.547883383335385</v>
      </c>
      <c r="AP570" s="153">
        <f t="shared" si="33"/>
        <v>32.262989231481214</v>
      </c>
    </row>
    <row r="571" spans="1:42" ht="12.75" hidden="1" customHeight="1">
      <c r="A571" s="152"/>
      <c r="B571" s="130"/>
      <c r="C571" s="232"/>
      <c r="D571" s="232"/>
      <c r="E571" s="232"/>
      <c r="F571" s="126"/>
      <c r="G571" s="126"/>
      <c r="H571" s="126"/>
      <c r="I571" s="126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4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J571" s="153">
        <f t="shared" si="32"/>
        <v>25.783842630998201</v>
      </c>
      <c r="AP571" s="153">
        <f t="shared" si="33"/>
        <v>32.304601330391634</v>
      </c>
    </row>
    <row r="572" spans="1:42" ht="12.75" hidden="1" customHeight="1">
      <c r="A572" s="152"/>
      <c r="B572" s="130"/>
      <c r="C572" s="232"/>
      <c r="D572" s="232"/>
      <c r="E572" s="232"/>
      <c r="F572" s="126"/>
      <c r="G572" s="126"/>
      <c r="H572" s="126"/>
      <c r="I572" s="126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4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J572" s="153">
        <f t="shared" si="32"/>
        <v>26.019801878661017</v>
      </c>
      <c r="AP572" s="153">
        <f t="shared" si="33"/>
        <v>32.346213429302054</v>
      </c>
    </row>
    <row r="573" spans="1:42" ht="12.75" hidden="1" customHeight="1">
      <c r="A573" s="152"/>
      <c r="B573" s="130"/>
      <c r="C573" s="232"/>
      <c r="D573" s="232"/>
      <c r="E573" s="232"/>
      <c r="F573" s="126"/>
      <c r="G573" s="126"/>
      <c r="H573" s="126"/>
      <c r="I573" s="126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4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J573" s="153">
        <f t="shared" si="32"/>
        <v>26.255761126323833</v>
      </c>
      <c r="AP573" s="153">
        <f t="shared" si="33"/>
        <v>32.387825528212474</v>
      </c>
    </row>
    <row r="574" spans="1:42" ht="12.75" hidden="1" customHeight="1">
      <c r="A574" s="152"/>
      <c r="B574" s="130"/>
      <c r="C574" s="232"/>
      <c r="D574" s="232"/>
      <c r="E574" s="232"/>
      <c r="F574" s="126"/>
      <c r="G574" s="126"/>
      <c r="H574" s="126"/>
      <c r="I574" s="126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4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J574" s="153">
        <f t="shared" si="32"/>
        <v>26.491720373986649</v>
      </c>
      <c r="AP574" s="153">
        <f t="shared" si="33"/>
        <v>32.429437627122894</v>
      </c>
    </row>
    <row r="575" spans="1:42" ht="12.75" hidden="1" customHeight="1">
      <c r="A575" s="152"/>
      <c r="B575" s="130"/>
      <c r="C575" s="232"/>
      <c r="D575" s="232"/>
      <c r="E575" s="232"/>
      <c r="F575" s="126"/>
      <c r="G575" s="126"/>
      <c r="H575" s="126"/>
      <c r="I575" s="126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4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J575" s="153">
        <f t="shared" ref="AJ575:AJ609" si="34">AJ574+(AJ$610-AJ$510)/100</f>
        <v>26.727679621649465</v>
      </c>
      <c r="AP575" s="153">
        <f t="shared" ref="AP575:AP609" si="35">AP574+(AP$610-AP$510)/100</f>
        <v>32.471049726033314</v>
      </c>
    </row>
    <row r="576" spans="1:42" ht="12.75" hidden="1" customHeight="1">
      <c r="A576" s="152"/>
      <c r="B576" s="130"/>
      <c r="C576" s="232"/>
      <c r="D576" s="232"/>
      <c r="E576" s="232"/>
      <c r="F576" s="126"/>
      <c r="G576" s="126"/>
      <c r="H576" s="126"/>
      <c r="I576" s="126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4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J576" s="153">
        <f t="shared" si="34"/>
        <v>26.96363886931228</v>
      </c>
      <c r="AP576" s="153">
        <f t="shared" si="35"/>
        <v>32.512661824943734</v>
      </c>
    </row>
    <row r="577" spans="1:42" ht="12.75" hidden="1" customHeight="1">
      <c r="A577" s="152"/>
      <c r="B577" s="130"/>
      <c r="C577" s="232"/>
      <c r="D577" s="232"/>
      <c r="E577" s="232"/>
      <c r="F577" s="126"/>
      <c r="G577" s="126"/>
      <c r="H577" s="126"/>
      <c r="I577" s="126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4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J577" s="153">
        <f t="shared" si="34"/>
        <v>27.199598116975096</v>
      </c>
      <c r="AP577" s="153">
        <f t="shared" si="35"/>
        <v>32.554273923854154</v>
      </c>
    </row>
    <row r="578" spans="1:42" ht="12.75" hidden="1" customHeight="1">
      <c r="A578" s="152"/>
      <c r="B578" s="130"/>
      <c r="C578" s="232"/>
      <c r="D578" s="232"/>
      <c r="E578" s="232"/>
      <c r="F578" s="126"/>
      <c r="G578" s="126"/>
      <c r="H578" s="126"/>
      <c r="I578" s="126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4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J578" s="153">
        <f t="shared" si="34"/>
        <v>27.435557364637912</v>
      </c>
      <c r="AP578" s="153">
        <f t="shared" si="35"/>
        <v>32.595886022764574</v>
      </c>
    </row>
    <row r="579" spans="1:42" ht="12.75" hidden="1" customHeight="1">
      <c r="A579" s="152"/>
      <c r="B579" s="130"/>
      <c r="C579" s="232"/>
      <c r="D579" s="232"/>
      <c r="E579" s="232"/>
      <c r="F579" s="126"/>
      <c r="G579" s="126"/>
      <c r="H579" s="126"/>
      <c r="I579" s="126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4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J579" s="153">
        <f t="shared" si="34"/>
        <v>27.671516612300728</v>
      </c>
      <c r="AP579" s="153">
        <f t="shared" si="35"/>
        <v>32.637498121674994</v>
      </c>
    </row>
    <row r="580" spans="1:42" ht="12.75" hidden="1" customHeight="1">
      <c r="A580" s="152"/>
      <c r="B580" s="130"/>
      <c r="C580" s="232"/>
      <c r="D580" s="232"/>
      <c r="E580" s="232"/>
      <c r="F580" s="126"/>
      <c r="G580" s="126"/>
      <c r="H580" s="126"/>
      <c r="I580" s="126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4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J580" s="153">
        <f t="shared" si="34"/>
        <v>27.907475859963544</v>
      </c>
      <c r="AP580" s="153">
        <f t="shared" si="35"/>
        <v>32.679110220585414</v>
      </c>
    </row>
    <row r="581" spans="1:42" ht="12.75" hidden="1" customHeight="1">
      <c r="A581" s="152"/>
      <c r="B581" s="130"/>
      <c r="C581" s="232"/>
      <c r="D581" s="232"/>
      <c r="E581" s="232"/>
      <c r="F581" s="126"/>
      <c r="G581" s="126"/>
      <c r="H581" s="126"/>
      <c r="I581" s="126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4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J581" s="153">
        <f t="shared" si="34"/>
        <v>28.14343510762636</v>
      </c>
      <c r="AP581" s="153">
        <f t="shared" si="35"/>
        <v>32.720722319495835</v>
      </c>
    </row>
    <row r="582" spans="1:42" ht="12.75" hidden="1" customHeight="1">
      <c r="A582" s="152"/>
      <c r="B582" s="130"/>
      <c r="C582" s="232"/>
      <c r="D582" s="232"/>
      <c r="E582" s="232"/>
      <c r="F582" s="126"/>
      <c r="G582" s="126"/>
      <c r="H582" s="126"/>
      <c r="I582" s="126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4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J582" s="153">
        <f t="shared" si="34"/>
        <v>28.379394355289175</v>
      </c>
      <c r="AP582" s="153">
        <f t="shared" si="35"/>
        <v>32.762334418406255</v>
      </c>
    </row>
    <row r="583" spans="1:42" ht="12.75" hidden="1" customHeight="1">
      <c r="A583" s="152"/>
      <c r="B583" s="130"/>
      <c r="C583" s="232"/>
      <c r="D583" s="232"/>
      <c r="E583" s="232"/>
      <c r="F583" s="126"/>
      <c r="G583" s="126"/>
      <c r="H583" s="126"/>
      <c r="I583" s="126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4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J583" s="153">
        <f t="shared" si="34"/>
        <v>28.615353602951991</v>
      </c>
      <c r="AP583" s="153">
        <f t="shared" si="35"/>
        <v>32.803946517316675</v>
      </c>
    </row>
    <row r="584" spans="1:42" ht="12.75" hidden="1" customHeight="1">
      <c r="A584" s="152"/>
      <c r="B584" s="130"/>
      <c r="C584" s="232"/>
      <c r="D584" s="232"/>
      <c r="E584" s="232"/>
      <c r="F584" s="126"/>
      <c r="G584" s="126"/>
      <c r="H584" s="126"/>
      <c r="I584" s="126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4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J584" s="153">
        <f t="shared" si="34"/>
        <v>28.851312850614807</v>
      </c>
      <c r="AP584" s="153">
        <f t="shared" si="35"/>
        <v>32.845558616227095</v>
      </c>
    </row>
    <row r="585" spans="1:42" ht="12.75" hidden="1" customHeight="1">
      <c r="A585" s="152"/>
      <c r="B585" s="130"/>
      <c r="C585" s="232"/>
      <c r="D585" s="232"/>
      <c r="E585" s="232"/>
      <c r="F585" s="126"/>
      <c r="G585" s="126"/>
      <c r="H585" s="126"/>
      <c r="I585" s="126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4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J585" s="153">
        <f t="shared" si="34"/>
        <v>29.087272098277623</v>
      </c>
      <c r="AP585" s="153">
        <f t="shared" si="35"/>
        <v>32.887170715137515</v>
      </c>
    </row>
    <row r="586" spans="1:42" ht="12.75" hidden="1" customHeight="1">
      <c r="A586" s="152"/>
      <c r="B586" s="130"/>
      <c r="C586" s="232"/>
      <c r="D586" s="232"/>
      <c r="E586" s="232"/>
      <c r="F586" s="126"/>
      <c r="G586" s="126"/>
      <c r="H586" s="126"/>
      <c r="I586" s="126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4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J586" s="153">
        <f t="shared" si="34"/>
        <v>29.323231345940439</v>
      </c>
      <c r="AP586" s="153">
        <f t="shared" si="35"/>
        <v>32.928782814047935</v>
      </c>
    </row>
    <row r="587" spans="1:42" ht="12.75" hidden="1" customHeight="1">
      <c r="A587" s="152"/>
      <c r="B587" s="130"/>
      <c r="C587" s="232"/>
      <c r="D587" s="232"/>
      <c r="E587" s="232"/>
      <c r="F587" s="126"/>
      <c r="G587" s="126"/>
      <c r="H587" s="126"/>
      <c r="I587" s="126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4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J587" s="153">
        <f t="shared" si="34"/>
        <v>29.559190593603255</v>
      </c>
      <c r="AP587" s="153">
        <f t="shared" si="35"/>
        <v>32.970394912958355</v>
      </c>
    </row>
    <row r="588" spans="1:42" ht="12.75" hidden="1" customHeight="1">
      <c r="A588" s="152"/>
      <c r="B588" s="130"/>
      <c r="C588" s="232"/>
      <c r="D588" s="232"/>
      <c r="E588" s="232"/>
      <c r="F588" s="126"/>
      <c r="G588" s="126"/>
      <c r="H588" s="126"/>
      <c r="I588" s="126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4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J588" s="153">
        <f t="shared" si="34"/>
        <v>29.79514984126607</v>
      </c>
      <c r="AP588" s="153">
        <f t="shared" si="35"/>
        <v>33.012007011868775</v>
      </c>
    </row>
    <row r="589" spans="1:42" ht="12.75" hidden="1" customHeight="1">
      <c r="A589" s="152"/>
      <c r="B589" s="130"/>
      <c r="C589" s="232"/>
      <c r="D589" s="232"/>
      <c r="E589" s="232"/>
      <c r="F589" s="126"/>
      <c r="G589" s="126"/>
      <c r="H589" s="126"/>
      <c r="I589" s="126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4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J589" s="153">
        <f t="shared" si="34"/>
        <v>30.031109088928886</v>
      </c>
      <c r="AP589" s="153">
        <f t="shared" si="35"/>
        <v>33.053619110779195</v>
      </c>
    </row>
    <row r="590" spans="1:42" ht="12.75" hidden="1" customHeight="1">
      <c r="A590" s="152"/>
      <c r="B590" s="130"/>
      <c r="C590" s="232"/>
      <c r="D590" s="232"/>
      <c r="E590" s="232"/>
      <c r="F590" s="126"/>
      <c r="G590" s="126"/>
      <c r="H590" s="126"/>
      <c r="I590" s="126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4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J590" s="153">
        <f t="shared" si="34"/>
        <v>30.267068336591702</v>
      </c>
      <c r="AP590" s="153">
        <f t="shared" si="35"/>
        <v>33.095231209689615</v>
      </c>
    </row>
    <row r="591" spans="1:42" ht="12.75" hidden="1" customHeight="1">
      <c r="A591" s="152"/>
      <c r="B591" s="130"/>
      <c r="C591" s="232"/>
      <c r="D591" s="232"/>
      <c r="E591" s="232"/>
      <c r="F591" s="126"/>
      <c r="G591" s="126"/>
      <c r="H591" s="126"/>
      <c r="I591" s="126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4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J591" s="153">
        <f t="shared" si="34"/>
        <v>30.503027584254518</v>
      </c>
      <c r="AP591" s="153">
        <f t="shared" si="35"/>
        <v>33.136843308600035</v>
      </c>
    </row>
    <row r="592" spans="1:42" ht="12.75" hidden="1" customHeight="1">
      <c r="A592" s="152"/>
      <c r="B592" s="130"/>
      <c r="C592" s="232"/>
      <c r="D592" s="232"/>
      <c r="E592" s="232"/>
      <c r="F592" s="126"/>
      <c r="G592" s="126"/>
      <c r="H592" s="126"/>
      <c r="I592" s="126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4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J592" s="153">
        <f t="shared" si="34"/>
        <v>30.738986831917334</v>
      </c>
      <c r="AP592" s="153">
        <f t="shared" si="35"/>
        <v>33.178455407510455</v>
      </c>
    </row>
    <row r="593" spans="1:42" ht="12.75" hidden="1" customHeight="1">
      <c r="A593" s="152"/>
      <c r="B593" s="130"/>
      <c r="C593" s="232"/>
      <c r="D593" s="232"/>
      <c r="E593" s="232"/>
      <c r="F593" s="126"/>
      <c r="G593" s="126"/>
      <c r="H593" s="126"/>
      <c r="I593" s="126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4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J593" s="153">
        <f t="shared" si="34"/>
        <v>30.97494607958015</v>
      </c>
      <c r="AP593" s="153">
        <f t="shared" si="35"/>
        <v>33.220067506420875</v>
      </c>
    </row>
    <row r="594" spans="1:42" ht="12.75" hidden="1" customHeight="1">
      <c r="A594" s="152"/>
      <c r="B594" s="130"/>
      <c r="C594" s="232"/>
      <c r="D594" s="232"/>
      <c r="E594" s="232"/>
      <c r="F594" s="126"/>
      <c r="G594" s="126"/>
      <c r="H594" s="126"/>
      <c r="I594" s="126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4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J594" s="153">
        <f t="shared" si="34"/>
        <v>31.210905327242966</v>
      </c>
      <c r="AP594" s="153">
        <f t="shared" si="35"/>
        <v>33.261679605331295</v>
      </c>
    </row>
    <row r="595" spans="1:42" ht="12.75" hidden="1" customHeight="1">
      <c r="A595" s="152"/>
      <c r="B595" s="130"/>
      <c r="C595" s="232"/>
      <c r="D595" s="232"/>
      <c r="E595" s="232"/>
      <c r="F595" s="126"/>
      <c r="G595" s="126"/>
      <c r="H595" s="126"/>
      <c r="I595" s="126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4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J595" s="153">
        <f t="shared" si="34"/>
        <v>31.446864574905781</v>
      </c>
      <c r="AP595" s="153">
        <f t="shared" si="35"/>
        <v>33.303291704241715</v>
      </c>
    </row>
    <row r="596" spans="1:42" ht="12.75" hidden="1" customHeight="1">
      <c r="A596" s="152"/>
      <c r="B596" s="130"/>
      <c r="C596" s="232"/>
      <c r="D596" s="232"/>
      <c r="E596" s="232"/>
      <c r="F596" s="126"/>
      <c r="G596" s="126"/>
      <c r="H596" s="126"/>
      <c r="I596" s="126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4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J596" s="153">
        <f t="shared" si="34"/>
        <v>31.682823822568597</v>
      </c>
      <c r="AP596" s="153">
        <f t="shared" si="35"/>
        <v>33.344903803152135</v>
      </c>
    </row>
    <row r="597" spans="1:42" ht="12.75" hidden="1" customHeight="1">
      <c r="A597" s="152"/>
      <c r="B597" s="130"/>
      <c r="C597" s="232"/>
      <c r="D597" s="232"/>
      <c r="E597" s="232"/>
      <c r="F597" s="126"/>
      <c r="G597" s="126"/>
      <c r="H597" s="126"/>
      <c r="I597" s="126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4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J597" s="153">
        <f t="shared" si="34"/>
        <v>31.918783070231413</v>
      </c>
      <c r="AP597" s="153">
        <f t="shared" si="35"/>
        <v>33.386515902062555</v>
      </c>
    </row>
    <row r="598" spans="1:42" ht="12.75" hidden="1" customHeight="1">
      <c r="A598" s="152"/>
      <c r="B598" s="130"/>
      <c r="C598" s="232"/>
      <c r="D598" s="232"/>
      <c r="E598" s="232"/>
      <c r="F598" s="126"/>
      <c r="G598" s="126"/>
      <c r="H598" s="126"/>
      <c r="I598" s="126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4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J598" s="153">
        <f t="shared" si="34"/>
        <v>32.154742317894232</v>
      </c>
      <c r="AP598" s="153">
        <f t="shared" si="35"/>
        <v>33.428128000972976</v>
      </c>
    </row>
    <row r="599" spans="1:42" ht="12.75" hidden="1" customHeight="1">
      <c r="A599" s="152"/>
      <c r="B599" s="130"/>
      <c r="C599" s="232"/>
      <c r="D599" s="232"/>
      <c r="E599" s="232"/>
      <c r="F599" s="126"/>
      <c r="G599" s="126"/>
      <c r="H599" s="126"/>
      <c r="I599" s="126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4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J599" s="153">
        <f t="shared" si="34"/>
        <v>32.390701565557052</v>
      </c>
      <c r="AP599" s="153">
        <f t="shared" si="35"/>
        <v>33.469740099883396</v>
      </c>
    </row>
    <row r="600" spans="1:42" ht="12.75" hidden="1" customHeight="1">
      <c r="A600" s="152"/>
      <c r="B600" s="130"/>
      <c r="C600" s="232"/>
      <c r="D600" s="232"/>
      <c r="E600" s="232"/>
      <c r="F600" s="126"/>
      <c r="G600" s="126"/>
      <c r="H600" s="126"/>
      <c r="I600" s="126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4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J600" s="153">
        <f t="shared" si="34"/>
        <v>32.626660813219871</v>
      </c>
      <c r="AP600" s="153">
        <f t="shared" si="35"/>
        <v>33.511352198793816</v>
      </c>
    </row>
    <row r="601" spans="1:42" ht="12.75" hidden="1" customHeight="1">
      <c r="A601" s="152"/>
      <c r="B601" s="130"/>
      <c r="C601" s="232"/>
      <c r="D601" s="232"/>
      <c r="E601" s="232"/>
      <c r="F601" s="126"/>
      <c r="G601" s="126"/>
      <c r="H601" s="126"/>
      <c r="I601" s="126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4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J601" s="153">
        <f t="shared" si="34"/>
        <v>32.862620060882691</v>
      </c>
      <c r="AP601" s="153">
        <f t="shared" si="35"/>
        <v>33.552964297704236</v>
      </c>
    </row>
    <row r="602" spans="1:42" ht="12.75" hidden="1" customHeight="1">
      <c r="A602" s="152"/>
      <c r="B602" s="130"/>
      <c r="C602" s="232"/>
      <c r="D602" s="232"/>
      <c r="E602" s="232"/>
      <c r="F602" s="126"/>
      <c r="G602" s="126"/>
      <c r="H602" s="126"/>
      <c r="I602" s="126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4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J602" s="153">
        <f t="shared" si="34"/>
        <v>33.09857930854551</v>
      </c>
      <c r="AP602" s="153">
        <f t="shared" si="35"/>
        <v>33.594576396614656</v>
      </c>
    </row>
    <row r="603" spans="1:42" ht="12.75" hidden="1" customHeight="1">
      <c r="A603" s="152"/>
      <c r="B603" s="130"/>
      <c r="C603" s="232"/>
      <c r="D603" s="232"/>
      <c r="E603" s="232"/>
      <c r="F603" s="126"/>
      <c r="G603" s="126"/>
      <c r="H603" s="126"/>
      <c r="I603" s="126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4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J603" s="153">
        <f t="shared" si="34"/>
        <v>33.334538556208329</v>
      </c>
      <c r="AP603" s="153">
        <f t="shared" si="35"/>
        <v>33.636188495525076</v>
      </c>
    </row>
    <row r="604" spans="1:42" ht="12.75" hidden="1" customHeight="1">
      <c r="A604" s="152"/>
      <c r="B604" s="130"/>
      <c r="C604" s="232"/>
      <c r="D604" s="232"/>
      <c r="E604" s="232"/>
      <c r="F604" s="126"/>
      <c r="G604" s="126"/>
      <c r="H604" s="126"/>
      <c r="I604" s="126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4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J604" s="153">
        <f t="shared" si="34"/>
        <v>33.570497803871149</v>
      </c>
      <c r="AP604" s="153">
        <f t="shared" si="35"/>
        <v>33.677800594435496</v>
      </c>
    </row>
    <row r="605" spans="1:42" ht="12.75" hidden="1" customHeight="1">
      <c r="A605" s="152"/>
      <c r="B605" s="130"/>
      <c r="C605" s="232"/>
      <c r="D605" s="232"/>
      <c r="E605" s="232"/>
      <c r="F605" s="126"/>
      <c r="G605" s="126"/>
      <c r="H605" s="126"/>
      <c r="I605" s="126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4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J605" s="153">
        <f t="shared" si="34"/>
        <v>33.806457051533968</v>
      </c>
      <c r="AP605" s="153">
        <f t="shared" si="35"/>
        <v>33.719412693345916</v>
      </c>
    </row>
    <row r="606" spans="1:42" ht="12.75" hidden="1" customHeight="1">
      <c r="A606" s="152"/>
      <c r="B606" s="130"/>
      <c r="C606" s="232"/>
      <c r="D606" s="232"/>
      <c r="E606" s="232"/>
      <c r="F606" s="126"/>
      <c r="G606" s="126"/>
      <c r="H606" s="126"/>
      <c r="I606" s="126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4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J606" s="153">
        <f t="shared" si="34"/>
        <v>34.042416299196788</v>
      </c>
      <c r="AP606" s="153">
        <f t="shared" si="35"/>
        <v>33.761024792256336</v>
      </c>
    </row>
    <row r="607" spans="1:42" ht="12.75" hidden="1" customHeight="1">
      <c r="A607" s="152"/>
      <c r="B607" s="130"/>
      <c r="C607" s="232"/>
      <c r="D607" s="232"/>
      <c r="E607" s="232"/>
      <c r="F607" s="126"/>
      <c r="G607" s="126"/>
      <c r="H607" s="126"/>
      <c r="I607" s="126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4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J607" s="153">
        <f t="shared" si="34"/>
        <v>34.278375546859607</v>
      </c>
      <c r="AP607" s="153">
        <f t="shared" si="35"/>
        <v>33.802636891166756</v>
      </c>
    </row>
    <row r="608" spans="1:42" ht="12.75" hidden="1" customHeight="1">
      <c r="A608" s="152"/>
      <c r="B608" s="130"/>
      <c r="C608" s="232"/>
      <c r="D608" s="232"/>
      <c r="E608" s="232"/>
      <c r="F608" s="126"/>
      <c r="G608" s="126"/>
      <c r="H608" s="126"/>
      <c r="I608" s="126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4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J608" s="153">
        <f t="shared" si="34"/>
        <v>34.514334794522426</v>
      </c>
      <c r="AP608" s="153">
        <f t="shared" si="35"/>
        <v>33.844248990077176</v>
      </c>
    </row>
    <row r="609" spans="1:43" ht="12.75" hidden="1" customHeight="1">
      <c r="A609" s="152"/>
      <c r="B609" s="130"/>
      <c r="C609" s="232"/>
      <c r="D609" s="232"/>
      <c r="E609" s="232"/>
      <c r="F609" s="126"/>
      <c r="G609" s="126"/>
      <c r="H609" s="126"/>
      <c r="I609" s="126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4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J609" s="153">
        <f t="shared" si="34"/>
        <v>34.750294042185246</v>
      </c>
      <c r="AP609" s="153">
        <f t="shared" si="35"/>
        <v>33.885861088987596</v>
      </c>
    </row>
    <row r="610" spans="1:43" ht="12.75" hidden="1" customHeight="1">
      <c r="A610" s="152"/>
      <c r="B610" s="130"/>
      <c r="C610" s="232"/>
      <c r="D610" s="232"/>
      <c r="E610" s="232"/>
      <c r="F610" s="126"/>
      <c r="G610" s="126"/>
      <c r="H610" s="126"/>
      <c r="I610" s="126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4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J610" s="177">
        <f>AB14</f>
        <v>34.98625328984815</v>
      </c>
      <c r="AP610" s="177">
        <f>AC14</f>
        <v>33.92747318789791</v>
      </c>
    </row>
    <row r="611" spans="1:43" ht="12.75" hidden="1" customHeight="1">
      <c r="A611" s="152"/>
      <c r="B611" s="130"/>
      <c r="C611" s="232"/>
      <c r="D611" s="232"/>
      <c r="E611" s="232"/>
      <c r="F611" s="126"/>
      <c r="G611" s="126"/>
      <c r="H611" s="126"/>
      <c r="I611" s="126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4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J611">
        <f>AB14</f>
        <v>34.98625328984815</v>
      </c>
      <c r="AQ611">
        <f>AC14</f>
        <v>33.92747318789791</v>
      </c>
    </row>
    <row r="612" spans="1:43" ht="12.75" hidden="1" customHeight="1">
      <c r="A612" s="152"/>
      <c r="B612" s="130"/>
      <c r="C612" s="232"/>
      <c r="D612" s="232"/>
      <c r="E612" s="232"/>
      <c r="F612" s="126"/>
      <c r="G612" s="126"/>
      <c r="H612" s="126"/>
      <c r="I612" s="126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4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J612">
        <f t="shared" ref="AJ612:AJ675" si="36">AJ611+(AJ$711-AJ$611)/100</f>
        <v>35.031249770756496</v>
      </c>
      <c r="AQ612">
        <f t="shared" ref="AQ612:AQ675" si="37">AQ611+(AQ$711-AQ$611)/100</f>
        <v>33.873851208208002</v>
      </c>
    </row>
    <row r="613" spans="1:43" ht="12.75" hidden="1" customHeight="1">
      <c r="A613" s="152"/>
      <c r="B613" s="130"/>
      <c r="C613" s="232"/>
      <c r="D613" s="232"/>
      <c r="E613" s="232"/>
      <c r="F613" s="126"/>
      <c r="G613" s="126"/>
      <c r="H613" s="126"/>
      <c r="I613" s="126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4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J613">
        <f t="shared" si="36"/>
        <v>35.076246251664841</v>
      </c>
      <c r="AQ613">
        <f t="shared" si="37"/>
        <v>33.820229228518095</v>
      </c>
    </row>
    <row r="614" spans="1:43" ht="12.75" hidden="1" customHeight="1">
      <c r="A614" s="152"/>
      <c r="B614" s="130"/>
      <c r="C614" s="232"/>
      <c r="D614" s="232"/>
      <c r="E614" s="232"/>
      <c r="F614" s="126"/>
      <c r="G614" s="126"/>
      <c r="H614" s="126"/>
      <c r="I614" s="126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4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J614">
        <f t="shared" si="36"/>
        <v>35.121242732573187</v>
      </c>
      <c r="AQ614">
        <f t="shared" si="37"/>
        <v>33.766607248828187</v>
      </c>
    </row>
    <row r="615" spans="1:43" ht="12.75" hidden="1" customHeight="1">
      <c r="A615" s="152"/>
      <c r="B615" s="130"/>
      <c r="C615" s="232"/>
      <c r="D615" s="232"/>
      <c r="E615" s="232"/>
      <c r="F615" s="126"/>
      <c r="G615" s="126"/>
      <c r="H615" s="126"/>
      <c r="I615" s="126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4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J615">
        <f t="shared" si="36"/>
        <v>35.166239213481532</v>
      </c>
      <c r="AQ615">
        <f t="shared" si="37"/>
        <v>33.712985269138279</v>
      </c>
    </row>
    <row r="616" spans="1:43" ht="12.75" hidden="1" customHeight="1">
      <c r="A616" s="152"/>
      <c r="B616" s="130"/>
      <c r="C616" s="232"/>
      <c r="D616" s="232"/>
      <c r="E616" s="232"/>
      <c r="F616" s="126"/>
      <c r="G616" s="126"/>
      <c r="H616" s="126"/>
      <c r="I616" s="126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4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J616">
        <f t="shared" si="36"/>
        <v>35.211235694389877</v>
      </c>
      <c r="AQ616">
        <f t="shared" si="37"/>
        <v>33.659363289448372</v>
      </c>
    </row>
    <row r="617" spans="1:43" ht="12.75" hidden="1" customHeight="1">
      <c r="A617" s="152"/>
      <c r="B617" s="130"/>
      <c r="C617" s="232"/>
      <c r="D617" s="232"/>
      <c r="E617" s="232"/>
      <c r="F617" s="126"/>
      <c r="G617" s="126"/>
      <c r="H617" s="126"/>
      <c r="I617" s="126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4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J617">
        <f t="shared" si="36"/>
        <v>35.256232175298223</v>
      </c>
      <c r="AQ617">
        <f t="shared" si="37"/>
        <v>33.605741309758464</v>
      </c>
    </row>
    <row r="618" spans="1:43" ht="12.75" hidden="1" customHeight="1">
      <c r="A618" s="152"/>
      <c r="B618" s="130"/>
      <c r="C618" s="232"/>
      <c r="D618" s="232"/>
      <c r="E618" s="232"/>
      <c r="F618" s="126"/>
      <c r="G618" s="126"/>
      <c r="H618" s="126"/>
      <c r="I618" s="126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4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J618">
        <f t="shared" si="36"/>
        <v>35.301228656206568</v>
      </c>
      <c r="AQ618">
        <f t="shared" si="37"/>
        <v>33.552119330068557</v>
      </c>
    </row>
    <row r="619" spans="1:43" ht="12.75" hidden="1" customHeight="1">
      <c r="A619" s="152"/>
      <c r="B619" s="130"/>
      <c r="C619" s="232"/>
      <c r="D619" s="232"/>
      <c r="E619" s="232"/>
      <c r="F619" s="126"/>
      <c r="G619" s="126"/>
      <c r="H619" s="126"/>
      <c r="I619" s="126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4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J619">
        <f t="shared" si="36"/>
        <v>35.346225137114914</v>
      </c>
      <c r="AQ619">
        <f t="shared" si="37"/>
        <v>33.498497350378649</v>
      </c>
    </row>
    <row r="620" spans="1:43" ht="12.75" hidden="1" customHeight="1">
      <c r="A620" s="152"/>
      <c r="B620" s="130"/>
      <c r="C620" s="232"/>
      <c r="D620" s="232"/>
      <c r="E620" s="232"/>
      <c r="F620" s="126"/>
      <c r="G620" s="126"/>
      <c r="H620" s="126"/>
      <c r="I620" s="126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4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J620">
        <f t="shared" si="36"/>
        <v>35.391221618023259</v>
      </c>
      <c r="AQ620">
        <f t="shared" si="37"/>
        <v>33.444875370688742</v>
      </c>
    </row>
    <row r="621" spans="1:43" ht="12.75" hidden="1" customHeight="1">
      <c r="A621" s="152"/>
      <c r="B621" s="130"/>
      <c r="C621" s="232"/>
      <c r="D621" s="232"/>
      <c r="E621" s="232"/>
      <c r="F621" s="126"/>
      <c r="G621" s="126"/>
      <c r="H621" s="126"/>
      <c r="I621" s="126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4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J621">
        <f t="shared" si="36"/>
        <v>35.436218098931604</v>
      </c>
      <c r="AQ621">
        <f t="shared" si="37"/>
        <v>33.391253390998834</v>
      </c>
    </row>
    <row r="622" spans="1:43" ht="12.75" hidden="1" customHeight="1">
      <c r="A622" s="152"/>
      <c r="B622" s="130"/>
      <c r="C622" s="232"/>
      <c r="D622" s="232"/>
      <c r="E622" s="232"/>
      <c r="F622" s="126"/>
      <c r="G622" s="126"/>
      <c r="H622" s="126"/>
      <c r="I622" s="126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4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J622">
        <f t="shared" si="36"/>
        <v>35.48121457983995</v>
      </c>
      <c r="AQ622">
        <f t="shared" si="37"/>
        <v>33.337631411308926</v>
      </c>
    </row>
    <row r="623" spans="1:43" ht="12.75" hidden="1" customHeight="1">
      <c r="A623" s="152"/>
      <c r="B623" s="130"/>
      <c r="C623" s="232"/>
      <c r="D623" s="232"/>
      <c r="E623" s="232"/>
      <c r="F623" s="126"/>
      <c r="G623" s="126"/>
      <c r="H623" s="126"/>
      <c r="I623" s="126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4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J623">
        <f t="shared" si="36"/>
        <v>35.526211060748295</v>
      </c>
      <c r="AQ623">
        <f t="shared" si="37"/>
        <v>33.284009431619019</v>
      </c>
    </row>
    <row r="624" spans="1:43" ht="12.75" hidden="1" customHeight="1">
      <c r="A624" s="152"/>
      <c r="B624" s="130"/>
      <c r="C624" s="232"/>
      <c r="D624" s="232"/>
      <c r="E624" s="232"/>
      <c r="F624" s="126"/>
      <c r="G624" s="126"/>
      <c r="H624" s="126"/>
      <c r="I624" s="126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4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J624">
        <f t="shared" si="36"/>
        <v>35.571207541656641</v>
      </c>
      <c r="AQ624">
        <f t="shared" si="37"/>
        <v>33.230387451929111</v>
      </c>
    </row>
    <row r="625" spans="1:43" ht="12.75" hidden="1" customHeight="1">
      <c r="A625" s="152"/>
      <c r="B625" s="130"/>
      <c r="C625" s="232"/>
      <c r="D625" s="232"/>
      <c r="E625" s="232"/>
      <c r="F625" s="126"/>
      <c r="G625" s="126"/>
      <c r="H625" s="126"/>
      <c r="I625" s="126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4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J625">
        <f t="shared" si="36"/>
        <v>35.616204022564986</v>
      </c>
      <c r="AQ625">
        <f t="shared" si="37"/>
        <v>33.176765472239204</v>
      </c>
    </row>
    <row r="626" spans="1:43" ht="12.75" hidden="1" customHeight="1">
      <c r="A626" s="152"/>
      <c r="B626" s="130"/>
      <c r="C626" s="232"/>
      <c r="D626" s="232"/>
      <c r="E626" s="232"/>
      <c r="F626" s="126"/>
      <c r="G626" s="126"/>
      <c r="H626" s="126"/>
      <c r="I626" s="126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4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J626">
        <f t="shared" si="36"/>
        <v>35.661200503473331</v>
      </c>
      <c r="AQ626">
        <f t="shared" si="37"/>
        <v>33.123143492549296</v>
      </c>
    </row>
    <row r="627" spans="1:43" ht="12.75" hidden="1" customHeight="1">
      <c r="A627" s="152"/>
      <c r="B627" s="130"/>
      <c r="C627" s="232"/>
      <c r="D627" s="232"/>
      <c r="E627" s="232"/>
      <c r="F627" s="126"/>
      <c r="G627" s="126"/>
      <c r="H627" s="126"/>
      <c r="I627" s="126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4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J627">
        <f t="shared" si="36"/>
        <v>35.706196984381677</v>
      </c>
      <c r="AQ627">
        <f t="shared" si="37"/>
        <v>33.069521512859389</v>
      </c>
    </row>
    <row r="628" spans="1:43" ht="12.75" hidden="1" customHeight="1">
      <c r="A628" s="152"/>
      <c r="B628" s="130"/>
      <c r="C628" s="232"/>
      <c r="D628" s="232"/>
      <c r="E628" s="232"/>
      <c r="F628" s="126"/>
      <c r="G628" s="126"/>
      <c r="H628" s="126"/>
      <c r="I628" s="126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4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J628">
        <f t="shared" si="36"/>
        <v>35.751193465290022</v>
      </c>
      <c r="AQ628">
        <f t="shared" si="37"/>
        <v>33.015899533169481</v>
      </c>
    </row>
    <row r="629" spans="1:43" ht="12.75" hidden="1" customHeight="1">
      <c r="A629" s="152"/>
      <c r="B629" s="130"/>
      <c r="C629" s="232"/>
      <c r="D629" s="232"/>
      <c r="E629" s="232"/>
      <c r="F629" s="126"/>
      <c r="G629" s="126"/>
      <c r="H629" s="126"/>
      <c r="I629" s="126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4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J629">
        <f t="shared" si="36"/>
        <v>35.796189946198368</v>
      </c>
      <c r="AQ629">
        <f t="shared" si="37"/>
        <v>32.962277553479574</v>
      </c>
    </row>
    <row r="630" spans="1:43" ht="12.75" hidden="1" customHeight="1">
      <c r="A630" s="152"/>
      <c r="B630" s="130"/>
      <c r="C630" s="232"/>
      <c r="D630" s="232"/>
      <c r="E630" s="232"/>
      <c r="F630" s="126"/>
      <c r="G630" s="126"/>
      <c r="H630" s="126"/>
      <c r="I630" s="126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4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J630">
        <f t="shared" si="36"/>
        <v>35.841186427106713</v>
      </c>
      <c r="AQ630">
        <f t="shared" si="37"/>
        <v>32.908655573789666</v>
      </c>
    </row>
    <row r="631" spans="1:43" ht="12.75" hidden="1" customHeight="1">
      <c r="A631" s="152"/>
      <c r="B631" s="130"/>
      <c r="C631" s="232"/>
      <c r="D631" s="232"/>
      <c r="E631" s="232"/>
      <c r="F631" s="126"/>
      <c r="G631" s="126"/>
      <c r="H631" s="126"/>
      <c r="I631" s="126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4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J631">
        <f t="shared" si="36"/>
        <v>35.886182908015059</v>
      </c>
      <c r="AQ631">
        <f t="shared" si="37"/>
        <v>32.855033594099758</v>
      </c>
    </row>
    <row r="632" spans="1:43" ht="12.75" hidden="1" customHeight="1">
      <c r="A632" s="152"/>
      <c r="B632" s="130"/>
      <c r="C632" s="232"/>
      <c r="D632" s="232"/>
      <c r="E632" s="232"/>
      <c r="F632" s="126"/>
      <c r="G632" s="126"/>
      <c r="H632" s="126"/>
      <c r="I632" s="126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4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J632">
        <f t="shared" si="36"/>
        <v>35.931179388923404</v>
      </c>
      <c r="AQ632">
        <f t="shared" si="37"/>
        <v>32.801411614409851</v>
      </c>
    </row>
    <row r="633" spans="1:43" ht="12.75" hidden="1" customHeight="1">
      <c r="A633" s="152"/>
      <c r="B633" s="130"/>
      <c r="C633" s="232"/>
      <c r="D633" s="232"/>
      <c r="E633" s="232"/>
      <c r="F633" s="126"/>
      <c r="G633" s="126"/>
      <c r="H633" s="126"/>
      <c r="I633" s="126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4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J633">
        <f t="shared" si="36"/>
        <v>35.976175869831749</v>
      </c>
      <c r="AQ633">
        <f t="shared" si="37"/>
        <v>32.747789634719943</v>
      </c>
    </row>
    <row r="634" spans="1:43" ht="12.75" hidden="1" customHeight="1">
      <c r="A634" s="152"/>
      <c r="B634" s="130"/>
      <c r="C634" s="232"/>
      <c r="D634" s="232"/>
      <c r="E634" s="232"/>
      <c r="F634" s="126"/>
      <c r="G634" s="126"/>
      <c r="H634" s="126"/>
      <c r="I634" s="126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4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J634">
        <f t="shared" si="36"/>
        <v>36.021172350740095</v>
      </c>
      <c r="AQ634">
        <f t="shared" si="37"/>
        <v>32.694167655030036</v>
      </c>
    </row>
    <row r="635" spans="1:43" ht="12.75" hidden="1" customHeight="1">
      <c r="A635" s="152"/>
      <c r="B635" s="130"/>
      <c r="C635" s="232"/>
      <c r="D635" s="232"/>
      <c r="E635" s="232"/>
      <c r="F635" s="126"/>
      <c r="G635" s="126"/>
      <c r="H635" s="126"/>
      <c r="I635" s="126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4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J635">
        <f t="shared" si="36"/>
        <v>36.06616883164844</v>
      </c>
      <c r="AQ635">
        <f t="shared" si="37"/>
        <v>32.640545675340128</v>
      </c>
    </row>
    <row r="636" spans="1:43" ht="12.75" hidden="1" customHeight="1">
      <c r="A636" s="152"/>
      <c r="B636" s="130"/>
      <c r="C636" s="232"/>
      <c r="D636" s="232"/>
      <c r="E636" s="232"/>
      <c r="F636" s="126"/>
      <c r="G636" s="126"/>
      <c r="H636" s="126"/>
      <c r="I636" s="126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4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J636">
        <f t="shared" si="36"/>
        <v>36.111165312556786</v>
      </c>
      <c r="AQ636">
        <f t="shared" si="37"/>
        <v>32.586923695650221</v>
      </c>
    </row>
    <row r="637" spans="1:43" ht="12.75" hidden="1" customHeight="1">
      <c r="A637" s="152"/>
      <c r="B637" s="130"/>
      <c r="C637" s="232"/>
      <c r="D637" s="232"/>
      <c r="E637" s="232"/>
      <c r="F637" s="126"/>
      <c r="G637" s="126"/>
      <c r="H637" s="126"/>
      <c r="I637" s="126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4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J637">
        <f t="shared" si="36"/>
        <v>36.156161793465131</v>
      </c>
      <c r="AQ637">
        <f t="shared" si="37"/>
        <v>32.533301715960313</v>
      </c>
    </row>
    <row r="638" spans="1:43" ht="12.75" hidden="1" customHeight="1">
      <c r="A638" s="152"/>
      <c r="B638" s="130"/>
      <c r="C638" s="232"/>
      <c r="D638" s="232"/>
      <c r="E638" s="232"/>
      <c r="F638" s="126"/>
      <c r="G638" s="126"/>
      <c r="H638" s="126"/>
      <c r="I638" s="126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4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J638">
        <f t="shared" si="36"/>
        <v>36.201158274373476</v>
      </c>
      <c r="AQ638">
        <f t="shared" si="37"/>
        <v>32.479679736270405</v>
      </c>
    </row>
    <row r="639" spans="1:43" ht="12.75" hidden="1" customHeight="1">
      <c r="A639" s="152"/>
      <c r="B639" s="130"/>
      <c r="C639" s="232"/>
      <c r="D639" s="232"/>
      <c r="E639" s="232"/>
      <c r="F639" s="126"/>
      <c r="G639" s="126"/>
      <c r="H639" s="126"/>
      <c r="I639" s="126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4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J639">
        <f t="shared" si="36"/>
        <v>36.246154755281822</v>
      </c>
      <c r="AQ639">
        <f t="shared" si="37"/>
        <v>32.426057756580498</v>
      </c>
    </row>
    <row r="640" spans="1:43" ht="12.75" hidden="1" customHeight="1">
      <c r="A640" s="152"/>
      <c r="B640" s="130"/>
      <c r="C640" s="232"/>
      <c r="D640" s="232"/>
      <c r="E640" s="232"/>
      <c r="F640" s="126"/>
      <c r="G640" s="126"/>
      <c r="H640" s="126"/>
      <c r="I640" s="126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4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J640">
        <f t="shared" si="36"/>
        <v>36.291151236190167</v>
      </c>
      <c r="AQ640">
        <f t="shared" si="37"/>
        <v>32.37243577689059</v>
      </c>
    </row>
    <row r="641" spans="1:43" ht="12.75" hidden="1" customHeight="1">
      <c r="A641" s="152"/>
      <c r="B641" s="130"/>
      <c r="C641" s="232"/>
      <c r="D641" s="232"/>
      <c r="E641" s="232"/>
      <c r="F641" s="126"/>
      <c r="G641" s="126"/>
      <c r="H641" s="126"/>
      <c r="I641" s="126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4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J641">
        <f t="shared" si="36"/>
        <v>36.336147717098513</v>
      </c>
      <c r="AQ641">
        <f t="shared" si="37"/>
        <v>32.318813797200683</v>
      </c>
    </row>
    <row r="642" spans="1:43" ht="12.75" hidden="1" customHeight="1">
      <c r="A642" s="152"/>
      <c r="B642" s="130"/>
      <c r="C642" s="232"/>
      <c r="D642" s="232"/>
      <c r="E642" s="232"/>
      <c r="F642" s="126"/>
      <c r="G642" s="126"/>
      <c r="H642" s="126"/>
      <c r="I642" s="126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4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J642">
        <f t="shared" si="36"/>
        <v>36.381144198006858</v>
      </c>
      <c r="AQ642">
        <f t="shared" si="37"/>
        <v>32.265191817510775</v>
      </c>
    </row>
    <row r="643" spans="1:43" ht="12.75" hidden="1" customHeight="1">
      <c r="A643" s="152"/>
      <c r="B643" s="130"/>
      <c r="C643" s="232"/>
      <c r="D643" s="232"/>
      <c r="E643" s="232"/>
      <c r="F643" s="126"/>
      <c r="G643" s="126"/>
      <c r="H643" s="126"/>
      <c r="I643" s="126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4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J643">
        <f t="shared" si="36"/>
        <v>36.426140678915203</v>
      </c>
      <c r="AQ643">
        <f t="shared" si="37"/>
        <v>32.211569837820868</v>
      </c>
    </row>
    <row r="644" spans="1:43" ht="12.75" hidden="1" customHeight="1">
      <c r="A644" s="152"/>
      <c r="B644" s="130"/>
      <c r="C644" s="232"/>
      <c r="D644" s="232"/>
      <c r="E644" s="232"/>
      <c r="F644" s="126"/>
      <c r="G644" s="126"/>
      <c r="H644" s="126"/>
      <c r="I644" s="126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4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J644">
        <f t="shared" si="36"/>
        <v>36.471137159823549</v>
      </c>
      <c r="AQ644">
        <f t="shared" si="37"/>
        <v>32.15794785813096</v>
      </c>
    </row>
    <row r="645" spans="1:43" ht="12.75" hidden="1" customHeight="1">
      <c r="A645" s="152"/>
      <c r="B645" s="130"/>
      <c r="C645" s="232"/>
      <c r="D645" s="232"/>
      <c r="E645" s="232"/>
      <c r="F645" s="126"/>
      <c r="G645" s="126"/>
      <c r="H645" s="126"/>
      <c r="I645" s="126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4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J645">
        <f t="shared" si="36"/>
        <v>36.516133640731894</v>
      </c>
      <c r="AQ645">
        <f t="shared" si="37"/>
        <v>32.104325878441053</v>
      </c>
    </row>
    <row r="646" spans="1:43" ht="12.75" hidden="1" customHeight="1">
      <c r="A646" s="152"/>
      <c r="B646" s="130"/>
      <c r="C646" s="232"/>
      <c r="D646" s="232"/>
      <c r="E646" s="232"/>
      <c r="F646" s="126"/>
      <c r="G646" s="126"/>
      <c r="H646" s="126"/>
      <c r="I646" s="126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4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J646">
        <f t="shared" si="36"/>
        <v>36.56113012164024</v>
      </c>
      <c r="AQ646">
        <f t="shared" si="37"/>
        <v>32.050703898751145</v>
      </c>
    </row>
    <row r="647" spans="1:43" ht="12.75" hidden="1" customHeight="1">
      <c r="A647" s="152"/>
      <c r="B647" s="130"/>
      <c r="C647" s="232"/>
      <c r="D647" s="232"/>
      <c r="E647" s="232"/>
      <c r="F647" s="126"/>
      <c r="G647" s="126"/>
      <c r="H647" s="126"/>
      <c r="I647" s="126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4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J647">
        <f t="shared" si="36"/>
        <v>36.606126602548585</v>
      </c>
      <c r="AQ647">
        <f t="shared" si="37"/>
        <v>31.997081919061241</v>
      </c>
    </row>
    <row r="648" spans="1:43" ht="12.75" hidden="1" customHeight="1">
      <c r="A648" s="152"/>
      <c r="B648" s="130"/>
      <c r="C648" s="232"/>
      <c r="D648" s="232"/>
      <c r="E648" s="232"/>
      <c r="F648" s="126"/>
      <c r="G648" s="126"/>
      <c r="H648" s="126"/>
      <c r="I648" s="126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4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J648">
        <f t="shared" si="36"/>
        <v>36.65112308345693</v>
      </c>
      <c r="AQ648">
        <f t="shared" si="37"/>
        <v>31.943459939371337</v>
      </c>
    </row>
    <row r="649" spans="1:43" ht="12.75" hidden="1" customHeight="1">
      <c r="A649" s="152"/>
      <c r="B649" s="130"/>
      <c r="C649" s="232"/>
      <c r="D649" s="232"/>
      <c r="E649" s="232"/>
      <c r="F649" s="126"/>
      <c r="G649" s="126"/>
      <c r="H649" s="126"/>
      <c r="I649" s="126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4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J649">
        <f t="shared" si="36"/>
        <v>36.696119564365276</v>
      </c>
      <c r="AQ649">
        <f t="shared" si="37"/>
        <v>31.889837959681433</v>
      </c>
    </row>
    <row r="650" spans="1:43" ht="12.75" hidden="1" customHeight="1">
      <c r="A650" s="152"/>
      <c r="B650" s="130"/>
      <c r="C650" s="232"/>
      <c r="D650" s="232"/>
      <c r="E650" s="232"/>
      <c r="F650" s="126"/>
      <c r="G650" s="126"/>
      <c r="H650" s="126"/>
      <c r="I650" s="126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4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J650">
        <f t="shared" si="36"/>
        <v>36.741116045273621</v>
      </c>
      <c r="AQ650">
        <f t="shared" si="37"/>
        <v>31.836215979991529</v>
      </c>
    </row>
    <row r="651" spans="1:43" ht="12.75" hidden="1" customHeight="1">
      <c r="A651" s="152"/>
      <c r="B651" s="130"/>
      <c r="C651" s="232"/>
      <c r="D651" s="232"/>
      <c r="E651" s="232"/>
      <c r="F651" s="126"/>
      <c r="G651" s="126"/>
      <c r="H651" s="126"/>
      <c r="I651" s="126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4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J651">
        <f t="shared" si="36"/>
        <v>36.786112526181967</v>
      </c>
      <c r="AQ651">
        <f t="shared" si="37"/>
        <v>31.782594000301625</v>
      </c>
    </row>
    <row r="652" spans="1:43" ht="12.75" hidden="1" customHeight="1">
      <c r="A652" s="152"/>
      <c r="B652" s="130"/>
      <c r="C652" s="232"/>
      <c r="D652" s="232"/>
      <c r="E652" s="232"/>
      <c r="F652" s="126"/>
      <c r="G652" s="126"/>
      <c r="H652" s="126"/>
      <c r="I652" s="126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4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J652">
        <f t="shared" si="36"/>
        <v>36.831109007090312</v>
      </c>
      <c r="AQ652">
        <f t="shared" si="37"/>
        <v>31.728972020611721</v>
      </c>
    </row>
    <row r="653" spans="1:43" ht="12.75" hidden="1" customHeight="1">
      <c r="A653" s="152"/>
      <c r="B653" s="130"/>
      <c r="C653" s="232"/>
      <c r="D653" s="232"/>
      <c r="E653" s="232"/>
      <c r="F653" s="126"/>
      <c r="G653" s="126"/>
      <c r="H653" s="126"/>
      <c r="I653" s="126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4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J653">
        <f t="shared" si="36"/>
        <v>36.876105487998657</v>
      </c>
      <c r="AQ653">
        <f t="shared" si="37"/>
        <v>31.675350040921817</v>
      </c>
    </row>
    <row r="654" spans="1:43" ht="12.75" hidden="1" customHeight="1">
      <c r="A654" s="152"/>
      <c r="B654" s="130"/>
      <c r="C654" s="232"/>
      <c r="D654" s="232"/>
      <c r="E654" s="232"/>
      <c r="F654" s="126"/>
      <c r="G654" s="126"/>
      <c r="H654" s="126"/>
      <c r="I654" s="126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4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J654">
        <f t="shared" si="36"/>
        <v>36.921101968907003</v>
      </c>
      <c r="AQ654">
        <f t="shared" si="37"/>
        <v>31.621728061231913</v>
      </c>
    </row>
    <row r="655" spans="1:43" ht="12.75" hidden="1" customHeight="1">
      <c r="A655" s="152"/>
      <c r="B655" s="130"/>
      <c r="C655" s="232"/>
      <c r="D655" s="232"/>
      <c r="E655" s="232"/>
      <c r="F655" s="126"/>
      <c r="G655" s="126"/>
      <c r="H655" s="126"/>
      <c r="I655" s="126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4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J655">
        <f t="shared" si="36"/>
        <v>36.966098449815348</v>
      </c>
      <c r="AQ655">
        <f t="shared" si="37"/>
        <v>31.568106081542009</v>
      </c>
    </row>
    <row r="656" spans="1:43" ht="12.75" hidden="1" customHeight="1">
      <c r="A656" s="152"/>
      <c r="B656" s="130"/>
      <c r="C656" s="232"/>
      <c r="D656" s="232"/>
      <c r="E656" s="232"/>
      <c r="F656" s="126"/>
      <c r="G656" s="126"/>
      <c r="H656" s="126"/>
      <c r="I656" s="126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4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J656">
        <f t="shared" si="36"/>
        <v>37.011094930723694</v>
      </c>
      <c r="AQ656">
        <f t="shared" si="37"/>
        <v>31.514484101852105</v>
      </c>
    </row>
    <row r="657" spans="1:43" ht="12.75" hidden="1" customHeight="1">
      <c r="A657" s="152"/>
      <c r="B657" s="130"/>
      <c r="C657" s="232"/>
      <c r="D657" s="232"/>
      <c r="E657" s="232"/>
      <c r="F657" s="126"/>
      <c r="G657" s="126"/>
      <c r="H657" s="126"/>
      <c r="I657" s="126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4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J657">
        <f t="shared" si="36"/>
        <v>37.056091411632039</v>
      </c>
      <c r="AQ657">
        <f t="shared" si="37"/>
        <v>31.460862122162201</v>
      </c>
    </row>
    <row r="658" spans="1:43" ht="12.75" hidden="1" customHeight="1">
      <c r="A658" s="152"/>
      <c r="B658" s="130"/>
      <c r="C658" s="232"/>
      <c r="D658" s="232"/>
      <c r="E658" s="232"/>
      <c r="F658" s="126"/>
      <c r="G658" s="126"/>
      <c r="H658" s="126"/>
      <c r="I658" s="126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4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J658">
        <f t="shared" si="36"/>
        <v>37.101087892540384</v>
      </c>
      <c r="AQ658">
        <f t="shared" si="37"/>
        <v>31.407240142472297</v>
      </c>
    </row>
    <row r="659" spans="1:43" ht="12.75" hidden="1" customHeight="1">
      <c r="A659" s="152"/>
      <c r="B659" s="130"/>
      <c r="C659" s="232"/>
      <c r="D659" s="232"/>
      <c r="E659" s="232"/>
      <c r="F659" s="126"/>
      <c r="G659" s="126"/>
      <c r="H659" s="126"/>
      <c r="I659" s="126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4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J659">
        <f t="shared" si="36"/>
        <v>37.14608437344873</v>
      </c>
      <c r="AQ659">
        <f t="shared" si="37"/>
        <v>31.353618162782393</v>
      </c>
    </row>
    <row r="660" spans="1:43" ht="12.75" hidden="1" customHeight="1">
      <c r="A660" s="152"/>
      <c r="B660" s="130"/>
      <c r="C660" s="232"/>
      <c r="D660" s="232"/>
      <c r="E660" s="232"/>
      <c r="F660" s="126"/>
      <c r="G660" s="126"/>
      <c r="H660" s="126"/>
      <c r="I660" s="126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4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J660">
        <f t="shared" si="36"/>
        <v>37.191080854357075</v>
      </c>
      <c r="AQ660">
        <f t="shared" si="37"/>
        <v>31.299996183092489</v>
      </c>
    </row>
    <row r="661" spans="1:43" ht="12.75" hidden="1" customHeight="1">
      <c r="A661" s="152"/>
      <c r="B661" s="130"/>
      <c r="C661" s="232"/>
      <c r="D661" s="232"/>
      <c r="E661" s="232"/>
      <c r="F661" s="126"/>
      <c r="G661" s="126"/>
      <c r="H661" s="126"/>
      <c r="I661" s="126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4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J661">
        <f t="shared" si="36"/>
        <v>37.236077335265421</v>
      </c>
      <c r="AQ661">
        <f t="shared" si="37"/>
        <v>31.246374203402585</v>
      </c>
    </row>
    <row r="662" spans="1:43" ht="12.75" hidden="1" customHeight="1">
      <c r="A662" s="152"/>
      <c r="B662" s="130"/>
      <c r="C662" s="232"/>
      <c r="D662" s="232"/>
      <c r="E662" s="232"/>
      <c r="F662" s="126"/>
      <c r="G662" s="126"/>
      <c r="H662" s="126"/>
      <c r="I662" s="126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4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J662">
        <f t="shared" si="36"/>
        <v>37.281073816173766</v>
      </c>
      <c r="AQ662">
        <f t="shared" si="37"/>
        <v>31.192752223712681</v>
      </c>
    </row>
    <row r="663" spans="1:43" ht="12.75" hidden="1" customHeight="1">
      <c r="A663" s="152"/>
      <c r="B663" s="130"/>
      <c r="C663" s="232"/>
      <c r="D663" s="232"/>
      <c r="E663" s="232"/>
      <c r="F663" s="126"/>
      <c r="G663" s="126"/>
      <c r="H663" s="126"/>
      <c r="I663" s="126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4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J663">
        <f t="shared" si="36"/>
        <v>37.326070297082111</v>
      </c>
      <c r="AQ663">
        <f t="shared" si="37"/>
        <v>31.139130244022777</v>
      </c>
    </row>
    <row r="664" spans="1:43" ht="12.75" hidden="1" customHeight="1">
      <c r="A664" s="152"/>
      <c r="B664" s="130"/>
      <c r="C664" s="232"/>
      <c r="D664" s="232"/>
      <c r="E664" s="232"/>
      <c r="F664" s="126"/>
      <c r="G664" s="126"/>
      <c r="H664" s="126"/>
      <c r="I664" s="126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4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J664">
        <f t="shared" si="36"/>
        <v>37.371066777990457</v>
      </c>
      <c r="AQ664">
        <f t="shared" si="37"/>
        <v>31.085508264332873</v>
      </c>
    </row>
    <row r="665" spans="1:43" ht="12.75" hidden="1" customHeight="1">
      <c r="A665" s="152"/>
      <c r="B665" s="130"/>
      <c r="C665" s="232"/>
      <c r="D665" s="232"/>
      <c r="E665" s="232"/>
      <c r="F665" s="126"/>
      <c r="G665" s="126"/>
      <c r="H665" s="126"/>
      <c r="I665" s="126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4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J665">
        <f t="shared" si="36"/>
        <v>37.416063258898802</v>
      </c>
      <c r="AQ665">
        <f t="shared" si="37"/>
        <v>31.031886284642969</v>
      </c>
    </row>
    <row r="666" spans="1:43" ht="12.75" hidden="1" customHeight="1">
      <c r="A666" s="152"/>
      <c r="B666" s="130"/>
      <c r="C666" s="232"/>
      <c r="D666" s="232"/>
      <c r="E666" s="232"/>
      <c r="F666" s="126"/>
      <c r="G666" s="126"/>
      <c r="H666" s="126"/>
      <c r="I666" s="126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4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J666">
        <f t="shared" si="36"/>
        <v>37.461059739807148</v>
      </c>
      <c r="AQ666">
        <f t="shared" si="37"/>
        <v>30.978264304953065</v>
      </c>
    </row>
    <row r="667" spans="1:43" ht="12.75" hidden="1" customHeight="1">
      <c r="A667" s="152"/>
      <c r="B667" s="130"/>
      <c r="C667" s="232"/>
      <c r="D667" s="232"/>
      <c r="E667" s="232"/>
      <c r="F667" s="126"/>
      <c r="G667" s="126"/>
      <c r="H667" s="126"/>
      <c r="I667" s="126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4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J667">
        <f t="shared" si="36"/>
        <v>37.506056220715493</v>
      </c>
      <c r="AQ667">
        <f t="shared" si="37"/>
        <v>30.924642325263161</v>
      </c>
    </row>
    <row r="668" spans="1:43" ht="12.75" hidden="1" customHeight="1">
      <c r="A668" s="152"/>
      <c r="B668" s="130"/>
      <c r="C668" s="232"/>
      <c r="D668" s="232"/>
      <c r="E668" s="232"/>
      <c r="F668" s="126"/>
      <c r="G668" s="126"/>
      <c r="H668" s="126"/>
      <c r="I668" s="126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4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J668">
        <f t="shared" si="36"/>
        <v>37.551052701623838</v>
      </c>
      <c r="AQ668">
        <f t="shared" si="37"/>
        <v>30.871020345573257</v>
      </c>
    </row>
    <row r="669" spans="1:43" ht="12.75" hidden="1" customHeight="1">
      <c r="A669" s="152"/>
      <c r="B669" s="130"/>
      <c r="C669" s="232"/>
      <c r="D669" s="232"/>
      <c r="E669" s="232"/>
      <c r="F669" s="126"/>
      <c r="G669" s="126"/>
      <c r="H669" s="126"/>
      <c r="I669" s="126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4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J669">
        <f t="shared" si="36"/>
        <v>37.596049182532184</v>
      </c>
      <c r="AQ669">
        <f t="shared" si="37"/>
        <v>30.817398365883353</v>
      </c>
    </row>
    <row r="670" spans="1:43" ht="12.75" hidden="1" customHeight="1">
      <c r="A670" s="152"/>
      <c r="B670" s="130"/>
      <c r="C670" s="232"/>
      <c r="D670" s="232"/>
      <c r="E670" s="232"/>
      <c r="F670" s="126"/>
      <c r="G670" s="126"/>
      <c r="H670" s="126"/>
      <c r="I670" s="126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4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J670">
        <f t="shared" si="36"/>
        <v>37.641045663440529</v>
      </c>
      <c r="AQ670">
        <f t="shared" si="37"/>
        <v>30.763776386193449</v>
      </c>
    </row>
    <row r="671" spans="1:43" ht="12.75" hidden="1" customHeight="1">
      <c r="A671" s="152"/>
      <c r="B671" s="130"/>
      <c r="C671" s="232"/>
      <c r="D671" s="232"/>
      <c r="E671" s="232"/>
      <c r="F671" s="126"/>
      <c r="G671" s="126"/>
      <c r="H671" s="126"/>
      <c r="I671" s="126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4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J671">
        <f t="shared" si="36"/>
        <v>37.686042144348875</v>
      </c>
      <c r="AQ671">
        <f t="shared" si="37"/>
        <v>30.710154406503545</v>
      </c>
    </row>
    <row r="672" spans="1:43" ht="12.75" hidden="1" customHeight="1">
      <c r="A672" s="152"/>
      <c r="B672" s="130"/>
      <c r="C672" s="232"/>
      <c r="D672" s="232"/>
      <c r="E672" s="232"/>
      <c r="F672" s="126"/>
      <c r="G672" s="126"/>
      <c r="H672" s="126"/>
      <c r="I672" s="126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4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J672">
        <f t="shared" si="36"/>
        <v>37.73103862525722</v>
      </c>
      <c r="AQ672">
        <f t="shared" si="37"/>
        <v>30.656532426813641</v>
      </c>
    </row>
    <row r="673" spans="1:43" ht="12.75" hidden="1" customHeight="1">
      <c r="A673" s="152"/>
      <c r="B673" s="130"/>
      <c r="C673" s="232"/>
      <c r="D673" s="232"/>
      <c r="E673" s="232"/>
      <c r="F673" s="126"/>
      <c r="G673" s="126"/>
      <c r="H673" s="126"/>
      <c r="I673" s="126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4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J673">
        <f t="shared" si="36"/>
        <v>37.776035106165565</v>
      </c>
      <c r="AQ673">
        <f t="shared" si="37"/>
        <v>30.602910447123737</v>
      </c>
    </row>
    <row r="674" spans="1:43" ht="12.75" hidden="1" customHeight="1">
      <c r="A674" s="152"/>
      <c r="B674" s="130"/>
      <c r="C674" s="232"/>
      <c r="D674" s="232"/>
      <c r="E674" s="232"/>
      <c r="F674" s="126"/>
      <c r="G674" s="126"/>
      <c r="H674" s="126"/>
      <c r="I674" s="126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4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J674">
        <f t="shared" si="36"/>
        <v>37.821031587073911</v>
      </c>
      <c r="AQ674">
        <f t="shared" si="37"/>
        <v>30.549288467433833</v>
      </c>
    </row>
    <row r="675" spans="1:43" ht="12.75" hidden="1" customHeight="1">
      <c r="A675" s="152"/>
      <c r="B675" s="130"/>
      <c r="C675" s="232"/>
      <c r="D675" s="232"/>
      <c r="E675" s="232"/>
      <c r="F675" s="126"/>
      <c r="G675" s="126"/>
      <c r="H675" s="126"/>
      <c r="I675" s="126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4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J675">
        <f t="shared" si="36"/>
        <v>37.866028067982256</v>
      </c>
      <c r="AQ675">
        <f t="shared" si="37"/>
        <v>30.495666487743929</v>
      </c>
    </row>
    <row r="676" spans="1:43" ht="12.75" hidden="1" customHeight="1">
      <c r="A676" s="152"/>
      <c r="B676" s="130"/>
      <c r="C676" s="232"/>
      <c r="D676" s="232"/>
      <c r="E676" s="232"/>
      <c r="F676" s="126"/>
      <c r="G676" s="126"/>
      <c r="H676" s="126"/>
      <c r="I676" s="126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4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J676">
        <f t="shared" ref="AJ676:AJ710" si="38">AJ675+(AJ$711-AJ$611)/100</f>
        <v>37.911024548890602</v>
      </c>
      <c r="AQ676">
        <f t="shared" ref="AQ676:AQ710" si="39">AQ675+(AQ$711-AQ$611)/100</f>
        <v>30.442044508054025</v>
      </c>
    </row>
    <row r="677" spans="1:43" ht="12.75" hidden="1" customHeight="1">
      <c r="A677" s="152"/>
      <c r="B677" s="130"/>
      <c r="C677" s="232"/>
      <c r="D677" s="232"/>
      <c r="E677" s="232"/>
      <c r="F677" s="126"/>
      <c r="G677" s="126"/>
      <c r="H677" s="126"/>
      <c r="I677" s="126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4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J677">
        <f t="shared" si="38"/>
        <v>37.956021029798947</v>
      </c>
      <c r="AQ677">
        <f t="shared" si="39"/>
        <v>30.388422528364121</v>
      </c>
    </row>
    <row r="678" spans="1:43" ht="12.75" hidden="1" customHeight="1">
      <c r="A678" s="152"/>
      <c r="B678" s="130"/>
      <c r="C678" s="232"/>
      <c r="D678" s="232"/>
      <c r="E678" s="232"/>
      <c r="F678" s="126"/>
      <c r="G678" s="126"/>
      <c r="H678" s="126"/>
      <c r="I678" s="126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4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J678">
        <f t="shared" si="38"/>
        <v>38.001017510707293</v>
      </c>
      <c r="AQ678">
        <f t="shared" si="39"/>
        <v>30.334800548674217</v>
      </c>
    </row>
    <row r="679" spans="1:43" ht="12.75" hidden="1" customHeight="1">
      <c r="A679" s="152"/>
      <c r="B679" s="130"/>
      <c r="C679" s="232"/>
      <c r="D679" s="232"/>
      <c r="E679" s="232"/>
      <c r="F679" s="126"/>
      <c r="G679" s="126"/>
      <c r="H679" s="126"/>
      <c r="I679" s="126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4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J679">
        <f t="shared" si="38"/>
        <v>38.046013991615638</v>
      </c>
      <c r="AQ679">
        <f t="shared" si="39"/>
        <v>30.281178568984313</v>
      </c>
    </row>
    <row r="680" spans="1:43" ht="12.75" hidden="1" customHeight="1">
      <c r="A680" s="152"/>
      <c r="B680" s="130"/>
      <c r="C680" s="232"/>
      <c r="D680" s="232"/>
      <c r="E680" s="232"/>
      <c r="F680" s="126"/>
      <c r="G680" s="126"/>
      <c r="H680" s="126"/>
      <c r="I680" s="126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4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J680">
        <f t="shared" si="38"/>
        <v>38.091010472523983</v>
      </c>
      <c r="AQ680">
        <f t="shared" si="39"/>
        <v>30.227556589294409</v>
      </c>
    </row>
    <row r="681" spans="1:43" ht="12.75" hidden="1" customHeight="1">
      <c r="A681" s="152"/>
      <c r="B681" s="130"/>
      <c r="C681" s="232"/>
      <c r="D681" s="232"/>
      <c r="E681" s="232"/>
      <c r="F681" s="126"/>
      <c r="G681" s="126"/>
      <c r="H681" s="126"/>
      <c r="I681" s="126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4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J681">
        <f t="shared" si="38"/>
        <v>38.136006953432329</v>
      </c>
      <c r="AQ681">
        <f t="shared" si="39"/>
        <v>30.173934609604505</v>
      </c>
    </row>
    <row r="682" spans="1:43" ht="12.75" hidden="1" customHeight="1">
      <c r="A682" s="152"/>
      <c r="B682" s="130"/>
      <c r="C682" s="232"/>
      <c r="D682" s="232"/>
      <c r="E682" s="232"/>
      <c r="F682" s="126"/>
      <c r="G682" s="126"/>
      <c r="H682" s="126"/>
      <c r="I682" s="126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4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J682">
        <f t="shared" si="38"/>
        <v>38.181003434340674</v>
      </c>
      <c r="AQ682">
        <f t="shared" si="39"/>
        <v>30.120312629914601</v>
      </c>
    </row>
    <row r="683" spans="1:43" ht="12.75" hidden="1" customHeight="1">
      <c r="A683" s="152"/>
      <c r="B683" s="130"/>
      <c r="C683" s="232"/>
      <c r="D683" s="232"/>
      <c r="E683" s="232"/>
      <c r="F683" s="126"/>
      <c r="G683" s="126"/>
      <c r="H683" s="126"/>
      <c r="I683" s="126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4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J683">
        <f t="shared" si="38"/>
        <v>38.22599991524902</v>
      </c>
      <c r="AQ683">
        <f t="shared" si="39"/>
        <v>30.066690650224697</v>
      </c>
    </row>
    <row r="684" spans="1:43" ht="12.75" hidden="1" customHeight="1">
      <c r="A684" s="152"/>
      <c r="B684" s="130"/>
      <c r="C684" s="232"/>
      <c r="D684" s="232"/>
      <c r="E684" s="232"/>
      <c r="F684" s="126"/>
      <c r="G684" s="126"/>
      <c r="H684" s="126"/>
      <c r="I684" s="126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4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J684">
        <f t="shared" si="38"/>
        <v>38.270996396157365</v>
      </c>
      <c r="AQ684">
        <f t="shared" si="39"/>
        <v>30.013068670534793</v>
      </c>
    </row>
    <row r="685" spans="1:43" ht="12.75" hidden="1" customHeight="1">
      <c r="A685" s="152"/>
      <c r="B685" s="130"/>
      <c r="C685" s="232"/>
      <c r="D685" s="232"/>
      <c r="E685" s="232"/>
      <c r="F685" s="126"/>
      <c r="G685" s="126"/>
      <c r="H685" s="126"/>
      <c r="I685" s="126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4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J685">
        <f t="shared" si="38"/>
        <v>38.31599287706571</v>
      </c>
      <c r="AQ685">
        <f t="shared" si="39"/>
        <v>29.959446690844889</v>
      </c>
    </row>
    <row r="686" spans="1:43" ht="12.75" hidden="1" customHeight="1">
      <c r="A686" s="152"/>
      <c r="B686" s="130"/>
      <c r="C686" s="232"/>
      <c r="D686" s="232"/>
      <c r="E686" s="232"/>
      <c r="F686" s="126"/>
      <c r="G686" s="126"/>
      <c r="H686" s="126"/>
      <c r="I686" s="126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4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J686">
        <f t="shared" si="38"/>
        <v>38.360989357974056</v>
      </c>
      <c r="AQ686">
        <f t="shared" si="39"/>
        <v>29.905824711154985</v>
      </c>
    </row>
    <row r="687" spans="1:43" ht="12.75" hidden="1" customHeight="1">
      <c r="A687" s="152"/>
      <c r="B687" s="130"/>
      <c r="C687" s="232"/>
      <c r="D687" s="232"/>
      <c r="E687" s="232"/>
      <c r="F687" s="126"/>
      <c r="G687" s="126"/>
      <c r="H687" s="126"/>
      <c r="I687" s="126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4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J687">
        <f t="shared" si="38"/>
        <v>38.405985838882401</v>
      </c>
      <c r="AQ687">
        <f t="shared" si="39"/>
        <v>29.852202731465081</v>
      </c>
    </row>
    <row r="688" spans="1:43" ht="12.75" hidden="1" customHeight="1">
      <c r="A688" s="152"/>
      <c r="B688" s="130"/>
      <c r="C688" s="232"/>
      <c r="D688" s="232"/>
      <c r="E688" s="232"/>
      <c r="F688" s="126"/>
      <c r="G688" s="126"/>
      <c r="H688" s="126"/>
      <c r="I688" s="126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4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J688">
        <f t="shared" si="38"/>
        <v>38.450982319790747</v>
      </c>
      <c r="AQ688">
        <f t="shared" si="39"/>
        <v>29.798580751775177</v>
      </c>
    </row>
    <row r="689" spans="1:43" ht="12.75" hidden="1" customHeight="1">
      <c r="A689" s="152"/>
      <c r="B689" s="130"/>
      <c r="C689" s="232"/>
      <c r="D689" s="232"/>
      <c r="E689" s="232"/>
      <c r="F689" s="126"/>
      <c r="G689" s="126"/>
      <c r="H689" s="126"/>
      <c r="I689" s="126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4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J689">
        <f t="shared" si="38"/>
        <v>38.495978800699092</v>
      </c>
      <c r="AQ689">
        <f t="shared" si="39"/>
        <v>29.744958772085273</v>
      </c>
    </row>
    <row r="690" spans="1:43" ht="12.75" hidden="1" customHeight="1">
      <c r="A690" s="152"/>
      <c r="B690" s="130"/>
      <c r="C690" s="232"/>
      <c r="D690" s="232"/>
      <c r="E690" s="232"/>
      <c r="F690" s="126"/>
      <c r="G690" s="126"/>
      <c r="H690" s="126"/>
      <c r="I690" s="126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4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J690">
        <f t="shared" si="38"/>
        <v>38.540975281607437</v>
      </c>
      <c r="AQ690">
        <f t="shared" si="39"/>
        <v>29.691336792395369</v>
      </c>
    </row>
    <row r="691" spans="1:43" ht="12.75" hidden="1" customHeight="1">
      <c r="A691" s="152"/>
      <c r="B691" s="130"/>
      <c r="C691" s="232"/>
      <c r="D691" s="232"/>
      <c r="E691" s="232"/>
      <c r="F691" s="126"/>
      <c r="G691" s="126"/>
      <c r="H691" s="126"/>
      <c r="I691" s="126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4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J691">
        <f t="shared" si="38"/>
        <v>38.585971762515783</v>
      </c>
      <c r="AQ691">
        <f t="shared" si="39"/>
        <v>29.637714812705465</v>
      </c>
    </row>
    <row r="692" spans="1:43" ht="12.75" hidden="1" customHeight="1">
      <c r="A692" s="152"/>
      <c r="B692" s="130"/>
      <c r="C692" s="232"/>
      <c r="D692" s="232"/>
      <c r="E692" s="232"/>
      <c r="F692" s="126"/>
      <c r="G692" s="126"/>
      <c r="H692" s="126"/>
      <c r="I692" s="126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4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J692">
        <f t="shared" si="38"/>
        <v>38.630968243424128</v>
      </c>
      <c r="AQ692">
        <f t="shared" si="39"/>
        <v>29.584092833015561</v>
      </c>
    </row>
    <row r="693" spans="1:43" ht="12.75" hidden="1" customHeight="1">
      <c r="A693" s="152"/>
      <c r="B693" s="130"/>
      <c r="C693" s="232"/>
      <c r="D693" s="232"/>
      <c r="E693" s="232"/>
      <c r="F693" s="126"/>
      <c r="G693" s="126"/>
      <c r="H693" s="126"/>
      <c r="I693" s="126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4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J693">
        <f t="shared" si="38"/>
        <v>38.675964724332474</v>
      </c>
      <c r="AQ693">
        <f t="shared" si="39"/>
        <v>29.530470853325657</v>
      </c>
    </row>
    <row r="694" spans="1:43" ht="12.75" hidden="1" customHeight="1">
      <c r="A694" s="152"/>
      <c r="B694" s="130"/>
      <c r="C694" s="232"/>
      <c r="D694" s="232"/>
      <c r="E694" s="232"/>
      <c r="F694" s="126"/>
      <c r="G694" s="126"/>
      <c r="H694" s="126"/>
      <c r="I694" s="126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4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J694">
        <f t="shared" si="38"/>
        <v>38.720961205240819</v>
      </c>
      <c r="AQ694">
        <f t="shared" si="39"/>
        <v>29.476848873635753</v>
      </c>
    </row>
    <row r="695" spans="1:43" ht="12.75" hidden="1" customHeight="1">
      <c r="A695" s="152"/>
      <c r="B695" s="130"/>
      <c r="C695" s="232"/>
      <c r="D695" s="232"/>
      <c r="E695" s="232"/>
      <c r="F695" s="126"/>
      <c r="G695" s="126"/>
      <c r="H695" s="126"/>
      <c r="I695" s="126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4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J695">
        <f t="shared" si="38"/>
        <v>38.765957686149164</v>
      </c>
      <c r="AQ695">
        <f t="shared" si="39"/>
        <v>29.423226893945849</v>
      </c>
    </row>
    <row r="696" spans="1:43" ht="12.75" hidden="1" customHeight="1">
      <c r="A696" s="152"/>
      <c r="B696" s="130"/>
      <c r="C696" s="232"/>
      <c r="D696" s="232"/>
      <c r="E696" s="232"/>
      <c r="F696" s="126"/>
      <c r="G696" s="126"/>
      <c r="H696" s="126"/>
      <c r="I696" s="126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4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J696">
        <f t="shared" si="38"/>
        <v>38.81095416705751</v>
      </c>
      <c r="AQ696">
        <f t="shared" si="39"/>
        <v>29.369604914255945</v>
      </c>
    </row>
    <row r="697" spans="1:43" ht="12.75" hidden="1" customHeight="1">
      <c r="A697" s="152"/>
      <c r="B697" s="130"/>
      <c r="C697" s="232"/>
      <c r="D697" s="232"/>
      <c r="E697" s="232"/>
      <c r="F697" s="126"/>
      <c r="G697" s="126"/>
      <c r="H697" s="126"/>
      <c r="I697" s="126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4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J697">
        <f t="shared" si="38"/>
        <v>38.855950647965855</v>
      </c>
      <c r="AQ697">
        <f t="shared" si="39"/>
        <v>29.315982934566041</v>
      </c>
    </row>
    <row r="698" spans="1:43" ht="12.75" hidden="1" customHeight="1">
      <c r="A698" s="152"/>
      <c r="B698" s="130"/>
      <c r="C698" s="232"/>
      <c r="D698" s="232"/>
      <c r="E698" s="232"/>
      <c r="F698" s="126"/>
      <c r="G698" s="126"/>
      <c r="H698" s="126"/>
      <c r="I698" s="126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4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J698">
        <f t="shared" si="38"/>
        <v>38.900947128874201</v>
      </c>
      <c r="AQ698">
        <f t="shared" si="39"/>
        <v>29.262360954876137</v>
      </c>
    </row>
    <row r="699" spans="1:43" ht="12.75" hidden="1" customHeight="1">
      <c r="A699" s="152"/>
      <c r="B699" s="130"/>
      <c r="C699" s="232"/>
      <c r="D699" s="232"/>
      <c r="E699" s="232"/>
      <c r="F699" s="126"/>
      <c r="G699" s="126"/>
      <c r="H699" s="126"/>
      <c r="I699" s="126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4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J699">
        <f t="shared" si="38"/>
        <v>38.945943609782546</v>
      </c>
      <c r="AQ699">
        <f t="shared" si="39"/>
        <v>29.208738975186233</v>
      </c>
    </row>
    <row r="700" spans="1:43" ht="12.75" hidden="1" customHeight="1">
      <c r="A700" s="152"/>
      <c r="B700" s="130"/>
      <c r="C700" s="232"/>
      <c r="D700" s="232"/>
      <c r="E700" s="232"/>
      <c r="F700" s="126"/>
      <c r="G700" s="126"/>
      <c r="H700" s="126"/>
      <c r="I700" s="126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4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J700">
        <f t="shared" si="38"/>
        <v>38.990940090690891</v>
      </c>
      <c r="AQ700">
        <f t="shared" si="39"/>
        <v>29.155116995496329</v>
      </c>
    </row>
    <row r="701" spans="1:43" ht="12.75" hidden="1" customHeight="1">
      <c r="A701" s="152"/>
      <c r="B701" s="130"/>
      <c r="C701" s="232"/>
      <c r="D701" s="232"/>
      <c r="E701" s="232"/>
      <c r="F701" s="126"/>
      <c r="G701" s="126"/>
      <c r="H701" s="126"/>
      <c r="I701" s="126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4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J701">
        <f t="shared" si="38"/>
        <v>39.035936571599237</v>
      </c>
      <c r="AQ701">
        <f t="shared" si="39"/>
        <v>29.101495015806425</v>
      </c>
    </row>
    <row r="702" spans="1:43" ht="12.75" hidden="1" customHeight="1">
      <c r="A702" s="152"/>
      <c r="B702" s="130"/>
      <c r="C702" s="232"/>
      <c r="D702" s="232"/>
      <c r="E702" s="232"/>
      <c r="F702" s="126"/>
      <c r="G702" s="126"/>
      <c r="H702" s="126"/>
      <c r="I702" s="126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4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J702">
        <f t="shared" si="38"/>
        <v>39.080933052507582</v>
      </c>
      <c r="AQ702">
        <f t="shared" si="39"/>
        <v>29.04787303611652</v>
      </c>
    </row>
    <row r="703" spans="1:43" ht="12.75" hidden="1" customHeight="1">
      <c r="A703" s="152"/>
      <c r="B703" s="130"/>
      <c r="C703" s="232"/>
      <c r="D703" s="232"/>
      <c r="E703" s="232"/>
      <c r="F703" s="126"/>
      <c r="G703" s="126"/>
      <c r="H703" s="126"/>
      <c r="I703" s="126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4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J703">
        <f t="shared" si="38"/>
        <v>39.125929533415928</v>
      </c>
      <c r="AQ703">
        <f t="shared" si="39"/>
        <v>28.994251056426616</v>
      </c>
    </row>
    <row r="704" spans="1:43" ht="12.75" hidden="1" customHeight="1">
      <c r="A704" s="152"/>
      <c r="B704" s="130"/>
      <c r="C704" s="232"/>
      <c r="D704" s="232"/>
      <c r="E704" s="232"/>
      <c r="F704" s="126"/>
      <c r="G704" s="126"/>
      <c r="H704" s="126"/>
      <c r="I704" s="126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4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J704">
        <f t="shared" si="38"/>
        <v>39.170926014324273</v>
      </c>
      <c r="AQ704">
        <f t="shared" si="39"/>
        <v>28.940629076736712</v>
      </c>
    </row>
    <row r="705" spans="1:44" ht="12.75" hidden="1" customHeight="1">
      <c r="A705" s="152"/>
      <c r="B705" s="130"/>
      <c r="C705" s="232"/>
      <c r="D705" s="232"/>
      <c r="E705" s="232"/>
      <c r="F705" s="126"/>
      <c r="G705" s="126"/>
      <c r="H705" s="126"/>
      <c r="I705" s="126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4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J705">
        <f t="shared" si="38"/>
        <v>39.215922495232618</v>
      </c>
      <c r="AQ705">
        <f t="shared" si="39"/>
        <v>28.887007097046808</v>
      </c>
    </row>
    <row r="706" spans="1:44" ht="12.75" hidden="1" customHeight="1">
      <c r="A706" s="152"/>
      <c r="B706" s="130"/>
      <c r="C706" s="232"/>
      <c r="D706" s="232"/>
      <c r="E706" s="232"/>
      <c r="F706" s="126"/>
      <c r="G706" s="126"/>
      <c r="H706" s="126"/>
      <c r="I706" s="126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4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J706">
        <f t="shared" si="38"/>
        <v>39.260918976140964</v>
      </c>
      <c r="AQ706">
        <f t="shared" si="39"/>
        <v>28.833385117356904</v>
      </c>
    </row>
    <row r="707" spans="1:44" ht="12.75" hidden="1" customHeight="1">
      <c r="A707" s="152"/>
      <c r="B707" s="130"/>
      <c r="C707" s="232"/>
      <c r="D707" s="232"/>
      <c r="E707" s="232"/>
      <c r="F707" s="126"/>
      <c r="G707" s="126"/>
      <c r="H707" s="126"/>
      <c r="I707" s="126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4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J707">
        <f t="shared" si="38"/>
        <v>39.305915457049309</v>
      </c>
      <c r="AQ707">
        <f t="shared" si="39"/>
        <v>28.779763137667</v>
      </c>
    </row>
    <row r="708" spans="1:44" ht="12.75" hidden="1" customHeight="1">
      <c r="A708" s="152"/>
      <c r="B708" s="130"/>
      <c r="C708" s="232"/>
      <c r="D708" s="232"/>
      <c r="E708" s="232"/>
      <c r="F708" s="126"/>
      <c r="G708" s="126"/>
      <c r="H708" s="126"/>
      <c r="I708" s="126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4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J708">
        <f t="shared" si="38"/>
        <v>39.350911937957655</v>
      </c>
      <c r="AQ708">
        <f t="shared" si="39"/>
        <v>28.726141157977096</v>
      </c>
    </row>
    <row r="709" spans="1:44" ht="12.75" hidden="1" customHeight="1">
      <c r="A709" s="152"/>
      <c r="B709" s="130"/>
      <c r="C709" s="232"/>
      <c r="D709" s="232"/>
      <c r="E709" s="232"/>
      <c r="F709" s="126"/>
      <c r="G709" s="126"/>
      <c r="H709" s="126"/>
      <c r="I709" s="126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4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J709">
        <f t="shared" si="38"/>
        <v>39.395908418866</v>
      </c>
      <c r="AQ709">
        <f t="shared" si="39"/>
        <v>28.672519178287192</v>
      </c>
    </row>
    <row r="710" spans="1:44" ht="12.75" hidden="1" customHeight="1">
      <c r="A710" s="152"/>
      <c r="B710" s="130"/>
      <c r="C710" s="232"/>
      <c r="D710" s="232"/>
      <c r="E710" s="232"/>
      <c r="F710" s="126"/>
      <c r="G710" s="126"/>
      <c r="H710" s="126"/>
      <c r="I710" s="126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4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J710">
        <f t="shared" si="38"/>
        <v>39.440904899774345</v>
      </c>
      <c r="AQ710">
        <f t="shared" si="39"/>
        <v>28.618897198597288</v>
      </c>
    </row>
    <row r="711" spans="1:44" ht="12.75" hidden="1" customHeight="1">
      <c r="A711" s="152"/>
      <c r="B711" s="130"/>
      <c r="C711" s="232"/>
      <c r="D711" s="232"/>
      <c r="E711" s="232"/>
      <c r="F711" s="126"/>
      <c r="G711" s="126"/>
      <c r="H711" s="126"/>
      <c r="I711" s="126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4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J711" s="177">
        <f>AB15</f>
        <v>39.485901380682961</v>
      </c>
      <c r="AQ711" s="177">
        <f>AC15</f>
        <v>28.565275218907338</v>
      </c>
    </row>
    <row r="712" spans="1:44" ht="12.75" hidden="1" customHeight="1">
      <c r="A712" s="152"/>
      <c r="B712" s="130"/>
      <c r="C712" s="232"/>
      <c r="D712" s="232"/>
      <c r="E712" s="232"/>
      <c r="F712" s="126"/>
      <c r="G712" s="126"/>
      <c r="H712" s="126"/>
      <c r="I712" s="126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4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J712">
        <f>AB15</f>
        <v>39.485901380682961</v>
      </c>
      <c r="AR712">
        <f>AC15</f>
        <v>28.565275218907338</v>
      </c>
    </row>
    <row r="713" spans="1:44" ht="12.75" hidden="1" customHeight="1">
      <c r="A713" s="152"/>
      <c r="B713" s="130"/>
      <c r="C713" s="232"/>
      <c r="D713" s="232"/>
      <c r="E713" s="232"/>
      <c r="F713" s="126"/>
      <c r="G713" s="126"/>
      <c r="H713" s="126"/>
      <c r="I713" s="126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4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J713">
        <f t="shared" ref="AJ713:AJ776" si="40">AJ712+(AJ$812-AJ$712)/100</f>
        <v>39.403958891612767</v>
      </c>
      <c r="AR713">
        <f t="shared" ref="AR713:AR776" si="41">AR712+(AR$812-AR$712)/100</f>
        <v>28.340122466718263</v>
      </c>
    </row>
    <row r="714" spans="1:44" ht="12.75" hidden="1" customHeight="1">
      <c r="A714" s="152"/>
      <c r="B714" s="130"/>
      <c r="C714" s="232"/>
      <c r="D714" s="232"/>
      <c r="E714" s="232"/>
      <c r="F714" s="126"/>
      <c r="G714" s="126"/>
      <c r="H714" s="126"/>
      <c r="I714" s="126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4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J714">
        <f t="shared" si="40"/>
        <v>39.322016402542573</v>
      </c>
      <c r="AR714">
        <f t="shared" si="41"/>
        <v>28.114969714529188</v>
      </c>
    </row>
    <row r="715" spans="1:44" ht="12.75" hidden="1" customHeight="1">
      <c r="A715" s="152"/>
      <c r="B715" s="130"/>
      <c r="C715" s="232"/>
      <c r="D715" s="232"/>
      <c r="E715" s="232"/>
      <c r="F715" s="126"/>
      <c r="G715" s="126"/>
      <c r="H715" s="126"/>
      <c r="I715" s="126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4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J715">
        <f t="shared" si="40"/>
        <v>39.240073913472379</v>
      </c>
      <c r="AR715">
        <f t="shared" si="41"/>
        <v>27.889816962340113</v>
      </c>
    </row>
    <row r="716" spans="1:44" ht="12.75" hidden="1" customHeight="1">
      <c r="A716" s="152"/>
      <c r="B716" s="130"/>
      <c r="C716" s="232"/>
      <c r="D716" s="232"/>
      <c r="E716" s="232"/>
      <c r="F716" s="126"/>
      <c r="G716" s="126"/>
      <c r="H716" s="126"/>
      <c r="I716" s="126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4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J716">
        <f t="shared" si="40"/>
        <v>39.158131424402185</v>
      </c>
      <c r="AR716">
        <f t="shared" si="41"/>
        <v>27.664664210151038</v>
      </c>
    </row>
    <row r="717" spans="1:44" ht="12.75" hidden="1" customHeight="1">
      <c r="A717" s="152"/>
      <c r="B717" s="130"/>
      <c r="C717" s="232"/>
      <c r="D717" s="232"/>
      <c r="E717" s="232"/>
      <c r="F717" s="126"/>
      <c r="G717" s="126"/>
      <c r="H717" s="126"/>
      <c r="I717" s="126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4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J717">
        <f t="shared" si="40"/>
        <v>39.076188935331992</v>
      </c>
      <c r="AR717">
        <f t="shared" si="41"/>
        <v>27.439511457961963</v>
      </c>
    </row>
    <row r="718" spans="1:44" ht="12.75" hidden="1" customHeight="1">
      <c r="A718" s="152"/>
      <c r="B718" s="130"/>
      <c r="C718" s="232"/>
      <c r="D718" s="232"/>
      <c r="E718" s="232"/>
      <c r="F718" s="126"/>
      <c r="G718" s="126"/>
      <c r="H718" s="126"/>
      <c r="I718" s="126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4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J718">
        <f t="shared" si="40"/>
        <v>38.994246446261798</v>
      </c>
      <c r="AR718">
        <f t="shared" si="41"/>
        <v>27.214358705772888</v>
      </c>
    </row>
    <row r="719" spans="1:44" ht="12.75" hidden="1" customHeight="1">
      <c r="A719" s="152"/>
      <c r="B719" s="130"/>
      <c r="C719" s="232"/>
      <c r="D719" s="232"/>
      <c r="E719" s="232"/>
      <c r="F719" s="126"/>
      <c r="G719" s="126"/>
      <c r="H719" s="126"/>
      <c r="I719" s="126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4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J719">
        <f t="shared" si="40"/>
        <v>38.912303957191604</v>
      </c>
      <c r="AR719">
        <f t="shared" si="41"/>
        <v>26.989205953583813</v>
      </c>
    </row>
    <row r="720" spans="1:44" ht="12.75" hidden="1" customHeight="1">
      <c r="A720" s="152"/>
      <c r="B720" s="130"/>
      <c r="C720" s="232"/>
      <c r="D720" s="232"/>
      <c r="E720" s="232"/>
      <c r="F720" s="126"/>
      <c r="G720" s="126"/>
      <c r="H720" s="126"/>
      <c r="I720" s="126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4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J720">
        <f t="shared" si="40"/>
        <v>38.83036146812141</v>
      </c>
      <c r="AR720">
        <f t="shared" si="41"/>
        <v>26.764053201394738</v>
      </c>
    </row>
    <row r="721" spans="1:44" ht="12.75" hidden="1" customHeight="1">
      <c r="A721" s="152"/>
      <c r="B721" s="130"/>
      <c r="C721" s="232"/>
      <c r="D721" s="232"/>
      <c r="E721" s="232"/>
      <c r="F721" s="126"/>
      <c r="G721" s="126"/>
      <c r="H721" s="126"/>
      <c r="I721" s="126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4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J721">
        <f t="shared" si="40"/>
        <v>38.748418979051216</v>
      </c>
      <c r="AR721">
        <f t="shared" si="41"/>
        <v>26.538900449205663</v>
      </c>
    </row>
    <row r="722" spans="1:44" ht="12.75" hidden="1" customHeight="1">
      <c r="A722" s="152"/>
      <c r="B722" s="130"/>
      <c r="C722" s="232"/>
      <c r="D722" s="232"/>
      <c r="E722" s="232"/>
      <c r="F722" s="126"/>
      <c r="G722" s="126"/>
      <c r="H722" s="126"/>
      <c r="I722" s="126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4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J722">
        <f t="shared" si="40"/>
        <v>38.666476489981022</v>
      </c>
      <c r="AR722">
        <f t="shared" si="41"/>
        <v>26.313747697016588</v>
      </c>
    </row>
    <row r="723" spans="1:44" ht="12.75" hidden="1" customHeight="1">
      <c r="A723" s="152"/>
      <c r="B723" s="130"/>
      <c r="C723" s="232"/>
      <c r="D723" s="232"/>
      <c r="E723" s="232"/>
      <c r="F723" s="126"/>
      <c r="G723" s="126"/>
      <c r="H723" s="126"/>
      <c r="I723" s="126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4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J723">
        <f t="shared" si="40"/>
        <v>38.584534000910828</v>
      </c>
      <c r="AR723">
        <f t="shared" si="41"/>
        <v>26.088594944827513</v>
      </c>
    </row>
    <row r="724" spans="1:44" ht="12.75" hidden="1" customHeight="1">
      <c r="A724" s="152"/>
      <c r="B724" s="130"/>
      <c r="C724" s="232"/>
      <c r="D724" s="232"/>
      <c r="E724" s="232"/>
      <c r="F724" s="126"/>
      <c r="G724" s="126"/>
      <c r="H724" s="126"/>
      <c r="I724" s="126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4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J724">
        <f t="shared" si="40"/>
        <v>38.502591511840635</v>
      </c>
      <c r="AR724">
        <f t="shared" si="41"/>
        <v>25.863442192638438</v>
      </c>
    </row>
    <row r="725" spans="1:44" ht="12.75" hidden="1" customHeight="1">
      <c r="A725" s="152"/>
      <c r="B725" s="130"/>
      <c r="C725" s="232"/>
      <c r="D725" s="232"/>
      <c r="E725" s="232"/>
      <c r="F725" s="126"/>
      <c r="G725" s="126"/>
      <c r="H725" s="126"/>
      <c r="I725" s="126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4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J725">
        <f t="shared" si="40"/>
        <v>38.420649022770441</v>
      </c>
      <c r="AR725">
        <f t="shared" si="41"/>
        <v>25.638289440449363</v>
      </c>
    </row>
    <row r="726" spans="1:44" ht="12.75" hidden="1" customHeight="1">
      <c r="A726" s="152"/>
      <c r="B726" s="130"/>
      <c r="C726" s="232"/>
      <c r="D726" s="232"/>
      <c r="E726" s="232"/>
      <c r="F726" s="126"/>
      <c r="G726" s="126"/>
      <c r="H726" s="126"/>
      <c r="I726" s="126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4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J726">
        <f t="shared" si="40"/>
        <v>38.338706533700247</v>
      </c>
      <c r="AR726">
        <f t="shared" si="41"/>
        <v>25.413136688260288</v>
      </c>
    </row>
    <row r="727" spans="1:44" ht="12.75" hidden="1" customHeight="1">
      <c r="A727" s="152"/>
      <c r="B727" s="130"/>
      <c r="C727" s="232"/>
      <c r="D727" s="232"/>
      <c r="E727" s="232"/>
      <c r="F727" s="126"/>
      <c r="G727" s="126"/>
      <c r="H727" s="126"/>
      <c r="I727" s="126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4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J727">
        <f t="shared" si="40"/>
        <v>38.256764044630053</v>
      </c>
      <c r="AR727">
        <f t="shared" si="41"/>
        <v>25.187983936071213</v>
      </c>
    </row>
    <row r="728" spans="1:44" ht="12.75" hidden="1" customHeight="1">
      <c r="A728" s="152"/>
      <c r="B728" s="130"/>
      <c r="C728" s="232"/>
      <c r="D728" s="232"/>
      <c r="E728" s="232"/>
      <c r="F728" s="126"/>
      <c r="G728" s="126"/>
      <c r="H728" s="126"/>
      <c r="I728" s="126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4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J728">
        <f t="shared" si="40"/>
        <v>38.174821555559859</v>
      </c>
      <c r="AR728">
        <f t="shared" si="41"/>
        <v>24.962831183882138</v>
      </c>
    </row>
    <row r="729" spans="1:44" ht="12.75" hidden="1" customHeight="1">
      <c r="A729" s="152"/>
      <c r="B729" s="130"/>
      <c r="C729" s="232"/>
      <c r="D729" s="232"/>
      <c r="E729" s="232"/>
      <c r="F729" s="126"/>
      <c r="G729" s="126"/>
      <c r="H729" s="126"/>
      <c r="I729" s="126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4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J729">
        <f t="shared" si="40"/>
        <v>38.092879066489665</v>
      </c>
      <c r="AR729">
        <f t="shared" si="41"/>
        <v>24.737678431693062</v>
      </c>
    </row>
    <row r="730" spans="1:44" ht="12.75" hidden="1" customHeight="1">
      <c r="A730" s="152"/>
      <c r="B730" s="130"/>
      <c r="C730" s="232"/>
      <c r="D730" s="232"/>
      <c r="E730" s="232"/>
      <c r="F730" s="126"/>
      <c r="G730" s="126"/>
      <c r="H730" s="126"/>
      <c r="I730" s="126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4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J730">
        <f t="shared" si="40"/>
        <v>38.010936577419471</v>
      </c>
      <c r="AR730">
        <f t="shared" si="41"/>
        <v>24.512525679503987</v>
      </c>
    </row>
    <row r="731" spans="1:44" ht="12.75" hidden="1" customHeight="1">
      <c r="A731" s="152"/>
      <c r="B731" s="130"/>
      <c r="C731" s="232"/>
      <c r="D731" s="232"/>
      <c r="E731" s="232"/>
      <c r="F731" s="126"/>
      <c r="G731" s="126"/>
      <c r="H731" s="126"/>
      <c r="I731" s="126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4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J731">
        <f t="shared" si="40"/>
        <v>37.928994088349278</v>
      </c>
      <c r="AR731">
        <f t="shared" si="41"/>
        <v>24.287372927314912</v>
      </c>
    </row>
    <row r="732" spans="1:44" ht="12.75" hidden="1" customHeight="1">
      <c r="A732" s="152"/>
      <c r="B732" s="130"/>
      <c r="C732" s="232"/>
      <c r="D732" s="232"/>
      <c r="E732" s="232"/>
      <c r="F732" s="126"/>
      <c r="G732" s="126"/>
      <c r="H732" s="126"/>
      <c r="I732" s="126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4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J732">
        <f t="shared" si="40"/>
        <v>37.847051599279084</v>
      </c>
      <c r="AR732">
        <f t="shared" si="41"/>
        <v>24.062220175125837</v>
      </c>
    </row>
    <row r="733" spans="1:44" ht="12.75" hidden="1" customHeight="1">
      <c r="A733" s="152"/>
      <c r="B733" s="130"/>
      <c r="C733" s="232"/>
      <c r="D733" s="232"/>
      <c r="E733" s="232"/>
      <c r="F733" s="126"/>
      <c r="G733" s="126"/>
      <c r="H733" s="126"/>
      <c r="I733" s="126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4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J733">
        <f t="shared" si="40"/>
        <v>37.76510911020889</v>
      </c>
      <c r="AR733">
        <f t="shared" si="41"/>
        <v>23.837067422936762</v>
      </c>
    </row>
    <row r="734" spans="1:44" ht="12.75" hidden="1" customHeight="1">
      <c r="A734" s="152"/>
      <c r="B734" s="130"/>
      <c r="C734" s="232"/>
      <c r="D734" s="232"/>
      <c r="E734" s="232"/>
      <c r="F734" s="126"/>
      <c r="G734" s="126"/>
      <c r="H734" s="126"/>
      <c r="I734" s="126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4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J734">
        <f t="shared" si="40"/>
        <v>37.683166621138696</v>
      </c>
      <c r="AR734">
        <f t="shared" si="41"/>
        <v>23.611914670747687</v>
      </c>
    </row>
    <row r="735" spans="1:44" ht="12.75" hidden="1" customHeight="1">
      <c r="A735" s="152"/>
      <c r="B735" s="130"/>
      <c r="C735" s="232"/>
      <c r="D735" s="232"/>
      <c r="E735" s="232"/>
      <c r="F735" s="126"/>
      <c r="G735" s="126"/>
      <c r="H735" s="126"/>
      <c r="I735" s="126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4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J735">
        <f t="shared" si="40"/>
        <v>37.601224132068502</v>
      </c>
      <c r="AR735">
        <f t="shared" si="41"/>
        <v>23.386761918558612</v>
      </c>
    </row>
    <row r="736" spans="1:44" ht="12.75" hidden="1" customHeight="1">
      <c r="A736" s="152"/>
      <c r="B736" s="130"/>
      <c r="C736" s="232"/>
      <c r="D736" s="232"/>
      <c r="E736" s="232"/>
      <c r="F736" s="126"/>
      <c r="G736" s="126"/>
      <c r="H736" s="126"/>
      <c r="I736" s="126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4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J736">
        <f t="shared" si="40"/>
        <v>37.519281642998308</v>
      </c>
      <c r="AR736">
        <f t="shared" si="41"/>
        <v>23.161609166369537</v>
      </c>
    </row>
    <row r="737" spans="1:44" ht="12.75" hidden="1" customHeight="1">
      <c r="A737" s="152"/>
      <c r="B737" s="130"/>
      <c r="C737" s="232"/>
      <c r="D737" s="232"/>
      <c r="E737" s="232"/>
      <c r="F737" s="126"/>
      <c r="G737" s="126"/>
      <c r="H737" s="126"/>
      <c r="I737" s="126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4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J737">
        <f t="shared" si="40"/>
        <v>37.437339153928114</v>
      </c>
      <c r="AR737">
        <f t="shared" si="41"/>
        <v>22.936456414180462</v>
      </c>
    </row>
    <row r="738" spans="1:44" ht="12.75" hidden="1" customHeight="1">
      <c r="A738" s="152"/>
      <c r="B738" s="130"/>
      <c r="C738" s="232"/>
      <c r="D738" s="232"/>
      <c r="E738" s="232"/>
      <c r="F738" s="126"/>
      <c r="G738" s="126"/>
      <c r="H738" s="126"/>
      <c r="I738" s="126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4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J738">
        <f t="shared" si="40"/>
        <v>37.355396664857921</v>
      </c>
      <c r="AR738">
        <f t="shared" si="41"/>
        <v>22.711303661991387</v>
      </c>
    </row>
    <row r="739" spans="1:44" ht="12.75" hidden="1" customHeight="1">
      <c r="A739" s="152"/>
      <c r="B739" s="130"/>
      <c r="C739" s="232"/>
      <c r="D739" s="232"/>
      <c r="E739" s="232"/>
      <c r="F739" s="126"/>
      <c r="G739" s="126"/>
      <c r="H739" s="126"/>
      <c r="I739" s="126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4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J739">
        <f t="shared" si="40"/>
        <v>37.273454175787727</v>
      </c>
      <c r="AR739">
        <f t="shared" si="41"/>
        <v>22.486150909802312</v>
      </c>
    </row>
    <row r="740" spans="1:44" ht="12.75" hidden="1" customHeight="1">
      <c r="A740" s="152"/>
      <c r="B740" s="130"/>
      <c r="C740" s="232"/>
      <c r="D740" s="232"/>
      <c r="E740" s="232"/>
      <c r="F740" s="126"/>
      <c r="G740" s="126"/>
      <c r="H740" s="126"/>
      <c r="I740" s="126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4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J740">
        <f t="shared" si="40"/>
        <v>37.191511686717533</v>
      </c>
      <c r="AR740">
        <f t="shared" si="41"/>
        <v>22.260998157613237</v>
      </c>
    </row>
    <row r="741" spans="1:44" ht="12.75" hidden="1" customHeight="1">
      <c r="A741" s="152"/>
      <c r="B741" s="130"/>
      <c r="C741" s="232"/>
      <c r="D741" s="232"/>
      <c r="E741" s="232"/>
      <c r="F741" s="126"/>
      <c r="G741" s="126"/>
      <c r="H741" s="126"/>
      <c r="I741" s="126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4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J741">
        <f t="shared" si="40"/>
        <v>37.109569197647339</v>
      </c>
      <c r="AR741">
        <f t="shared" si="41"/>
        <v>22.035845405424162</v>
      </c>
    </row>
    <row r="742" spans="1:44" ht="12.75" hidden="1" customHeight="1">
      <c r="A742" s="152"/>
      <c r="B742" s="130"/>
      <c r="C742" s="232"/>
      <c r="D742" s="232"/>
      <c r="E742" s="232"/>
      <c r="F742" s="126"/>
      <c r="G742" s="126"/>
      <c r="H742" s="126"/>
      <c r="I742" s="126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4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J742">
        <f t="shared" si="40"/>
        <v>37.027626708577145</v>
      </c>
      <c r="AR742">
        <f t="shared" si="41"/>
        <v>21.810692653235087</v>
      </c>
    </row>
    <row r="743" spans="1:44" ht="12.75" hidden="1" customHeight="1">
      <c r="A743" s="152"/>
      <c r="B743" s="130"/>
      <c r="C743" s="232"/>
      <c r="D743" s="232"/>
      <c r="E743" s="232"/>
      <c r="F743" s="126"/>
      <c r="G743" s="126"/>
      <c r="H743" s="126"/>
      <c r="I743" s="126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4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J743">
        <f t="shared" si="40"/>
        <v>36.945684219506951</v>
      </c>
      <c r="AR743">
        <f t="shared" si="41"/>
        <v>21.585539901046012</v>
      </c>
    </row>
    <row r="744" spans="1:44" ht="12.75" hidden="1" customHeight="1">
      <c r="A744" s="152"/>
      <c r="B744" s="130"/>
      <c r="C744" s="232"/>
      <c r="D744" s="232"/>
      <c r="E744" s="232"/>
      <c r="F744" s="126"/>
      <c r="G744" s="126"/>
      <c r="H744" s="126"/>
      <c r="I744" s="126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4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J744">
        <f t="shared" si="40"/>
        <v>36.863741730436757</v>
      </c>
      <c r="AR744">
        <f t="shared" si="41"/>
        <v>21.360387148856937</v>
      </c>
    </row>
    <row r="745" spans="1:44" ht="12.75" hidden="1" customHeight="1">
      <c r="A745" s="152"/>
      <c r="B745" s="130"/>
      <c r="C745" s="232"/>
      <c r="D745" s="232"/>
      <c r="E745" s="232"/>
      <c r="F745" s="126"/>
      <c r="G745" s="126"/>
      <c r="H745" s="126"/>
      <c r="I745" s="126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4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J745">
        <f t="shared" si="40"/>
        <v>36.781799241366564</v>
      </c>
      <c r="AR745">
        <f t="shared" si="41"/>
        <v>21.135234396667862</v>
      </c>
    </row>
    <row r="746" spans="1:44" ht="12.75" hidden="1" customHeight="1">
      <c r="A746" s="152"/>
      <c r="B746" s="130"/>
      <c r="C746" s="232"/>
      <c r="D746" s="232"/>
      <c r="E746" s="232"/>
      <c r="F746" s="126"/>
      <c r="G746" s="126"/>
      <c r="H746" s="126"/>
      <c r="I746" s="126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4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J746">
        <f t="shared" si="40"/>
        <v>36.69985675229637</v>
      </c>
      <c r="AR746">
        <f t="shared" si="41"/>
        <v>20.910081644478787</v>
      </c>
    </row>
    <row r="747" spans="1:44" ht="12.75" hidden="1" customHeight="1">
      <c r="A747" s="152"/>
      <c r="B747" s="130"/>
      <c r="C747" s="232"/>
      <c r="D747" s="232"/>
      <c r="E747" s="232"/>
      <c r="F747" s="126"/>
      <c r="G747" s="126"/>
      <c r="H747" s="126"/>
      <c r="I747" s="126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4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J747">
        <f t="shared" si="40"/>
        <v>36.617914263226176</v>
      </c>
      <c r="AR747">
        <f t="shared" si="41"/>
        <v>20.684928892289712</v>
      </c>
    </row>
    <row r="748" spans="1:44" ht="12.75" hidden="1" customHeight="1">
      <c r="A748" s="152"/>
      <c r="B748" s="130"/>
      <c r="C748" s="232"/>
      <c r="D748" s="232"/>
      <c r="E748" s="232"/>
      <c r="F748" s="126"/>
      <c r="G748" s="126"/>
      <c r="H748" s="126"/>
      <c r="I748" s="126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4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J748">
        <f t="shared" si="40"/>
        <v>36.535971774155982</v>
      </c>
      <c r="AR748">
        <f t="shared" si="41"/>
        <v>20.459776140100637</v>
      </c>
    </row>
    <row r="749" spans="1:44" ht="12.75" hidden="1" customHeight="1">
      <c r="A749" s="152"/>
      <c r="B749" s="130"/>
      <c r="C749" s="232"/>
      <c r="D749" s="232"/>
      <c r="E749" s="232"/>
      <c r="F749" s="126"/>
      <c r="G749" s="126"/>
      <c r="H749" s="126"/>
      <c r="I749" s="126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4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J749">
        <f t="shared" si="40"/>
        <v>36.454029285085788</v>
      </c>
      <c r="AR749">
        <f t="shared" si="41"/>
        <v>20.234623387911562</v>
      </c>
    </row>
    <row r="750" spans="1:44" ht="12.75" hidden="1" customHeight="1">
      <c r="A750" s="152"/>
      <c r="B750" s="130"/>
      <c r="C750" s="232"/>
      <c r="D750" s="232"/>
      <c r="E750" s="232"/>
      <c r="F750" s="126"/>
      <c r="G750" s="126"/>
      <c r="H750" s="126"/>
      <c r="I750" s="126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4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J750">
        <f t="shared" si="40"/>
        <v>36.372086796015594</v>
      </c>
      <c r="AR750">
        <f t="shared" si="41"/>
        <v>20.009470635722487</v>
      </c>
    </row>
    <row r="751" spans="1:44" ht="12.75" hidden="1" customHeight="1">
      <c r="A751" s="152"/>
      <c r="B751" s="130"/>
      <c r="C751" s="232"/>
      <c r="D751" s="232"/>
      <c r="E751" s="232"/>
      <c r="F751" s="126"/>
      <c r="G751" s="126"/>
      <c r="H751" s="126"/>
      <c r="I751" s="126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4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J751">
        <f t="shared" si="40"/>
        <v>36.2901443069454</v>
      </c>
      <c r="AR751">
        <f t="shared" si="41"/>
        <v>19.784317883533411</v>
      </c>
    </row>
    <row r="752" spans="1:44" ht="12.75" hidden="1" customHeight="1">
      <c r="A752" s="152"/>
      <c r="B752" s="130"/>
      <c r="C752" s="232"/>
      <c r="D752" s="232"/>
      <c r="E752" s="232"/>
      <c r="F752" s="126"/>
      <c r="G752" s="126"/>
      <c r="H752" s="126"/>
      <c r="I752" s="126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4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J752">
        <f t="shared" si="40"/>
        <v>36.208201817875207</v>
      </c>
      <c r="AR752">
        <f t="shared" si="41"/>
        <v>19.559165131344336</v>
      </c>
    </row>
    <row r="753" spans="1:44" ht="12.75" hidden="1" customHeight="1">
      <c r="A753" s="152"/>
      <c r="B753" s="130"/>
      <c r="C753" s="232"/>
      <c r="D753" s="232"/>
      <c r="E753" s="232"/>
      <c r="F753" s="126"/>
      <c r="G753" s="126"/>
      <c r="H753" s="126"/>
      <c r="I753" s="126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4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J753">
        <f t="shared" si="40"/>
        <v>36.126259328805013</v>
      </c>
      <c r="AR753">
        <f t="shared" si="41"/>
        <v>19.334012379155261</v>
      </c>
    </row>
    <row r="754" spans="1:44" ht="12.75" hidden="1" customHeight="1">
      <c r="A754" s="152"/>
      <c r="B754" s="130"/>
      <c r="C754" s="232"/>
      <c r="D754" s="232"/>
      <c r="E754" s="232"/>
      <c r="F754" s="126"/>
      <c r="G754" s="126"/>
      <c r="H754" s="126"/>
      <c r="I754" s="126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4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J754">
        <f t="shared" si="40"/>
        <v>36.044316839734819</v>
      </c>
      <c r="AR754">
        <f t="shared" si="41"/>
        <v>19.108859626966186</v>
      </c>
    </row>
    <row r="755" spans="1:44" ht="12.75" hidden="1" customHeight="1">
      <c r="A755" s="152"/>
      <c r="B755" s="130"/>
      <c r="C755" s="232"/>
      <c r="D755" s="232"/>
      <c r="E755" s="232"/>
      <c r="F755" s="126"/>
      <c r="G755" s="126"/>
      <c r="H755" s="126"/>
      <c r="I755" s="126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4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J755">
        <f t="shared" si="40"/>
        <v>35.962374350664625</v>
      </c>
      <c r="AR755">
        <f t="shared" si="41"/>
        <v>18.883706874777111</v>
      </c>
    </row>
    <row r="756" spans="1:44" ht="12.75" hidden="1" customHeight="1">
      <c r="A756" s="152"/>
      <c r="B756" s="130"/>
      <c r="C756" s="232"/>
      <c r="D756" s="232"/>
      <c r="E756" s="232"/>
      <c r="F756" s="126"/>
      <c r="G756" s="126"/>
      <c r="H756" s="126"/>
      <c r="I756" s="126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4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J756">
        <f t="shared" si="40"/>
        <v>35.880431861594431</v>
      </c>
      <c r="AR756">
        <f t="shared" si="41"/>
        <v>18.658554122588036</v>
      </c>
    </row>
    <row r="757" spans="1:44" ht="12.75" hidden="1" customHeight="1">
      <c r="A757" s="152"/>
      <c r="B757" s="130"/>
      <c r="C757" s="232"/>
      <c r="D757" s="232"/>
      <c r="E757" s="232"/>
      <c r="F757" s="126"/>
      <c r="G757" s="126"/>
      <c r="H757" s="126"/>
      <c r="I757" s="126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4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J757">
        <f t="shared" si="40"/>
        <v>35.798489372524237</v>
      </c>
      <c r="AR757">
        <f t="shared" si="41"/>
        <v>18.433401370398961</v>
      </c>
    </row>
    <row r="758" spans="1:44" ht="12.75" hidden="1" customHeight="1">
      <c r="A758" s="152"/>
      <c r="B758" s="130"/>
      <c r="C758" s="232"/>
      <c r="D758" s="232"/>
      <c r="E758" s="232"/>
      <c r="F758" s="126"/>
      <c r="G758" s="126"/>
      <c r="H758" s="126"/>
      <c r="I758" s="126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4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J758">
        <f t="shared" si="40"/>
        <v>35.716546883454043</v>
      </c>
      <c r="AR758">
        <f t="shared" si="41"/>
        <v>18.208248618209886</v>
      </c>
    </row>
    <row r="759" spans="1:44" ht="12.75" hidden="1" customHeight="1">
      <c r="A759" s="152"/>
      <c r="B759" s="130"/>
      <c r="C759" s="232"/>
      <c r="D759" s="232"/>
      <c r="E759" s="232"/>
      <c r="F759" s="126"/>
      <c r="G759" s="126"/>
      <c r="H759" s="126"/>
      <c r="I759" s="126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4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J759">
        <f t="shared" si="40"/>
        <v>35.63460439438385</v>
      </c>
      <c r="AR759">
        <f t="shared" si="41"/>
        <v>17.983095866020811</v>
      </c>
    </row>
    <row r="760" spans="1:44" ht="12.75" hidden="1" customHeight="1">
      <c r="A760" s="152"/>
      <c r="B760" s="130"/>
      <c r="C760" s="232"/>
      <c r="D760" s="232"/>
      <c r="E760" s="232"/>
      <c r="F760" s="126"/>
      <c r="G760" s="126"/>
      <c r="H760" s="126"/>
      <c r="I760" s="126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4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J760">
        <f t="shared" si="40"/>
        <v>35.552661905313656</v>
      </c>
      <c r="AR760">
        <f t="shared" si="41"/>
        <v>17.757943113831736</v>
      </c>
    </row>
    <row r="761" spans="1:44" ht="12.75" hidden="1" customHeight="1">
      <c r="A761" s="152"/>
      <c r="B761" s="130"/>
      <c r="C761" s="232"/>
      <c r="D761" s="232"/>
      <c r="E761" s="232"/>
      <c r="F761" s="126"/>
      <c r="G761" s="126"/>
      <c r="H761" s="126"/>
      <c r="I761" s="126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4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J761">
        <f t="shared" si="40"/>
        <v>35.470719416243462</v>
      </c>
      <c r="AR761">
        <f t="shared" si="41"/>
        <v>17.532790361642661</v>
      </c>
    </row>
    <row r="762" spans="1:44" ht="12.75" hidden="1" customHeight="1">
      <c r="A762" s="152"/>
      <c r="B762" s="130"/>
      <c r="C762" s="232"/>
      <c r="D762" s="232"/>
      <c r="E762" s="232"/>
      <c r="F762" s="126"/>
      <c r="G762" s="126"/>
      <c r="H762" s="126"/>
      <c r="I762" s="126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4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J762">
        <f t="shared" si="40"/>
        <v>35.388776927173268</v>
      </c>
      <c r="AR762">
        <f t="shared" si="41"/>
        <v>17.307637609453586</v>
      </c>
    </row>
    <row r="763" spans="1:44" ht="12.75" hidden="1" customHeight="1">
      <c r="A763" s="152"/>
      <c r="B763" s="130"/>
      <c r="C763" s="232"/>
      <c r="D763" s="232"/>
      <c r="E763" s="232"/>
      <c r="F763" s="126"/>
      <c r="G763" s="126"/>
      <c r="H763" s="126"/>
      <c r="I763" s="126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4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J763">
        <f t="shared" si="40"/>
        <v>35.306834438103074</v>
      </c>
      <c r="AR763">
        <f t="shared" si="41"/>
        <v>17.082484857264511</v>
      </c>
    </row>
    <row r="764" spans="1:44" ht="12.75" hidden="1" customHeight="1">
      <c r="A764" s="152"/>
      <c r="B764" s="130"/>
      <c r="C764" s="232"/>
      <c r="D764" s="232"/>
      <c r="E764" s="232"/>
      <c r="F764" s="126"/>
      <c r="G764" s="126"/>
      <c r="H764" s="126"/>
      <c r="I764" s="126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4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J764">
        <f t="shared" si="40"/>
        <v>35.22489194903288</v>
      </c>
      <c r="AR764">
        <f t="shared" si="41"/>
        <v>16.857332105075436</v>
      </c>
    </row>
    <row r="765" spans="1:44" ht="12.75" hidden="1" customHeight="1">
      <c r="A765" s="152"/>
      <c r="B765" s="130"/>
      <c r="C765" s="232"/>
      <c r="D765" s="232"/>
      <c r="E765" s="232"/>
      <c r="F765" s="126"/>
      <c r="G765" s="126"/>
      <c r="H765" s="126"/>
      <c r="I765" s="126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4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J765">
        <f t="shared" si="40"/>
        <v>35.142949459962686</v>
      </c>
      <c r="AR765">
        <f t="shared" si="41"/>
        <v>16.632179352886361</v>
      </c>
    </row>
    <row r="766" spans="1:44" ht="12.75" hidden="1" customHeight="1">
      <c r="A766" s="152"/>
      <c r="B766" s="130"/>
      <c r="C766" s="232"/>
      <c r="D766" s="232"/>
      <c r="E766" s="232"/>
      <c r="F766" s="126"/>
      <c r="G766" s="126"/>
      <c r="H766" s="126"/>
      <c r="I766" s="126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4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J766">
        <f t="shared" si="40"/>
        <v>35.061006970892493</v>
      </c>
      <c r="AR766">
        <f t="shared" si="41"/>
        <v>16.407026600697286</v>
      </c>
    </row>
    <row r="767" spans="1:44" ht="12.75" hidden="1" customHeight="1">
      <c r="A767" s="152"/>
      <c r="B767" s="130"/>
      <c r="C767" s="232"/>
      <c r="D767" s="232"/>
      <c r="E767" s="232"/>
      <c r="F767" s="126"/>
      <c r="G767" s="126"/>
      <c r="H767" s="126"/>
      <c r="I767" s="126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4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J767">
        <f t="shared" si="40"/>
        <v>34.979064481822299</v>
      </c>
      <c r="AR767">
        <f t="shared" si="41"/>
        <v>16.181873848508211</v>
      </c>
    </row>
    <row r="768" spans="1:44" ht="12.75" hidden="1" customHeight="1">
      <c r="A768" s="152"/>
      <c r="B768" s="130"/>
      <c r="C768" s="232"/>
      <c r="D768" s="232"/>
      <c r="E768" s="232"/>
      <c r="F768" s="126"/>
      <c r="G768" s="126"/>
      <c r="H768" s="126"/>
      <c r="I768" s="126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4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J768">
        <f t="shared" si="40"/>
        <v>34.897121992752105</v>
      </c>
      <c r="AR768">
        <f t="shared" si="41"/>
        <v>15.956721096319137</v>
      </c>
    </row>
    <row r="769" spans="1:44" ht="12.75" hidden="1" customHeight="1">
      <c r="A769" s="152"/>
      <c r="B769" s="130"/>
      <c r="C769" s="232"/>
      <c r="D769" s="232"/>
      <c r="E769" s="232"/>
      <c r="F769" s="126"/>
      <c r="G769" s="126"/>
      <c r="H769" s="126"/>
      <c r="I769" s="126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4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J769">
        <f t="shared" si="40"/>
        <v>34.815179503681911</v>
      </c>
      <c r="AR769">
        <f t="shared" si="41"/>
        <v>15.731568344130064</v>
      </c>
    </row>
    <row r="770" spans="1:44" ht="12.75" hidden="1" customHeight="1">
      <c r="A770" s="152"/>
      <c r="B770" s="130"/>
      <c r="C770" s="232"/>
      <c r="D770" s="232"/>
      <c r="E770" s="232"/>
      <c r="F770" s="126"/>
      <c r="G770" s="126"/>
      <c r="H770" s="126"/>
      <c r="I770" s="126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4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J770">
        <f t="shared" si="40"/>
        <v>34.733237014611717</v>
      </c>
      <c r="AR770">
        <f t="shared" si="41"/>
        <v>15.506415591940991</v>
      </c>
    </row>
    <row r="771" spans="1:44" ht="12.75" hidden="1" customHeight="1">
      <c r="A771" s="152"/>
      <c r="B771" s="130"/>
      <c r="C771" s="232"/>
      <c r="D771" s="232"/>
      <c r="E771" s="232"/>
      <c r="F771" s="126"/>
      <c r="G771" s="126"/>
      <c r="H771" s="126"/>
      <c r="I771" s="126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4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J771">
        <f t="shared" si="40"/>
        <v>34.651294525541523</v>
      </c>
      <c r="AR771">
        <f t="shared" si="41"/>
        <v>15.281262839751918</v>
      </c>
    </row>
    <row r="772" spans="1:44" ht="12.75" hidden="1" customHeight="1">
      <c r="A772" s="152"/>
      <c r="B772" s="130"/>
      <c r="C772" s="232"/>
      <c r="D772" s="232"/>
      <c r="E772" s="232"/>
      <c r="F772" s="126"/>
      <c r="G772" s="126"/>
      <c r="H772" s="126"/>
      <c r="I772" s="126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4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J772">
        <f t="shared" si="40"/>
        <v>34.569352036471329</v>
      </c>
      <c r="AR772">
        <f t="shared" si="41"/>
        <v>15.056110087562844</v>
      </c>
    </row>
    <row r="773" spans="1:44" ht="12.75" hidden="1" customHeight="1">
      <c r="A773" s="152"/>
      <c r="B773" s="130"/>
      <c r="C773" s="232"/>
      <c r="D773" s="232"/>
      <c r="E773" s="232"/>
      <c r="F773" s="126"/>
      <c r="G773" s="126"/>
      <c r="H773" s="126"/>
      <c r="I773" s="126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4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J773">
        <f t="shared" si="40"/>
        <v>34.487409547401136</v>
      </c>
      <c r="AR773">
        <f t="shared" si="41"/>
        <v>14.830957335373771</v>
      </c>
    </row>
    <row r="774" spans="1:44" ht="12.75" hidden="1" customHeight="1">
      <c r="A774" s="152"/>
      <c r="B774" s="130"/>
      <c r="C774" s="232"/>
      <c r="D774" s="232"/>
      <c r="E774" s="232"/>
      <c r="F774" s="126"/>
      <c r="G774" s="126"/>
      <c r="H774" s="126"/>
      <c r="I774" s="126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4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J774">
        <f t="shared" si="40"/>
        <v>34.405467058330942</v>
      </c>
      <c r="AR774">
        <f t="shared" si="41"/>
        <v>14.605804583184698</v>
      </c>
    </row>
    <row r="775" spans="1:44" ht="12.75" hidden="1" customHeight="1">
      <c r="A775" s="152"/>
      <c r="B775" s="130"/>
      <c r="C775" s="232"/>
      <c r="D775" s="232"/>
      <c r="E775" s="232"/>
      <c r="F775" s="126"/>
      <c r="G775" s="126"/>
      <c r="H775" s="126"/>
      <c r="I775" s="126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4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J775">
        <f t="shared" si="40"/>
        <v>34.323524569260748</v>
      </c>
      <c r="AR775">
        <f t="shared" si="41"/>
        <v>14.380651830995625</v>
      </c>
    </row>
    <row r="776" spans="1:44" ht="12.75" hidden="1" customHeight="1">
      <c r="A776" s="152"/>
      <c r="B776" s="130"/>
      <c r="C776" s="232"/>
      <c r="D776" s="232"/>
      <c r="E776" s="232"/>
      <c r="F776" s="126"/>
      <c r="G776" s="126"/>
      <c r="H776" s="126"/>
      <c r="I776" s="126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4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J776">
        <f t="shared" si="40"/>
        <v>34.241582080190554</v>
      </c>
      <c r="AR776">
        <f t="shared" si="41"/>
        <v>14.155499078806551</v>
      </c>
    </row>
    <row r="777" spans="1:44" ht="12.75" hidden="1" customHeight="1">
      <c r="A777" s="152"/>
      <c r="B777" s="130"/>
      <c r="C777" s="232"/>
      <c r="D777" s="232"/>
      <c r="E777" s="232"/>
      <c r="F777" s="126"/>
      <c r="G777" s="126"/>
      <c r="H777" s="126"/>
      <c r="I777" s="126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4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J777">
        <f t="shared" ref="AJ777:AJ811" si="42">AJ776+(AJ$812-AJ$712)/100</f>
        <v>34.15963959112036</v>
      </c>
      <c r="AR777">
        <f t="shared" ref="AR777:AR811" si="43">AR776+(AR$812-AR$712)/100</f>
        <v>13.930346326617478</v>
      </c>
    </row>
    <row r="778" spans="1:44" ht="12.75" hidden="1" customHeight="1">
      <c r="A778" s="152"/>
      <c r="B778" s="130"/>
      <c r="C778" s="232"/>
      <c r="D778" s="232"/>
      <c r="E778" s="232"/>
      <c r="F778" s="126"/>
      <c r="G778" s="126"/>
      <c r="H778" s="126"/>
      <c r="I778" s="126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4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J778">
        <f t="shared" si="42"/>
        <v>34.077697102050166</v>
      </c>
      <c r="AR778">
        <f t="shared" si="43"/>
        <v>13.705193574428405</v>
      </c>
    </row>
    <row r="779" spans="1:44" ht="12.75" hidden="1" customHeight="1">
      <c r="A779" s="152"/>
      <c r="B779" s="130"/>
      <c r="C779" s="232"/>
      <c r="D779" s="232"/>
      <c r="E779" s="232"/>
      <c r="F779" s="126"/>
      <c r="G779" s="126"/>
      <c r="H779" s="126"/>
      <c r="I779" s="126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4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J779">
        <f t="shared" si="42"/>
        <v>33.995754612979972</v>
      </c>
      <c r="AR779">
        <f t="shared" si="43"/>
        <v>13.480040822239332</v>
      </c>
    </row>
    <row r="780" spans="1:44" ht="12.75" hidden="1" customHeight="1">
      <c r="A780" s="152"/>
      <c r="B780" s="130"/>
      <c r="C780" s="232"/>
      <c r="D780" s="232"/>
      <c r="E780" s="232"/>
      <c r="F780" s="126"/>
      <c r="G780" s="126"/>
      <c r="H780" s="126"/>
      <c r="I780" s="126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4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J780">
        <f t="shared" si="42"/>
        <v>33.913812123909779</v>
      </c>
      <c r="AR780">
        <f t="shared" si="43"/>
        <v>13.254888070050258</v>
      </c>
    </row>
    <row r="781" spans="1:44" ht="12.75" hidden="1" customHeight="1">
      <c r="A781" s="152"/>
      <c r="B781" s="130"/>
      <c r="C781" s="232"/>
      <c r="D781" s="232"/>
      <c r="E781" s="232"/>
      <c r="F781" s="126"/>
      <c r="G781" s="126"/>
      <c r="H781" s="126"/>
      <c r="I781" s="126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4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J781">
        <f t="shared" si="42"/>
        <v>33.831869634839585</v>
      </c>
      <c r="AR781">
        <f t="shared" si="43"/>
        <v>13.029735317861185</v>
      </c>
    </row>
    <row r="782" spans="1:44" ht="12.75" hidden="1" customHeight="1">
      <c r="A782" s="152"/>
      <c r="B782" s="130"/>
      <c r="C782" s="232"/>
      <c r="D782" s="232"/>
      <c r="E782" s="232"/>
      <c r="F782" s="126"/>
      <c r="G782" s="126"/>
      <c r="H782" s="126"/>
      <c r="I782" s="126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4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J782">
        <f t="shared" si="42"/>
        <v>33.749927145769391</v>
      </c>
      <c r="AR782">
        <f t="shared" si="43"/>
        <v>12.804582565672112</v>
      </c>
    </row>
    <row r="783" spans="1:44" ht="12.75" hidden="1" customHeight="1">
      <c r="A783" s="152"/>
      <c r="B783" s="130"/>
      <c r="C783" s="232"/>
      <c r="D783" s="232"/>
      <c r="E783" s="232"/>
      <c r="F783" s="126"/>
      <c r="G783" s="126"/>
      <c r="H783" s="126"/>
      <c r="I783" s="126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4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J783">
        <f t="shared" si="42"/>
        <v>33.667984656699197</v>
      </c>
      <c r="AR783">
        <f t="shared" si="43"/>
        <v>12.579429813483038</v>
      </c>
    </row>
    <row r="784" spans="1:44" ht="12.75" hidden="1" customHeight="1">
      <c r="A784" s="152"/>
      <c r="B784" s="130"/>
      <c r="C784" s="232"/>
      <c r="D784" s="232"/>
      <c r="E784" s="232"/>
      <c r="F784" s="126"/>
      <c r="G784" s="126"/>
      <c r="H784" s="126"/>
      <c r="I784" s="126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4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J784">
        <f t="shared" si="42"/>
        <v>33.586042167629003</v>
      </c>
      <c r="AR784">
        <f t="shared" si="43"/>
        <v>12.354277061293965</v>
      </c>
    </row>
    <row r="785" spans="1:44" ht="12.75" hidden="1" customHeight="1">
      <c r="A785" s="152"/>
      <c r="B785" s="130"/>
      <c r="C785" s="232"/>
      <c r="D785" s="232"/>
      <c r="E785" s="232"/>
      <c r="F785" s="126"/>
      <c r="G785" s="126"/>
      <c r="H785" s="126"/>
      <c r="I785" s="126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4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J785">
        <f t="shared" si="42"/>
        <v>33.504099678558809</v>
      </c>
      <c r="AR785">
        <f t="shared" si="43"/>
        <v>12.129124309104892</v>
      </c>
    </row>
    <row r="786" spans="1:44" ht="12.75" hidden="1" customHeight="1">
      <c r="A786" s="152"/>
      <c r="B786" s="130"/>
      <c r="C786" s="232"/>
      <c r="D786" s="232"/>
      <c r="E786" s="232"/>
      <c r="F786" s="126"/>
      <c r="G786" s="126"/>
      <c r="H786" s="126"/>
      <c r="I786" s="126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4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J786">
        <f t="shared" si="42"/>
        <v>33.422157189488615</v>
      </c>
      <c r="AR786">
        <f t="shared" si="43"/>
        <v>11.903971556915819</v>
      </c>
    </row>
    <row r="787" spans="1:44" ht="12.75" hidden="1" customHeight="1">
      <c r="A787" s="152"/>
      <c r="B787" s="130"/>
      <c r="C787" s="232"/>
      <c r="D787" s="232"/>
      <c r="E787" s="232"/>
      <c r="F787" s="126"/>
      <c r="G787" s="126"/>
      <c r="H787" s="126"/>
      <c r="I787" s="126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4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J787">
        <f t="shared" si="42"/>
        <v>33.340214700418422</v>
      </c>
      <c r="AR787">
        <f t="shared" si="43"/>
        <v>11.678818804726745</v>
      </c>
    </row>
    <row r="788" spans="1:44" ht="12.75" hidden="1" customHeight="1">
      <c r="A788" s="152"/>
      <c r="B788" s="130"/>
      <c r="C788" s="232"/>
      <c r="D788" s="232"/>
      <c r="E788" s="232"/>
      <c r="F788" s="126"/>
      <c r="G788" s="126"/>
      <c r="H788" s="126"/>
      <c r="I788" s="126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4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J788">
        <f t="shared" si="42"/>
        <v>33.258272211348228</v>
      </c>
      <c r="AR788">
        <f t="shared" si="43"/>
        <v>11.453666052537672</v>
      </c>
    </row>
    <row r="789" spans="1:44" ht="12.75" hidden="1" customHeight="1">
      <c r="A789" s="152"/>
      <c r="B789" s="130"/>
      <c r="C789" s="232"/>
      <c r="D789" s="232"/>
      <c r="E789" s="232"/>
      <c r="F789" s="126"/>
      <c r="G789" s="126"/>
      <c r="H789" s="126"/>
      <c r="I789" s="126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4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J789">
        <f t="shared" si="42"/>
        <v>33.176329722278034</v>
      </c>
      <c r="AR789">
        <f t="shared" si="43"/>
        <v>11.228513300348599</v>
      </c>
    </row>
    <row r="790" spans="1:44" ht="12.75" hidden="1" customHeight="1">
      <c r="A790" s="152"/>
      <c r="B790" s="130"/>
      <c r="C790" s="232"/>
      <c r="D790" s="232"/>
      <c r="E790" s="232"/>
      <c r="F790" s="126"/>
      <c r="G790" s="126"/>
      <c r="H790" s="126"/>
      <c r="I790" s="126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4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J790">
        <f t="shared" si="42"/>
        <v>33.09438723320784</v>
      </c>
      <c r="AR790">
        <f t="shared" si="43"/>
        <v>11.003360548159526</v>
      </c>
    </row>
    <row r="791" spans="1:44" ht="12.75" hidden="1" customHeight="1">
      <c r="A791" s="152"/>
      <c r="B791" s="130"/>
      <c r="C791" s="232"/>
      <c r="D791" s="232"/>
      <c r="E791" s="232"/>
      <c r="F791" s="126"/>
      <c r="G791" s="126"/>
      <c r="H791" s="126"/>
      <c r="I791" s="126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4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J791">
        <f t="shared" si="42"/>
        <v>33.012444744137646</v>
      </c>
      <c r="AR791">
        <f t="shared" si="43"/>
        <v>10.778207795970452</v>
      </c>
    </row>
    <row r="792" spans="1:44" ht="12.75" hidden="1" customHeight="1">
      <c r="A792" s="152"/>
      <c r="B792" s="130"/>
      <c r="C792" s="232"/>
      <c r="D792" s="232"/>
      <c r="E792" s="232"/>
      <c r="F792" s="126"/>
      <c r="G792" s="126"/>
      <c r="H792" s="126"/>
      <c r="I792" s="126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4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J792">
        <f t="shared" si="42"/>
        <v>32.930502255067452</v>
      </c>
      <c r="AR792">
        <f t="shared" si="43"/>
        <v>10.553055043781379</v>
      </c>
    </row>
    <row r="793" spans="1:44" ht="12.75" hidden="1" customHeight="1">
      <c r="A793" s="152"/>
      <c r="B793" s="130"/>
      <c r="C793" s="232"/>
      <c r="D793" s="232"/>
      <c r="E793" s="232"/>
      <c r="F793" s="126"/>
      <c r="G793" s="126"/>
      <c r="H793" s="126"/>
      <c r="I793" s="126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4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J793">
        <f t="shared" si="42"/>
        <v>32.848559765997258</v>
      </c>
      <c r="AR793">
        <f t="shared" si="43"/>
        <v>10.327902291592306</v>
      </c>
    </row>
    <row r="794" spans="1:44" ht="12.75" hidden="1" customHeight="1">
      <c r="A794" s="152"/>
      <c r="B794" s="130"/>
      <c r="C794" s="232"/>
      <c r="D794" s="232"/>
      <c r="E794" s="232"/>
      <c r="F794" s="126"/>
      <c r="G794" s="126"/>
      <c r="H794" s="126"/>
      <c r="I794" s="126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4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J794">
        <f t="shared" si="42"/>
        <v>32.766617276927064</v>
      </c>
      <c r="AR794">
        <f t="shared" si="43"/>
        <v>10.102749539403233</v>
      </c>
    </row>
    <row r="795" spans="1:44" ht="12.75" hidden="1" customHeight="1">
      <c r="A795" s="152"/>
      <c r="B795" s="130"/>
      <c r="C795" s="232"/>
      <c r="D795" s="232"/>
      <c r="E795" s="232"/>
      <c r="F795" s="126"/>
      <c r="G795" s="126"/>
      <c r="H795" s="126"/>
      <c r="I795" s="126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4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J795">
        <f t="shared" si="42"/>
        <v>32.684674787856871</v>
      </c>
      <c r="AR795">
        <f t="shared" si="43"/>
        <v>9.8775967872141592</v>
      </c>
    </row>
    <row r="796" spans="1:44" ht="12.75" hidden="1" customHeight="1">
      <c r="A796" s="152"/>
      <c r="B796" s="130"/>
      <c r="C796" s="232"/>
      <c r="D796" s="232"/>
      <c r="E796" s="232"/>
      <c r="F796" s="126"/>
      <c r="G796" s="126"/>
      <c r="H796" s="126"/>
      <c r="I796" s="126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4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J796">
        <f t="shared" si="42"/>
        <v>32.602732298786677</v>
      </c>
      <c r="AR796">
        <f t="shared" si="43"/>
        <v>9.652444035025086</v>
      </c>
    </row>
    <row r="797" spans="1:44" ht="12.75" hidden="1" customHeight="1">
      <c r="A797" s="152"/>
      <c r="B797" s="130"/>
      <c r="C797" s="232"/>
      <c r="D797" s="232"/>
      <c r="E797" s="232"/>
      <c r="F797" s="126"/>
      <c r="G797" s="126"/>
      <c r="H797" s="126"/>
      <c r="I797" s="126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4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J797">
        <f t="shared" si="42"/>
        <v>32.520789809716483</v>
      </c>
      <c r="AR797">
        <f t="shared" si="43"/>
        <v>9.4272912828360127</v>
      </c>
    </row>
    <row r="798" spans="1:44" ht="12.75" hidden="1" customHeight="1">
      <c r="A798" s="152"/>
      <c r="B798" s="130"/>
      <c r="C798" s="232"/>
      <c r="D798" s="232"/>
      <c r="E798" s="232"/>
      <c r="F798" s="126"/>
      <c r="G798" s="126"/>
      <c r="H798" s="126"/>
      <c r="I798" s="126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4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J798">
        <f t="shared" si="42"/>
        <v>32.438847320646289</v>
      </c>
      <c r="AR798">
        <f t="shared" si="43"/>
        <v>9.2021385306469394</v>
      </c>
    </row>
    <row r="799" spans="1:44" ht="12.75" hidden="1" customHeight="1">
      <c r="A799" s="152"/>
      <c r="B799" s="130"/>
      <c r="C799" s="232"/>
      <c r="D799" s="232"/>
      <c r="E799" s="232"/>
      <c r="F799" s="126"/>
      <c r="G799" s="126"/>
      <c r="H799" s="126"/>
      <c r="I799" s="126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4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J799">
        <f t="shared" si="42"/>
        <v>32.356904831576095</v>
      </c>
      <c r="AR799">
        <f t="shared" si="43"/>
        <v>8.9769857784578662</v>
      </c>
    </row>
    <row r="800" spans="1:44" ht="12.75" hidden="1" customHeight="1">
      <c r="A800" s="152"/>
      <c r="B800" s="130"/>
      <c r="C800" s="232"/>
      <c r="D800" s="232"/>
      <c r="E800" s="232"/>
      <c r="F800" s="126"/>
      <c r="G800" s="126"/>
      <c r="H800" s="126"/>
      <c r="I800" s="126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4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J800">
        <f t="shared" si="42"/>
        <v>32.274962342505901</v>
      </c>
      <c r="AR800">
        <f t="shared" si="43"/>
        <v>8.7518330262687929</v>
      </c>
    </row>
    <row r="801" spans="1:45" ht="12.75" hidden="1" customHeight="1">
      <c r="A801" s="152"/>
      <c r="B801" s="130"/>
      <c r="C801" s="232"/>
      <c r="D801" s="232"/>
      <c r="E801" s="232"/>
      <c r="F801" s="126"/>
      <c r="G801" s="126"/>
      <c r="H801" s="126"/>
      <c r="I801" s="126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4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J801">
        <f t="shared" si="42"/>
        <v>32.193019853435707</v>
      </c>
      <c r="AR801">
        <f t="shared" si="43"/>
        <v>8.5266802740797196</v>
      </c>
    </row>
    <row r="802" spans="1:45" ht="12.75" hidden="1" customHeight="1">
      <c r="A802" s="152"/>
      <c r="B802" s="130"/>
      <c r="C802" s="232"/>
      <c r="D802" s="232"/>
      <c r="E802" s="232"/>
      <c r="F802" s="126"/>
      <c r="G802" s="126"/>
      <c r="H802" s="126"/>
      <c r="I802" s="126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4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J802">
        <f t="shared" si="42"/>
        <v>32.111077364365514</v>
      </c>
      <c r="AR802">
        <f t="shared" si="43"/>
        <v>8.3015275218906464</v>
      </c>
    </row>
    <row r="803" spans="1:45" ht="12.75" hidden="1" customHeight="1">
      <c r="A803" s="152"/>
      <c r="B803" s="130"/>
      <c r="C803" s="232"/>
      <c r="D803" s="232"/>
      <c r="E803" s="232"/>
      <c r="F803" s="126"/>
      <c r="G803" s="126"/>
      <c r="H803" s="126"/>
      <c r="I803" s="126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4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J803">
        <f t="shared" si="42"/>
        <v>32.02913487529532</v>
      </c>
      <c r="AR803">
        <f t="shared" si="43"/>
        <v>8.0763747697015731</v>
      </c>
    </row>
    <row r="804" spans="1:45" ht="12.75" hidden="1" customHeight="1">
      <c r="A804" s="152"/>
      <c r="B804" s="130"/>
      <c r="C804" s="232"/>
      <c r="D804" s="232"/>
      <c r="E804" s="232"/>
      <c r="F804" s="126"/>
      <c r="G804" s="126"/>
      <c r="H804" s="126"/>
      <c r="I804" s="126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4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J804">
        <f t="shared" si="42"/>
        <v>31.947192386225126</v>
      </c>
      <c r="AR804">
        <f t="shared" si="43"/>
        <v>7.8512220175124998</v>
      </c>
    </row>
    <row r="805" spans="1:45" ht="12.75" hidden="1" customHeight="1">
      <c r="A805" s="152"/>
      <c r="B805" s="130"/>
      <c r="C805" s="232"/>
      <c r="D805" s="232"/>
      <c r="E805" s="232"/>
      <c r="F805" s="126"/>
      <c r="G805" s="126"/>
      <c r="H805" s="126"/>
      <c r="I805" s="126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4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J805">
        <f t="shared" si="42"/>
        <v>31.865249897154932</v>
      </c>
      <c r="AR805">
        <f t="shared" si="43"/>
        <v>7.6260692653234265</v>
      </c>
    </row>
    <row r="806" spans="1:45" ht="12.75" hidden="1" customHeight="1">
      <c r="A806" s="152"/>
      <c r="B806" s="130"/>
      <c r="C806" s="232"/>
      <c r="D806" s="232"/>
      <c r="E806" s="232"/>
      <c r="F806" s="126"/>
      <c r="G806" s="126"/>
      <c r="H806" s="126"/>
      <c r="I806" s="126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4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J806">
        <f t="shared" si="42"/>
        <v>31.783307408084738</v>
      </c>
      <c r="AR806">
        <f t="shared" si="43"/>
        <v>7.4009165131343533</v>
      </c>
    </row>
    <row r="807" spans="1:45" ht="12.75" hidden="1" customHeight="1">
      <c r="A807" s="152"/>
      <c r="B807" s="130"/>
      <c r="C807" s="232"/>
      <c r="D807" s="232"/>
      <c r="E807" s="232"/>
      <c r="F807" s="126"/>
      <c r="G807" s="126"/>
      <c r="H807" s="126"/>
      <c r="I807" s="126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4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J807">
        <f t="shared" si="42"/>
        <v>31.701364919014544</v>
      </c>
      <c r="AR807">
        <f t="shared" si="43"/>
        <v>7.17576376094528</v>
      </c>
    </row>
    <row r="808" spans="1:45" ht="12.75" hidden="1" customHeight="1">
      <c r="A808" s="152"/>
      <c r="B808" s="130"/>
      <c r="C808" s="232"/>
      <c r="D808" s="232"/>
      <c r="E808" s="232"/>
      <c r="F808" s="126"/>
      <c r="G808" s="126"/>
      <c r="H808" s="126"/>
      <c r="I808" s="126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4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J808">
        <f t="shared" si="42"/>
        <v>31.61942242994435</v>
      </c>
      <c r="AR808">
        <f t="shared" si="43"/>
        <v>6.9506110087562067</v>
      </c>
    </row>
    <row r="809" spans="1:45" ht="12.75" hidden="1" customHeight="1">
      <c r="A809" s="152"/>
      <c r="B809" s="130"/>
      <c r="C809" s="232"/>
      <c r="D809" s="232"/>
      <c r="E809" s="232"/>
      <c r="F809" s="126"/>
      <c r="G809" s="126"/>
      <c r="H809" s="126"/>
      <c r="I809" s="126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4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J809">
        <f t="shared" si="42"/>
        <v>31.537479940874157</v>
      </c>
      <c r="AR809">
        <f t="shared" si="43"/>
        <v>6.7254582565671335</v>
      </c>
    </row>
    <row r="810" spans="1:45" ht="12.75" hidden="1" customHeight="1">
      <c r="A810" s="152"/>
      <c r="B810" s="130"/>
      <c r="C810" s="232"/>
      <c r="D810" s="232"/>
      <c r="E810" s="232"/>
      <c r="F810" s="126"/>
      <c r="G810" s="126"/>
      <c r="H810" s="126"/>
      <c r="I810" s="126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4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J810">
        <f t="shared" si="42"/>
        <v>31.455537451803963</v>
      </c>
      <c r="AR810">
        <f t="shared" si="43"/>
        <v>6.5003055043780602</v>
      </c>
    </row>
    <row r="811" spans="1:45" ht="12.75" hidden="1" customHeight="1">
      <c r="A811" s="152"/>
      <c r="B811" s="130"/>
      <c r="C811" s="232"/>
      <c r="D811" s="232"/>
      <c r="E811" s="232"/>
      <c r="F811" s="126"/>
      <c r="G811" s="126"/>
      <c r="H811" s="126"/>
      <c r="I811" s="126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4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J811">
        <f t="shared" si="42"/>
        <v>31.373594962733769</v>
      </c>
      <c r="AR811">
        <f t="shared" si="43"/>
        <v>6.2751527521889869</v>
      </c>
    </row>
    <row r="812" spans="1:45" ht="12.75" hidden="1" customHeight="1">
      <c r="A812" s="152"/>
      <c r="B812" s="130"/>
      <c r="C812" s="232"/>
      <c r="D812" s="232"/>
      <c r="E812" s="232"/>
      <c r="F812" s="126"/>
      <c r="G812" s="126"/>
      <c r="H812" s="126"/>
      <c r="I812" s="126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4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J812" s="239">
        <f>AB8</f>
        <v>31.291652473663444</v>
      </c>
      <c r="AR812" s="177">
        <f>AC8</f>
        <v>6.05</v>
      </c>
    </row>
    <row r="813" spans="1:45" ht="12.75" hidden="1" customHeight="1">
      <c r="A813" s="152"/>
      <c r="B813" s="130"/>
      <c r="C813" s="232"/>
      <c r="D813" s="232"/>
      <c r="E813" s="232"/>
      <c r="F813" s="126"/>
      <c r="G813" s="126"/>
      <c r="H813" s="126"/>
      <c r="I813" s="126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4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J813" s="153">
        <f>AB8</f>
        <v>31.291652473663444</v>
      </c>
      <c r="AS813">
        <f>AC8</f>
        <v>6.05</v>
      </c>
    </row>
    <row r="814" spans="1:45" ht="12.75" hidden="1" customHeight="1">
      <c r="A814" s="152"/>
      <c r="B814" s="130"/>
      <c r="C814" s="232"/>
      <c r="D814" s="232"/>
      <c r="E814" s="232"/>
      <c r="F814" s="126"/>
      <c r="G814" s="126"/>
      <c r="H814" s="126"/>
      <c r="I814" s="126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4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J814" s="153">
        <f t="shared" ref="AJ814:AJ877" si="44">AJ813+(AJ$913-AJ$813)/100</f>
        <v>31.291652473663444</v>
      </c>
      <c r="AS814">
        <f t="shared" ref="AS814:AS877" si="45">AS813+(AS$913-AS$813)/100</f>
        <v>6.05</v>
      </c>
    </row>
    <row r="815" spans="1:45" ht="12.75" hidden="1" customHeight="1">
      <c r="A815" s="152"/>
      <c r="B815" s="130"/>
      <c r="C815" s="232"/>
      <c r="D815" s="232"/>
      <c r="E815" s="232"/>
      <c r="F815" s="126"/>
      <c r="G815" s="126"/>
      <c r="H815" s="126"/>
      <c r="I815" s="126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4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J815" s="153">
        <f t="shared" si="44"/>
        <v>31.291652473663444</v>
      </c>
      <c r="AS815">
        <f t="shared" si="45"/>
        <v>6.05</v>
      </c>
    </row>
    <row r="816" spans="1:45" ht="12.75" hidden="1" customHeight="1">
      <c r="A816" s="152"/>
      <c r="B816" s="130"/>
      <c r="C816" s="232"/>
      <c r="D816" s="232"/>
      <c r="E816" s="232"/>
      <c r="F816" s="126"/>
      <c r="G816" s="126"/>
      <c r="H816" s="126"/>
      <c r="I816" s="126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4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J816" s="153">
        <f t="shared" si="44"/>
        <v>31.291652473663444</v>
      </c>
      <c r="AS816">
        <f t="shared" si="45"/>
        <v>6.05</v>
      </c>
    </row>
    <row r="817" spans="1:45" ht="12.75" hidden="1" customHeight="1">
      <c r="A817" s="152"/>
      <c r="B817" s="130"/>
      <c r="C817" s="232"/>
      <c r="D817" s="232"/>
      <c r="E817" s="232"/>
      <c r="F817" s="126"/>
      <c r="G817" s="126"/>
      <c r="H817" s="126"/>
      <c r="I817" s="126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4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J817" s="153">
        <f t="shared" si="44"/>
        <v>31.291652473663444</v>
      </c>
      <c r="AS817">
        <f t="shared" si="45"/>
        <v>6.05</v>
      </c>
    </row>
    <row r="818" spans="1:45" ht="12.75" hidden="1" customHeight="1">
      <c r="A818" s="152"/>
      <c r="B818" s="130"/>
      <c r="C818" s="232"/>
      <c r="D818" s="232"/>
      <c r="E818" s="232"/>
      <c r="F818" s="126"/>
      <c r="G818" s="126"/>
      <c r="H818" s="126"/>
      <c r="I818" s="126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4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J818" s="153">
        <f t="shared" si="44"/>
        <v>31.291652473663444</v>
      </c>
      <c r="AS818">
        <f t="shared" si="45"/>
        <v>6.05</v>
      </c>
    </row>
    <row r="819" spans="1:45" ht="12.75" hidden="1" customHeight="1">
      <c r="A819" s="152"/>
      <c r="B819" s="130"/>
      <c r="C819" s="232"/>
      <c r="D819" s="232"/>
      <c r="E819" s="232"/>
      <c r="F819" s="126"/>
      <c r="G819" s="126"/>
      <c r="H819" s="126"/>
      <c r="I819" s="126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4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J819" s="153">
        <f t="shared" si="44"/>
        <v>31.291652473663444</v>
      </c>
      <c r="AS819">
        <f t="shared" si="45"/>
        <v>6.05</v>
      </c>
    </row>
    <row r="820" spans="1:45" ht="12.75" hidden="1" customHeight="1">
      <c r="A820" s="152"/>
      <c r="B820" s="130"/>
      <c r="C820" s="232"/>
      <c r="D820" s="232"/>
      <c r="E820" s="232"/>
      <c r="F820" s="126"/>
      <c r="G820" s="126"/>
      <c r="H820" s="126"/>
      <c r="I820" s="126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4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J820" s="153">
        <f t="shared" si="44"/>
        <v>31.291652473663444</v>
      </c>
      <c r="AS820">
        <f t="shared" si="45"/>
        <v>6.05</v>
      </c>
    </row>
    <row r="821" spans="1:45" ht="12.75" hidden="1" customHeight="1">
      <c r="A821" s="152"/>
      <c r="B821" s="130"/>
      <c r="C821" s="232"/>
      <c r="D821" s="232"/>
      <c r="E821" s="232"/>
      <c r="F821" s="126"/>
      <c r="G821" s="126"/>
      <c r="H821" s="126"/>
      <c r="I821" s="126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4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J821" s="153">
        <f t="shared" si="44"/>
        <v>31.291652473663444</v>
      </c>
      <c r="AS821">
        <f t="shared" si="45"/>
        <v>6.05</v>
      </c>
    </row>
    <row r="822" spans="1:45" ht="12.75" hidden="1" customHeight="1">
      <c r="A822" s="152"/>
      <c r="B822" s="130"/>
      <c r="C822" s="232"/>
      <c r="D822" s="232"/>
      <c r="E822" s="232"/>
      <c r="F822" s="126"/>
      <c r="G822" s="126"/>
      <c r="H822" s="126"/>
      <c r="I822" s="126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4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J822" s="153">
        <f t="shared" si="44"/>
        <v>31.291652473663444</v>
      </c>
      <c r="AS822">
        <f t="shared" si="45"/>
        <v>6.05</v>
      </c>
    </row>
    <row r="823" spans="1:45" ht="12.75" hidden="1" customHeight="1">
      <c r="A823" s="152"/>
      <c r="B823" s="130"/>
      <c r="C823" s="232"/>
      <c r="D823" s="232"/>
      <c r="E823" s="232"/>
      <c r="F823" s="126"/>
      <c r="G823" s="126"/>
      <c r="H823" s="126"/>
      <c r="I823" s="126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4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J823" s="153">
        <f t="shared" si="44"/>
        <v>31.291652473663444</v>
      </c>
      <c r="AS823">
        <f t="shared" si="45"/>
        <v>6.05</v>
      </c>
    </row>
    <row r="824" spans="1:45" ht="12.75" hidden="1" customHeight="1">
      <c r="A824" s="152"/>
      <c r="B824" s="130"/>
      <c r="C824" s="232"/>
      <c r="D824" s="232"/>
      <c r="E824" s="232"/>
      <c r="F824" s="126"/>
      <c r="G824" s="126"/>
      <c r="H824" s="126"/>
      <c r="I824" s="126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4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J824" s="153">
        <f t="shared" si="44"/>
        <v>31.291652473663444</v>
      </c>
      <c r="AS824">
        <f t="shared" si="45"/>
        <v>6.05</v>
      </c>
    </row>
    <row r="825" spans="1:45" ht="12.75" hidden="1" customHeight="1">
      <c r="A825" s="152"/>
      <c r="B825" s="130"/>
      <c r="C825" s="232"/>
      <c r="D825" s="232"/>
      <c r="E825" s="232"/>
      <c r="F825" s="126"/>
      <c r="G825" s="126"/>
      <c r="H825" s="126"/>
      <c r="I825" s="126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4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J825" s="153">
        <f t="shared" si="44"/>
        <v>31.291652473663444</v>
      </c>
      <c r="AS825">
        <f t="shared" si="45"/>
        <v>6.05</v>
      </c>
    </row>
    <row r="826" spans="1:45" ht="12.75" hidden="1" customHeight="1">
      <c r="A826" s="152"/>
      <c r="B826" s="130"/>
      <c r="C826" s="232"/>
      <c r="D826" s="232"/>
      <c r="E826" s="232"/>
      <c r="F826" s="126"/>
      <c r="G826" s="126"/>
      <c r="H826" s="126"/>
      <c r="I826" s="126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4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J826" s="153">
        <f t="shared" si="44"/>
        <v>31.291652473663444</v>
      </c>
      <c r="AS826">
        <f t="shared" si="45"/>
        <v>6.05</v>
      </c>
    </row>
    <row r="827" spans="1:45" ht="12.75" hidden="1" customHeight="1">
      <c r="A827" s="152"/>
      <c r="B827" s="130"/>
      <c r="C827" s="232"/>
      <c r="D827" s="232"/>
      <c r="E827" s="232"/>
      <c r="F827" s="126"/>
      <c r="G827" s="126"/>
      <c r="H827" s="126"/>
      <c r="I827" s="126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4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J827" s="153">
        <f t="shared" si="44"/>
        <v>31.291652473663444</v>
      </c>
      <c r="AS827">
        <f t="shared" si="45"/>
        <v>6.05</v>
      </c>
    </row>
    <row r="828" spans="1:45" ht="12.75" hidden="1" customHeight="1">
      <c r="A828" s="152"/>
      <c r="B828" s="130"/>
      <c r="C828" s="232"/>
      <c r="D828" s="232"/>
      <c r="E828" s="232"/>
      <c r="F828" s="126"/>
      <c r="G828" s="126"/>
      <c r="H828" s="126"/>
      <c r="I828" s="126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4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J828" s="153">
        <f t="shared" si="44"/>
        <v>31.291652473663444</v>
      </c>
      <c r="AS828">
        <f t="shared" si="45"/>
        <v>6.05</v>
      </c>
    </row>
    <row r="829" spans="1:45" ht="12.75" hidden="1" customHeight="1">
      <c r="A829" s="152"/>
      <c r="B829" s="130"/>
      <c r="C829" s="232"/>
      <c r="D829" s="232"/>
      <c r="E829" s="232"/>
      <c r="F829" s="126"/>
      <c r="G829" s="126"/>
      <c r="H829" s="126"/>
      <c r="I829" s="126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4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J829" s="153">
        <f t="shared" si="44"/>
        <v>31.291652473663444</v>
      </c>
      <c r="AS829">
        <f t="shared" si="45"/>
        <v>6.05</v>
      </c>
    </row>
    <row r="830" spans="1:45" ht="12.75" hidden="1" customHeight="1">
      <c r="A830" s="152"/>
      <c r="B830" s="130"/>
      <c r="C830" s="232"/>
      <c r="D830" s="232"/>
      <c r="E830" s="232"/>
      <c r="F830" s="126"/>
      <c r="G830" s="126"/>
      <c r="H830" s="126"/>
      <c r="I830" s="126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4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J830" s="153">
        <f t="shared" si="44"/>
        <v>31.291652473663444</v>
      </c>
      <c r="AS830">
        <f t="shared" si="45"/>
        <v>6.05</v>
      </c>
    </row>
    <row r="831" spans="1:45" ht="12.75" hidden="1" customHeight="1">
      <c r="A831" s="152"/>
      <c r="B831" s="130"/>
      <c r="C831" s="232"/>
      <c r="D831" s="232"/>
      <c r="E831" s="232"/>
      <c r="F831" s="126"/>
      <c r="G831" s="126"/>
      <c r="H831" s="126"/>
      <c r="I831" s="126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4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J831" s="153">
        <f t="shared" si="44"/>
        <v>31.291652473663444</v>
      </c>
      <c r="AS831">
        <f t="shared" si="45"/>
        <v>6.05</v>
      </c>
    </row>
    <row r="832" spans="1:45" ht="12.75" hidden="1" customHeight="1">
      <c r="A832" s="152"/>
      <c r="B832" s="130"/>
      <c r="C832" s="232"/>
      <c r="D832" s="232"/>
      <c r="E832" s="232"/>
      <c r="F832" s="126"/>
      <c r="G832" s="126"/>
      <c r="H832" s="126"/>
      <c r="I832" s="126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4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J832" s="153">
        <f t="shared" si="44"/>
        <v>31.291652473663444</v>
      </c>
      <c r="AS832">
        <f t="shared" si="45"/>
        <v>6.05</v>
      </c>
    </row>
    <row r="833" spans="1:45" ht="12.75" hidden="1" customHeight="1">
      <c r="A833" s="152"/>
      <c r="B833" s="130"/>
      <c r="C833" s="232"/>
      <c r="D833" s="232"/>
      <c r="E833" s="232"/>
      <c r="F833" s="126"/>
      <c r="G833" s="126"/>
      <c r="H833" s="126"/>
      <c r="I833" s="126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4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J833" s="153">
        <f t="shared" si="44"/>
        <v>31.291652473663444</v>
      </c>
      <c r="AS833">
        <f t="shared" si="45"/>
        <v>6.05</v>
      </c>
    </row>
    <row r="834" spans="1:45" ht="12.75" hidden="1" customHeight="1">
      <c r="A834" s="152"/>
      <c r="B834" s="130"/>
      <c r="C834" s="232"/>
      <c r="D834" s="232"/>
      <c r="E834" s="232"/>
      <c r="F834" s="126"/>
      <c r="G834" s="126"/>
      <c r="H834" s="126"/>
      <c r="I834" s="126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4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J834" s="153">
        <f t="shared" si="44"/>
        <v>31.291652473663444</v>
      </c>
      <c r="AS834">
        <f t="shared" si="45"/>
        <v>6.05</v>
      </c>
    </row>
    <row r="835" spans="1:45" ht="12.75" hidden="1" customHeight="1">
      <c r="A835" s="152"/>
      <c r="B835" s="130"/>
      <c r="C835" s="232"/>
      <c r="D835" s="232"/>
      <c r="E835" s="232"/>
      <c r="F835" s="126"/>
      <c r="G835" s="126"/>
      <c r="H835" s="126"/>
      <c r="I835" s="126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4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J835" s="153">
        <f t="shared" si="44"/>
        <v>31.291652473663444</v>
      </c>
      <c r="AS835">
        <f t="shared" si="45"/>
        <v>6.05</v>
      </c>
    </row>
    <row r="836" spans="1:45" ht="12.75" hidden="1" customHeight="1">
      <c r="A836" s="152"/>
      <c r="B836" s="130"/>
      <c r="C836" s="232"/>
      <c r="D836" s="232"/>
      <c r="E836" s="232"/>
      <c r="F836" s="126"/>
      <c r="G836" s="126"/>
      <c r="H836" s="126"/>
      <c r="I836" s="126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4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J836" s="153">
        <f t="shared" si="44"/>
        <v>31.291652473663444</v>
      </c>
      <c r="AS836">
        <f t="shared" si="45"/>
        <v>6.05</v>
      </c>
    </row>
    <row r="837" spans="1:45" ht="12.75" hidden="1" customHeight="1">
      <c r="A837" s="152"/>
      <c r="B837" s="130"/>
      <c r="C837" s="232"/>
      <c r="D837" s="232"/>
      <c r="E837" s="232"/>
      <c r="F837" s="126"/>
      <c r="G837" s="126"/>
      <c r="H837" s="126"/>
      <c r="I837" s="126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4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J837" s="153">
        <f t="shared" si="44"/>
        <v>31.291652473663444</v>
      </c>
      <c r="AS837">
        <f t="shared" si="45"/>
        <v>6.05</v>
      </c>
    </row>
    <row r="838" spans="1:45" ht="12.75" hidden="1" customHeight="1">
      <c r="A838" s="152"/>
      <c r="B838" s="130"/>
      <c r="C838" s="232"/>
      <c r="D838" s="232"/>
      <c r="E838" s="232"/>
      <c r="F838" s="126"/>
      <c r="G838" s="126"/>
      <c r="H838" s="126"/>
      <c r="I838" s="126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4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J838" s="153">
        <f t="shared" si="44"/>
        <v>31.291652473663444</v>
      </c>
      <c r="AS838">
        <f t="shared" si="45"/>
        <v>6.05</v>
      </c>
    </row>
    <row r="839" spans="1:45" ht="12.75" hidden="1" customHeight="1">
      <c r="A839" s="152"/>
      <c r="B839" s="130"/>
      <c r="C839" s="232"/>
      <c r="D839" s="232"/>
      <c r="E839" s="232"/>
      <c r="F839" s="126"/>
      <c r="G839" s="126"/>
      <c r="H839" s="126"/>
      <c r="I839" s="126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4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J839" s="153">
        <f t="shared" si="44"/>
        <v>31.291652473663444</v>
      </c>
      <c r="AS839">
        <f t="shared" si="45"/>
        <v>6.05</v>
      </c>
    </row>
    <row r="840" spans="1:45" ht="12.75" hidden="1" customHeight="1">
      <c r="A840" s="152"/>
      <c r="B840" s="130"/>
      <c r="C840" s="232"/>
      <c r="D840" s="232"/>
      <c r="E840" s="232"/>
      <c r="F840" s="126"/>
      <c r="G840" s="126"/>
      <c r="H840" s="126"/>
      <c r="I840" s="126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4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J840" s="153">
        <f t="shared" si="44"/>
        <v>31.291652473663444</v>
      </c>
      <c r="AS840">
        <f t="shared" si="45"/>
        <v>6.05</v>
      </c>
    </row>
    <row r="841" spans="1:45" ht="12.75" hidden="1" customHeight="1">
      <c r="A841" s="152"/>
      <c r="B841" s="130"/>
      <c r="C841" s="232"/>
      <c r="D841" s="232"/>
      <c r="E841" s="232"/>
      <c r="F841" s="126"/>
      <c r="G841" s="126"/>
      <c r="H841" s="126"/>
      <c r="I841" s="126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4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J841" s="153">
        <f t="shared" si="44"/>
        <v>31.291652473663444</v>
      </c>
      <c r="AS841">
        <f t="shared" si="45"/>
        <v>6.05</v>
      </c>
    </row>
    <row r="842" spans="1:45" ht="12.75" hidden="1" customHeight="1">
      <c r="A842" s="152"/>
      <c r="B842" s="130"/>
      <c r="C842" s="232"/>
      <c r="D842" s="232"/>
      <c r="E842" s="232"/>
      <c r="F842" s="126"/>
      <c r="G842" s="126"/>
      <c r="H842" s="126"/>
      <c r="I842" s="126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4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J842" s="153">
        <f t="shared" si="44"/>
        <v>31.291652473663444</v>
      </c>
      <c r="AS842">
        <f t="shared" si="45"/>
        <v>6.05</v>
      </c>
    </row>
    <row r="843" spans="1:45" ht="12.75" hidden="1" customHeight="1">
      <c r="A843" s="152"/>
      <c r="B843" s="130"/>
      <c r="C843" s="232"/>
      <c r="D843" s="232"/>
      <c r="E843" s="232"/>
      <c r="F843" s="126"/>
      <c r="G843" s="126"/>
      <c r="H843" s="126"/>
      <c r="I843" s="126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4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J843" s="153">
        <f t="shared" si="44"/>
        <v>31.291652473663444</v>
      </c>
      <c r="AS843">
        <f t="shared" si="45"/>
        <v>6.05</v>
      </c>
    </row>
    <row r="844" spans="1:45" ht="12.75" hidden="1" customHeight="1">
      <c r="A844" s="152"/>
      <c r="B844" s="130"/>
      <c r="C844" s="232"/>
      <c r="D844" s="232"/>
      <c r="E844" s="232"/>
      <c r="F844" s="126"/>
      <c r="G844" s="126"/>
      <c r="H844" s="126"/>
      <c r="I844" s="126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4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J844" s="153">
        <f t="shared" si="44"/>
        <v>31.291652473663444</v>
      </c>
      <c r="AS844">
        <f t="shared" si="45"/>
        <v>6.05</v>
      </c>
    </row>
    <row r="845" spans="1:45" ht="12.75" hidden="1" customHeight="1">
      <c r="A845" s="152"/>
      <c r="B845" s="130"/>
      <c r="C845" s="232"/>
      <c r="D845" s="232"/>
      <c r="E845" s="232"/>
      <c r="F845" s="126"/>
      <c r="G845" s="126"/>
      <c r="H845" s="126"/>
      <c r="I845" s="126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4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J845" s="153">
        <f t="shared" si="44"/>
        <v>31.291652473663444</v>
      </c>
      <c r="AS845">
        <f t="shared" si="45"/>
        <v>6.05</v>
      </c>
    </row>
    <row r="846" spans="1:45" ht="12.75" hidden="1" customHeight="1">
      <c r="A846" s="152"/>
      <c r="B846" s="130"/>
      <c r="C846" s="232"/>
      <c r="D846" s="232"/>
      <c r="E846" s="232"/>
      <c r="F846" s="126"/>
      <c r="G846" s="126"/>
      <c r="H846" s="126"/>
      <c r="I846" s="126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4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J846" s="153">
        <f t="shared" si="44"/>
        <v>31.291652473663444</v>
      </c>
      <c r="AS846">
        <f t="shared" si="45"/>
        <v>6.05</v>
      </c>
    </row>
    <row r="847" spans="1:45" ht="12.75" hidden="1" customHeight="1">
      <c r="A847" s="152"/>
      <c r="B847" s="130"/>
      <c r="C847" s="232"/>
      <c r="D847" s="232"/>
      <c r="E847" s="232"/>
      <c r="F847" s="126"/>
      <c r="G847" s="126"/>
      <c r="H847" s="126"/>
      <c r="I847" s="126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4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J847" s="153">
        <f t="shared" si="44"/>
        <v>31.291652473663444</v>
      </c>
      <c r="AS847">
        <f t="shared" si="45"/>
        <v>6.05</v>
      </c>
    </row>
    <row r="848" spans="1:45" ht="12.75" hidden="1" customHeight="1">
      <c r="A848" s="152"/>
      <c r="B848" s="130"/>
      <c r="C848" s="232"/>
      <c r="D848" s="232"/>
      <c r="E848" s="232"/>
      <c r="F848" s="126"/>
      <c r="G848" s="126"/>
      <c r="H848" s="126"/>
      <c r="I848" s="126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4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J848" s="153">
        <f t="shared" si="44"/>
        <v>31.291652473663444</v>
      </c>
      <c r="AS848">
        <f t="shared" si="45"/>
        <v>6.05</v>
      </c>
    </row>
    <row r="849" spans="1:45" ht="12.75" hidden="1" customHeight="1">
      <c r="A849" s="152"/>
      <c r="B849" s="130"/>
      <c r="C849" s="232"/>
      <c r="D849" s="232"/>
      <c r="E849" s="232"/>
      <c r="F849" s="126"/>
      <c r="G849" s="126"/>
      <c r="H849" s="126"/>
      <c r="I849" s="126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4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J849" s="153">
        <f t="shared" si="44"/>
        <v>31.291652473663444</v>
      </c>
      <c r="AS849">
        <f t="shared" si="45"/>
        <v>6.05</v>
      </c>
    </row>
    <row r="850" spans="1:45" ht="12.75" hidden="1" customHeight="1">
      <c r="A850" s="152"/>
      <c r="B850" s="130"/>
      <c r="C850" s="232"/>
      <c r="D850" s="232"/>
      <c r="E850" s="232"/>
      <c r="F850" s="126"/>
      <c r="G850" s="126"/>
      <c r="H850" s="126"/>
      <c r="I850" s="126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4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J850" s="153">
        <f t="shared" si="44"/>
        <v>31.291652473663444</v>
      </c>
      <c r="AS850">
        <f t="shared" si="45"/>
        <v>6.05</v>
      </c>
    </row>
    <row r="851" spans="1:45" ht="12.75" hidden="1" customHeight="1">
      <c r="A851" s="152"/>
      <c r="B851" s="130"/>
      <c r="C851" s="232"/>
      <c r="D851" s="232"/>
      <c r="E851" s="232"/>
      <c r="F851" s="126"/>
      <c r="G851" s="126"/>
      <c r="H851" s="126"/>
      <c r="I851" s="126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4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J851" s="153">
        <f t="shared" si="44"/>
        <v>31.291652473663444</v>
      </c>
      <c r="AS851">
        <f t="shared" si="45"/>
        <v>6.05</v>
      </c>
    </row>
    <row r="852" spans="1:45" ht="12.75" hidden="1" customHeight="1">
      <c r="A852" s="152"/>
      <c r="B852" s="130"/>
      <c r="C852" s="232"/>
      <c r="D852" s="232"/>
      <c r="E852" s="232"/>
      <c r="F852" s="126"/>
      <c r="G852" s="126"/>
      <c r="H852" s="126"/>
      <c r="I852" s="126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4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J852" s="153">
        <f t="shared" si="44"/>
        <v>31.291652473663444</v>
      </c>
      <c r="AS852">
        <f t="shared" si="45"/>
        <v>6.05</v>
      </c>
    </row>
    <row r="853" spans="1:45" ht="12.75" hidden="1" customHeight="1">
      <c r="A853" s="152"/>
      <c r="B853" s="130"/>
      <c r="C853" s="232"/>
      <c r="D853" s="232"/>
      <c r="E853" s="232"/>
      <c r="F853" s="126"/>
      <c r="G853" s="126"/>
      <c r="H853" s="126"/>
      <c r="I853" s="126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4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J853" s="153">
        <f t="shared" si="44"/>
        <v>31.291652473663444</v>
      </c>
      <c r="AS853">
        <f t="shared" si="45"/>
        <v>6.05</v>
      </c>
    </row>
    <row r="854" spans="1:45" ht="12.75" hidden="1" customHeight="1">
      <c r="A854" s="152"/>
      <c r="B854" s="130"/>
      <c r="C854" s="232"/>
      <c r="D854" s="232"/>
      <c r="E854" s="232"/>
      <c r="F854" s="126"/>
      <c r="G854" s="126"/>
      <c r="H854" s="126"/>
      <c r="I854" s="126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4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J854" s="153">
        <f t="shared" si="44"/>
        <v>31.291652473663444</v>
      </c>
      <c r="AS854">
        <f t="shared" si="45"/>
        <v>6.05</v>
      </c>
    </row>
    <row r="855" spans="1:45" ht="12.75" hidden="1" customHeight="1">
      <c r="A855" s="152"/>
      <c r="B855" s="130"/>
      <c r="C855" s="232"/>
      <c r="D855" s="232"/>
      <c r="E855" s="232"/>
      <c r="F855" s="126"/>
      <c r="G855" s="126"/>
      <c r="H855" s="126"/>
      <c r="I855" s="126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4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J855" s="153">
        <f t="shared" si="44"/>
        <v>31.291652473663444</v>
      </c>
      <c r="AS855">
        <f t="shared" si="45"/>
        <v>6.05</v>
      </c>
    </row>
    <row r="856" spans="1:45" ht="12.75" hidden="1" customHeight="1">
      <c r="A856" s="152"/>
      <c r="B856" s="130"/>
      <c r="C856" s="232"/>
      <c r="D856" s="232"/>
      <c r="E856" s="232"/>
      <c r="F856" s="126"/>
      <c r="G856" s="126"/>
      <c r="H856" s="126"/>
      <c r="I856" s="126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4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J856" s="153">
        <f t="shared" si="44"/>
        <v>31.291652473663444</v>
      </c>
      <c r="AS856">
        <f t="shared" si="45"/>
        <v>6.05</v>
      </c>
    </row>
    <row r="857" spans="1:45" ht="12.75" hidden="1" customHeight="1">
      <c r="A857" s="152"/>
      <c r="B857" s="130"/>
      <c r="C857" s="232"/>
      <c r="D857" s="232"/>
      <c r="E857" s="232"/>
      <c r="F857" s="126"/>
      <c r="G857" s="126"/>
      <c r="H857" s="126"/>
      <c r="I857" s="126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4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J857" s="153">
        <f t="shared" si="44"/>
        <v>31.291652473663444</v>
      </c>
      <c r="AS857">
        <f t="shared" si="45"/>
        <v>6.05</v>
      </c>
    </row>
    <row r="858" spans="1:45" ht="12.75" hidden="1" customHeight="1">
      <c r="A858" s="152"/>
      <c r="B858" s="130"/>
      <c r="C858" s="232"/>
      <c r="D858" s="232"/>
      <c r="E858" s="232"/>
      <c r="F858" s="126"/>
      <c r="G858" s="126"/>
      <c r="H858" s="126"/>
      <c r="I858" s="126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4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J858" s="153">
        <f t="shared" si="44"/>
        <v>31.291652473663444</v>
      </c>
      <c r="AS858">
        <f t="shared" si="45"/>
        <v>6.05</v>
      </c>
    </row>
    <row r="859" spans="1:45" ht="12.75" hidden="1" customHeight="1">
      <c r="A859" s="152"/>
      <c r="B859" s="130"/>
      <c r="C859" s="232"/>
      <c r="D859" s="232"/>
      <c r="E859" s="232"/>
      <c r="F859" s="126"/>
      <c r="G859" s="126"/>
      <c r="H859" s="126"/>
      <c r="I859" s="126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4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J859" s="153">
        <f t="shared" si="44"/>
        <v>31.291652473663444</v>
      </c>
      <c r="AS859">
        <f t="shared" si="45"/>
        <v>6.05</v>
      </c>
    </row>
    <row r="860" spans="1:45" ht="12.75" hidden="1" customHeight="1">
      <c r="A860" s="152"/>
      <c r="B860" s="130"/>
      <c r="C860" s="232"/>
      <c r="D860" s="232"/>
      <c r="E860" s="232"/>
      <c r="F860" s="126"/>
      <c r="G860" s="126"/>
      <c r="H860" s="126"/>
      <c r="I860" s="126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4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J860" s="153">
        <f t="shared" si="44"/>
        <v>31.291652473663444</v>
      </c>
      <c r="AS860">
        <f t="shared" si="45"/>
        <v>6.05</v>
      </c>
    </row>
    <row r="861" spans="1:45" ht="12.75" hidden="1" customHeight="1">
      <c r="A861" s="152"/>
      <c r="B861" s="130"/>
      <c r="C861" s="232"/>
      <c r="D861" s="232"/>
      <c r="E861" s="232"/>
      <c r="F861" s="126"/>
      <c r="G861" s="126"/>
      <c r="H861" s="126"/>
      <c r="I861" s="126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4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J861" s="153">
        <f t="shared" si="44"/>
        <v>31.291652473663444</v>
      </c>
      <c r="AS861">
        <f t="shared" si="45"/>
        <v>6.05</v>
      </c>
    </row>
    <row r="862" spans="1:45" ht="12.75" hidden="1" customHeight="1">
      <c r="A862" s="152"/>
      <c r="B862" s="130"/>
      <c r="C862" s="232"/>
      <c r="D862" s="232"/>
      <c r="E862" s="232"/>
      <c r="F862" s="126"/>
      <c r="G862" s="126"/>
      <c r="H862" s="126"/>
      <c r="I862" s="126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4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J862" s="153">
        <f t="shared" si="44"/>
        <v>31.291652473663444</v>
      </c>
      <c r="AS862">
        <f t="shared" si="45"/>
        <v>6.05</v>
      </c>
    </row>
    <row r="863" spans="1:45" ht="12.75" hidden="1" customHeight="1">
      <c r="A863" s="152"/>
      <c r="B863" s="130"/>
      <c r="C863" s="232"/>
      <c r="D863" s="232"/>
      <c r="E863" s="232"/>
      <c r="F863" s="126"/>
      <c r="G863" s="126"/>
      <c r="H863" s="126"/>
      <c r="I863" s="126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4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J863" s="153">
        <f t="shared" si="44"/>
        <v>31.291652473663444</v>
      </c>
      <c r="AS863">
        <f t="shared" si="45"/>
        <v>6.05</v>
      </c>
    </row>
    <row r="864" spans="1:45" ht="12.75" hidden="1" customHeight="1">
      <c r="A864" s="152"/>
      <c r="B864" s="130"/>
      <c r="C864" s="232"/>
      <c r="D864" s="232"/>
      <c r="E864" s="232"/>
      <c r="F864" s="126"/>
      <c r="G864" s="126"/>
      <c r="H864" s="126"/>
      <c r="I864" s="126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4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J864" s="153">
        <f t="shared" si="44"/>
        <v>31.291652473663444</v>
      </c>
      <c r="AS864">
        <f t="shared" si="45"/>
        <v>6.05</v>
      </c>
    </row>
    <row r="865" spans="1:45" ht="12.75" hidden="1" customHeight="1">
      <c r="A865" s="152"/>
      <c r="B865" s="130"/>
      <c r="C865" s="232"/>
      <c r="D865" s="232"/>
      <c r="E865" s="232"/>
      <c r="F865" s="126"/>
      <c r="G865" s="126"/>
      <c r="H865" s="126"/>
      <c r="I865" s="126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4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J865" s="153">
        <f t="shared" si="44"/>
        <v>31.291652473663444</v>
      </c>
      <c r="AS865">
        <f t="shared" si="45"/>
        <v>6.05</v>
      </c>
    </row>
    <row r="866" spans="1:45" ht="12.75" hidden="1" customHeight="1">
      <c r="A866" s="152"/>
      <c r="B866" s="130"/>
      <c r="C866" s="232"/>
      <c r="D866" s="232"/>
      <c r="E866" s="232"/>
      <c r="F866" s="126"/>
      <c r="G866" s="126"/>
      <c r="H866" s="126"/>
      <c r="I866" s="126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4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J866" s="153">
        <f t="shared" si="44"/>
        <v>31.291652473663444</v>
      </c>
      <c r="AS866">
        <f t="shared" si="45"/>
        <v>6.05</v>
      </c>
    </row>
    <row r="867" spans="1:45" ht="12.75" hidden="1" customHeight="1">
      <c r="A867" s="152"/>
      <c r="B867" s="130"/>
      <c r="C867" s="232"/>
      <c r="D867" s="232"/>
      <c r="E867" s="232"/>
      <c r="F867" s="126"/>
      <c r="G867" s="126"/>
      <c r="H867" s="126"/>
      <c r="I867" s="126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4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J867" s="153">
        <f t="shared" si="44"/>
        <v>31.291652473663444</v>
      </c>
      <c r="AS867">
        <f t="shared" si="45"/>
        <v>6.05</v>
      </c>
    </row>
    <row r="868" spans="1:45" ht="12.75" hidden="1" customHeight="1">
      <c r="A868" s="152"/>
      <c r="B868" s="130"/>
      <c r="C868" s="232"/>
      <c r="D868" s="232"/>
      <c r="E868" s="232"/>
      <c r="F868" s="126"/>
      <c r="G868" s="126"/>
      <c r="H868" s="126"/>
      <c r="I868" s="126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4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J868" s="153">
        <f t="shared" si="44"/>
        <v>31.291652473663444</v>
      </c>
      <c r="AS868">
        <f t="shared" si="45"/>
        <v>6.05</v>
      </c>
    </row>
    <row r="869" spans="1:45" ht="12.75" hidden="1" customHeight="1">
      <c r="A869" s="152"/>
      <c r="B869" s="130"/>
      <c r="C869" s="232"/>
      <c r="D869" s="232"/>
      <c r="E869" s="232"/>
      <c r="F869" s="126"/>
      <c r="G869" s="126"/>
      <c r="H869" s="126"/>
      <c r="I869" s="126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4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J869" s="153">
        <f t="shared" si="44"/>
        <v>31.291652473663444</v>
      </c>
      <c r="AS869">
        <f t="shared" si="45"/>
        <v>6.05</v>
      </c>
    </row>
    <row r="870" spans="1:45" ht="12.75" hidden="1" customHeight="1">
      <c r="A870" s="152"/>
      <c r="B870" s="130"/>
      <c r="C870" s="232"/>
      <c r="D870" s="232"/>
      <c r="E870" s="232"/>
      <c r="F870" s="126"/>
      <c r="G870" s="126"/>
      <c r="H870" s="126"/>
      <c r="I870" s="126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4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J870" s="153">
        <f t="shared" si="44"/>
        <v>31.291652473663444</v>
      </c>
      <c r="AS870">
        <f t="shared" si="45"/>
        <v>6.05</v>
      </c>
    </row>
    <row r="871" spans="1:45" ht="12.75" hidden="1" customHeight="1">
      <c r="A871" s="152"/>
      <c r="B871" s="130"/>
      <c r="C871" s="232"/>
      <c r="D871" s="232"/>
      <c r="E871" s="232"/>
      <c r="F871" s="126"/>
      <c r="G871" s="126"/>
      <c r="H871" s="126"/>
      <c r="I871" s="126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4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J871" s="153">
        <f t="shared" si="44"/>
        <v>31.291652473663444</v>
      </c>
      <c r="AS871">
        <f t="shared" si="45"/>
        <v>6.05</v>
      </c>
    </row>
    <row r="872" spans="1:45" ht="12.75" hidden="1" customHeight="1">
      <c r="A872" s="152"/>
      <c r="B872" s="130"/>
      <c r="C872" s="232"/>
      <c r="D872" s="232"/>
      <c r="E872" s="232"/>
      <c r="F872" s="126"/>
      <c r="G872" s="126"/>
      <c r="H872" s="126"/>
      <c r="I872" s="126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4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J872" s="153">
        <f t="shared" si="44"/>
        <v>31.291652473663444</v>
      </c>
      <c r="AS872">
        <f t="shared" si="45"/>
        <v>6.05</v>
      </c>
    </row>
    <row r="873" spans="1:45" ht="12.75" hidden="1" customHeight="1">
      <c r="A873" s="152"/>
      <c r="B873" s="130"/>
      <c r="C873" s="232"/>
      <c r="D873" s="232"/>
      <c r="E873" s="232"/>
      <c r="F873" s="126"/>
      <c r="G873" s="126"/>
      <c r="H873" s="126"/>
      <c r="I873" s="126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4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J873" s="153">
        <f t="shared" si="44"/>
        <v>31.291652473663444</v>
      </c>
      <c r="AS873">
        <f t="shared" si="45"/>
        <v>6.05</v>
      </c>
    </row>
    <row r="874" spans="1:45" ht="12.75" hidden="1" customHeight="1">
      <c r="A874" s="152"/>
      <c r="B874" s="130"/>
      <c r="C874" s="232"/>
      <c r="D874" s="232"/>
      <c r="E874" s="232"/>
      <c r="F874" s="126"/>
      <c r="G874" s="126"/>
      <c r="H874" s="126"/>
      <c r="I874" s="126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4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J874" s="153">
        <f t="shared" si="44"/>
        <v>31.291652473663444</v>
      </c>
      <c r="AS874">
        <f t="shared" si="45"/>
        <v>6.05</v>
      </c>
    </row>
    <row r="875" spans="1:45" ht="12.75" hidden="1" customHeight="1">
      <c r="A875" s="152"/>
      <c r="B875" s="130"/>
      <c r="C875" s="232"/>
      <c r="D875" s="232"/>
      <c r="E875" s="232"/>
      <c r="F875" s="126"/>
      <c r="G875" s="126"/>
      <c r="H875" s="126"/>
      <c r="I875" s="126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4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J875" s="153">
        <f t="shared" si="44"/>
        <v>31.291652473663444</v>
      </c>
      <c r="AS875">
        <f t="shared" si="45"/>
        <v>6.05</v>
      </c>
    </row>
    <row r="876" spans="1:45" ht="12.75" hidden="1" customHeight="1">
      <c r="A876" s="152"/>
      <c r="B876" s="130"/>
      <c r="C876" s="232"/>
      <c r="D876" s="232"/>
      <c r="E876" s="232"/>
      <c r="F876" s="126"/>
      <c r="G876" s="126"/>
      <c r="H876" s="126"/>
      <c r="I876" s="126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4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J876" s="153">
        <f t="shared" si="44"/>
        <v>31.291652473663444</v>
      </c>
      <c r="AS876">
        <f t="shared" si="45"/>
        <v>6.05</v>
      </c>
    </row>
    <row r="877" spans="1:45" ht="12.75" hidden="1" customHeight="1">
      <c r="A877" s="152"/>
      <c r="B877" s="130"/>
      <c r="C877" s="232"/>
      <c r="D877" s="232"/>
      <c r="E877" s="232"/>
      <c r="F877" s="126"/>
      <c r="G877" s="126"/>
      <c r="H877" s="126"/>
      <c r="I877" s="126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4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J877" s="153">
        <f t="shared" si="44"/>
        <v>31.291652473663444</v>
      </c>
      <c r="AS877">
        <f t="shared" si="45"/>
        <v>6.05</v>
      </c>
    </row>
    <row r="878" spans="1:45" ht="12.75" hidden="1" customHeight="1">
      <c r="A878" s="152"/>
      <c r="B878" s="130"/>
      <c r="C878" s="232"/>
      <c r="D878" s="232"/>
      <c r="E878" s="232"/>
      <c r="F878" s="126"/>
      <c r="G878" s="126"/>
      <c r="H878" s="126"/>
      <c r="I878" s="126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4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J878" s="153">
        <f t="shared" ref="AJ878:AJ912" si="46">AJ877+(AJ$913-AJ$813)/100</f>
        <v>31.291652473663444</v>
      </c>
      <c r="AS878">
        <f t="shared" ref="AS878:AS912" si="47">AS877+(AS$913-AS$813)/100</f>
        <v>6.05</v>
      </c>
    </row>
    <row r="879" spans="1:45" ht="12.75" hidden="1" customHeight="1">
      <c r="A879" s="152"/>
      <c r="B879" s="130"/>
      <c r="C879" s="232"/>
      <c r="D879" s="232"/>
      <c r="E879" s="232"/>
      <c r="F879" s="126"/>
      <c r="G879" s="126"/>
      <c r="H879" s="126"/>
      <c r="I879" s="126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4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J879" s="153">
        <f t="shared" si="46"/>
        <v>31.291652473663444</v>
      </c>
      <c r="AS879">
        <f t="shared" si="47"/>
        <v>6.05</v>
      </c>
    </row>
    <row r="880" spans="1:45" ht="12.75" hidden="1" customHeight="1">
      <c r="A880" s="152"/>
      <c r="B880" s="130"/>
      <c r="C880" s="232"/>
      <c r="D880" s="232"/>
      <c r="E880" s="232"/>
      <c r="F880" s="126"/>
      <c r="G880" s="126"/>
      <c r="H880" s="126"/>
      <c r="I880" s="126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4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J880" s="153">
        <f t="shared" si="46"/>
        <v>31.291652473663444</v>
      </c>
      <c r="AS880">
        <f t="shared" si="47"/>
        <v>6.05</v>
      </c>
    </row>
    <row r="881" spans="1:45" ht="12.75" hidden="1" customHeight="1">
      <c r="A881" s="152"/>
      <c r="B881" s="130"/>
      <c r="C881" s="232"/>
      <c r="D881" s="232"/>
      <c r="E881" s="232"/>
      <c r="F881" s="126"/>
      <c r="G881" s="126"/>
      <c r="H881" s="126"/>
      <c r="I881" s="126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4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J881" s="153">
        <f t="shared" si="46"/>
        <v>31.291652473663444</v>
      </c>
      <c r="AS881">
        <f t="shared" si="47"/>
        <v>6.05</v>
      </c>
    </row>
    <row r="882" spans="1:45" ht="12.75" hidden="1" customHeight="1">
      <c r="A882" s="152"/>
      <c r="B882" s="130"/>
      <c r="C882" s="232"/>
      <c r="D882" s="232"/>
      <c r="E882" s="232"/>
      <c r="F882" s="126"/>
      <c r="G882" s="126"/>
      <c r="H882" s="126"/>
      <c r="I882" s="126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4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J882" s="153">
        <f t="shared" si="46"/>
        <v>31.291652473663444</v>
      </c>
      <c r="AS882">
        <f t="shared" si="47"/>
        <v>6.05</v>
      </c>
    </row>
    <row r="883" spans="1:45" ht="12.75" hidden="1" customHeight="1">
      <c r="A883" s="152"/>
      <c r="B883" s="130"/>
      <c r="C883" s="232"/>
      <c r="D883" s="232"/>
      <c r="E883" s="232"/>
      <c r="F883" s="126"/>
      <c r="G883" s="126"/>
      <c r="H883" s="126"/>
      <c r="I883" s="126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4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J883" s="153">
        <f t="shared" si="46"/>
        <v>31.291652473663444</v>
      </c>
      <c r="AS883">
        <f t="shared" si="47"/>
        <v>6.05</v>
      </c>
    </row>
    <row r="884" spans="1:45" ht="12.75" hidden="1" customHeight="1">
      <c r="A884" s="152"/>
      <c r="B884" s="130"/>
      <c r="C884" s="232"/>
      <c r="D884" s="232"/>
      <c r="E884" s="232"/>
      <c r="F884" s="126"/>
      <c r="G884" s="126"/>
      <c r="H884" s="126"/>
      <c r="I884" s="126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4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J884" s="153">
        <f t="shared" si="46"/>
        <v>31.291652473663444</v>
      </c>
      <c r="AS884">
        <f t="shared" si="47"/>
        <v>6.05</v>
      </c>
    </row>
    <row r="885" spans="1:45" ht="12.75" hidden="1" customHeight="1">
      <c r="A885" s="152"/>
      <c r="B885" s="130"/>
      <c r="C885" s="232"/>
      <c r="D885" s="232"/>
      <c r="E885" s="232"/>
      <c r="F885" s="126"/>
      <c r="G885" s="126"/>
      <c r="H885" s="126"/>
      <c r="I885" s="126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4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J885" s="153">
        <f t="shared" si="46"/>
        <v>31.291652473663444</v>
      </c>
      <c r="AS885">
        <f t="shared" si="47"/>
        <v>6.05</v>
      </c>
    </row>
    <row r="886" spans="1:45" ht="12.75" hidden="1" customHeight="1">
      <c r="A886" s="152"/>
      <c r="B886" s="130"/>
      <c r="C886" s="232"/>
      <c r="D886" s="232"/>
      <c r="E886" s="232"/>
      <c r="F886" s="126"/>
      <c r="G886" s="126"/>
      <c r="H886" s="126"/>
      <c r="I886" s="126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4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J886" s="153">
        <f t="shared" si="46"/>
        <v>31.291652473663444</v>
      </c>
      <c r="AS886">
        <f t="shared" si="47"/>
        <v>6.05</v>
      </c>
    </row>
    <row r="887" spans="1:45" ht="12.75" hidden="1" customHeight="1">
      <c r="A887" s="152"/>
      <c r="B887" s="130"/>
      <c r="C887" s="232"/>
      <c r="D887" s="232"/>
      <c r="E887" s="232"/>
      <c r="F887" s="126"/>
      <c r="G887" s="126"/>
      <c r="H887" s="126"/>
      <c r="I887" s="126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4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J887" s="153">
        <f t="shared" si="46"/>
        <v>31.291652473663444</v>
      </c>
      <c r="AS887">
        <f t="shared" si="47"/>
        <v>6.05</v>
      </c>
    </row>
    <row r="888" spans="1:45" ht="12.75" hidden="1" customHeight="1">
      <c r="A888" s="152"/>
      <c r="B888" s="130"/>
      <c r="C888" s="232"/>
      <c r="D888" s="232"/>
      <c r="E888" s="232"/>
      <c r="F888" s="126"/>
      <c r="G888" s="126"/>
      <c r="H888" s="126"/>
      <c r="I888" s="126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4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J888" s="153">
        <f t="shared" si="46"/>
        <v>31.291652473663444</v>
      </c>
      <c r="AS888">
        <f t="shared" si="47"/>
        <v>6.05</v>
      </c>
    </row>
    <row r="889" spans="1:45" ht="12.75" hidden="1" customHeight="1">
      <c r="A889" s="152"/>
      <c r="B889" s="130"/>
      <c r="C889" s="232"/>
      <c r="D889" s="232"/>
      <c r="E889" s="232"/>
      <c r="F889" s="126"/>
      <c r="G889" s="126"/>
      <c r="H889" s="126"/>
      <c r="I889" s="126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4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J889" s="153">
        <f t="shared" si="46"/>
        <v>31.291652473663444</v>
      </c>
      <c r="AS889">
        <f t="shared" si="47"/>
        <v>6.05</v>
      </c>
    </row>
    <row r="890" spans="1:45" ht="12.75" hidden="1" customHeight="1">
      <c r="A890" s="152"/>
      <c r="B890" s="130"/>
      <c r="C890" s="232"/>
      <c r="D890" s="232"/>
      <c r="E890" s="232"/>
      <c r="F890" s="126"/>
      <c r="G890" s="126"/>
      <c r="H890" s="126"/>
      <c r="I890" s="126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4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J890" s="153">
        <f t="shared" si="46"/>
        <v>31.291652473663444</v>
      </c>
      <c r="AS890">
        <f t="shared" si="47"/>
        <v>6.05</v>
      </c>
    </row>
    <row r="891" spans="1:45" ht="12.75" hidden="1" customHeight="1">
      <c r="A891" s="152"/>
      <c r="B891" s="130"/>
      <c r="C891" s="232"/>
      <c r="D891" s="232"/>
      <c r="E891" s="232"/>
      <c r="F891" s="126"/>
      <c r="G891" s="126"/>
      <c r="H891" s="126"/>
      <c r="I891" s="126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4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J891" s="153">
        <f t="shared" si="46"/>
        <v>31.291652473663444</v>
      </c>
      <c r="AS891">
        <f t="shared" si="47"/>
        <v>6.05</v>
      </c>
    </row>
    <row r="892" spans="1:45" ht="12.75" hidden="1" customHeight="1">
      <c r="A892" s="152"/>
      <c r="B892" s="130"/>
      <c r="C892" s="232"/>
      <c r="D892" s="232"/>
      <c r="E892" s="232"/>
      <c r="F892" s="126"/>
      <c r="G892" s="126"/>
      <c r="H892" s="126"/>
      <c r="I892" s="126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4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J892" s="153">
        <f t="shared" si="46"/>
        <v>31.291652473663444</v>
      </c>
      <c r="AS892">
        <f t="shared" si="47"/>
        <v>6.05</v>
      </c>
    </row>
    <row r="893" spans="1:45" ht="12.75" hidden="1" customHeight="1">
      <c r="A893" s="152"/>
      <c r="B893" s="130"/>
      <c r="C893" s="232"/>
      <c r="D893" s="232"/>
      <c r="E893" s="232"/>
      <c r="F893" s="126"/>
      <c r="G893" s="126"/>
      <c r="H893" s="126"/>
      <c r="I893" s="126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4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J893" s="153">
        <f t="shared" si="46"/>
        <v>31.291652473663444</v>
      </c>
      <c r="AS893">
        <f t="shared" si="47"/>
        <v>6.05</v>
      </c>
    </row>
    <row r="894" spans="1:45" ht="12.75" hidden="1" customHeight="1">
      <c r="A894" s="152"/>
      <c r="B894" s="130"/>
      <c r="C894" s="232"/>
      <c r="D894" s="232"/>
      <c r="E894" s="232"/>
      <c r="F894" s="126"/>
      <c r="G894" s="126"/>
      <c r="H894" s="126"/>
      <c r="I894" s="126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4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J894" s="153">
        <f t="shared" si="46"/>
        <v>31.291652473663444</v>
      </c>
      <c r="AS894">
        <f t="shared" si="47"/>
        <v>6.05</v>
      </c>
    </row>
    <row r="895" spans="1:45" ht="12.75" hidden="1" customHeight="1">
      <c r="A895" s="152"/>
      <c r="B895" s="130"/>
      <c r="C895" s="232"/>
      <c r="D895" s="232"/>
      <c r="E895" s="232"/>
      <c r="F895" s="126"/>
      <c r="G895" s="126"/>
      <c r="H895" s="126"/>
      <c r="I895" s="126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4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J895" s="153">
        <f t="shared" si="46"/>
        <v>31.291652473663444</v>
      </c>
      <c r="AS895">
        <f t="shared" si="47"/>
        <v>6.05</v>
      </c>
    </row>
    <row r="896" spans="1:45" ht="12.75" hidden="1" customHeight="1">
      <c r="A896" s="152"/>
      <c r="B896" s="130"/>
      <c r="C896" s="232"/>
      <c r="D896" s="232"/>
      <c r="E896" s="232"/>
      <c r="F896" s="126"/>
      <c r="G896" s="126"/>
      <c r="H896" s="126"/>
      <c r="I896" s="126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4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J896" s="153">
        <f t="shared" si="46"/>
        <v>31.291652473663444</v>
      </c>
      <c r="AS896">
        <f t="shared" si="47"/>
        <v>6.05</v>
      </c>
    </row>
    <row r="897" spans="1:45" ht="12.75" hidden="1" customHeight="1">
      <c r="A897" s="152"/>
      <c r="B897" s="130"/>
      <c r="C897" s="232"/>
      <c r="D897" s="232"/>
      <c r="E897" s="232"/>
      <c r="F897" s="126"/>
      <c r="G897" s="126"/>
      <c r="H897" s="126"/>
      <c r="I897" s="126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4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J897" s="153">
        <f t="shared" si="46"/>
        <v>31.291652473663444</v>
      </c>
      <c r="AS897">
        <f t="shared" si="47"/>
        <v>6.05</v>
      </c>
    </row>
    <row r="898" spans="1:45" ht="12.75" hidden="1" customHeight="1">
      <c r="A898" s="152"/>
      <c r="B898" s="130"/>
      <c r="C898" s="232"/>
      <c r="D898" s="232"/>
      <c r="E898" s="232"/>
      <c r="F898" s="126"/>
      <c r="G898" s="126"/>
      <c r="H898" s="126"/>
      <c r="I898" s="126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4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J898" s="153">
        <f t="shared" si="46"/>
        <v>31.291652473663444</v>
      </c>
      <c r="AS898">
        <f t="shared" si="47"/>
        <v>6.05</v>
      </c>
    </row>
    <row r="899" spans="1:45" ht="12.75" hidden="1" customHeight="1">
      <c r="A899" s="152"/>
      <c r="B899" s="130"/>
      <c r="C899" s="232"/>
      <c r="D899" s="232"/>
      <c r="E899" s="232"/>
      <c r="F899" s="126"/>
      <c r="G899" s="126"/>
      <c r="H899" s="126"/>
      <c r="I899" s="126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4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J899" s="153">
        <f t="shared" si="46"/>
        <v>31.291652473663444</v>
      </c>
      <c r="AS899">
        <f t="shared" si="47"/>
        <v>6.05</v>
      </c>
    </row>
    <row r="900" spans="1:45" ht="12.75" hidden="1" customHeight="1">
      <c r="A900" s="152"/>
      <c r="B900" s="130"/>
      <c r="C900" s="232"/>
      <c r="D900" s="232"/>
      <c r="E900" s="232"/>
      <c r="F900" s="126"/>
      <c r="G900" s="126"/>
      <c r="H900" s="126"/>
      <c r="I900" s="126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4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J900" s="153">
        <f t="shared" si="46"/>
        <v>31.291652473663444</v>
      </c>
      <c r="AS900">
        <f t="shared" si="47"/>
        <v>6.05</v>
      </c>
    </row>
    <row r="901" spans="1:45" ht="12.75" hidden="1" customHeight="1">
      <c r="A901" s="152"/>
      <c r="B901" s="130"/>
      <c r="C901" s="232"/>
      <c r="D901" s="232"/>
      <c r="E901" s="232"/>
      <c r="F901" s="126"/>
      <c r="G901" s="126"/>
      <c r="H901" s="126"/>
      <c r="I901" s="126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4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J901" s="153">
        <f t="shared" si="46"/>
        <v>31.291652473663444</v>
      </c>
      <c r="AS901">
        <f t="shared" si="47"/>
        <v>6.05</v>
      </c>
    </row>
    <row r="902" spans="1:45" ht="12.75" hidden="1" customHeight="1">
      <c r="A902" s="152"/>
      <c r="B902" s="130"/>
      <c r="C902" s="232"/>
      <c r="D902" s="232"/>
      <c r="E902" s="232"/>
      <c r="F902" s="126"/>
      <c r="G902" s="126"/>
      <c r="H902" s="126"/>
      <c r="I902" s="126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4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J902" s="153">
        <f t="shared" si="46"/>
        <v>31.291652473663444</v>
      </c>
      <c r="AS902">
        <f t="shared" si="47"/>
        <v>6.05</v>
      </c>
    </row>
    <row r="903" spans="1:45" ht="12.75" hidden="1" customHeight="1">
      <c r="A903" s="152"/>
      <c r="B903" s="130"/>
      <c r="C903" s="232"/>
      <c r="D903" s="232"/>
      <c r="E903" s="232"/>
      <c r="F903" s="126"/>
      <c r="G903" s="126"/>
      <c r="H903" s="126"/>
      <c r="I903" s="126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4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J903" s="153">
        <f t="shared" si="46"/>
        <v>31.291652473663444</v>
      </c>
      <c r="AS903">
        <f t="shared" si="47"/>
        <v>6.05</v>
      </c>
    </row>
    <row r="904" spans="1:45" ht="12.75" hidden="1" customHeight="1">
      <c r="A904" s="152"/>
      <c r="B904" s="130"/>
      <c r="C904" s="232"/>
      <c r="D904" s="232"/>
      <c r="E904" s="232"/>
      <c r="F904" s="126"/>
      <c r="G904" s="126"/>
      <c r="H904" s="126"/>
      <c r="I904" s="126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4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J904" s="153">
        <f t="shared" si="46"/>
        <v>31.291652473663444</v>
      </c>
      <c r="AS904">
        <f t="shared" si="47"/>
        <v>6.05</v>
      </c>
    </row>
    <row r="905" spans="1:45" ht="12.75" hidden="1" customHeight="1">
      <c r="A905" s="152"/>
      <c r="B905" s="130"/>
      <c r="C905" s="232"/>
      <c r="D905" s="232"/>
      <c r="E905" s="232"/>
      <c r="F905" s="126"/>
      <c r="G905" s="126"/>
      <c r="H905" s="126"/>
      <c r="I905" s="126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4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J905" s="153">
        <f t="shared" si="46"/>
        <v>31.291652473663444</v>
      </c>
      <c r="AS905">
        <f t="shared" si="47"/>
        <v>6.05</v>
      </c>
    </row>
    <row r="906" spans="1:45" ht="12.75" hidden="1" customHeight="1">
      <c r="A906" s="152"/>
      <c r="B906" s="130"/>
      <c r="C906" s="232"/>
      <c r="D906" s="232"/>
      <c r="E906" s="232"/>
      <c r="F906" s="126"/>
      <c r="G906" s="126"/>
      <c r="H906" s="126"/>
      <c r="I906" s="126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4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J906" s="153">
        <f t="shared" si="46"/>
        <v>31.291652473663444</v>
      </c>
      <c r="AS906">
        <f t="shared" si="47"/>
        <v>6.05</v>
      </c>
    </row>
    <row r="907" spans="1:45" ht="12.75" hidden="1" customHeight="1">
      <c r="A907" s="152"/>
      <c r="B907" s="130"/>
      <c r="C907" s="232"/>
      <c r="D907" s="232"/>
      <c r="E907" s="232"/>
      <c r="F907" s="126"/>
      <c r="G907" s="126"/>
      <c r="H907" s="126"/>
      <c r="I907" s="126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4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J907" s="153">
        <f t="shared" si="46"/>
        <v>31.291652473663444</v>
      </c>
      <c r="AS907">
        <f t="shared" si="47"/>
        <v>6.05</v>
      </c>
    </row>
    <row r="908" spans="1:45" ht="12.75" hidden="1" customHeight="1">
      <c r="A908" s="152"/>
      <c r="B908" s="130"/>
      <c r="C908" s="232"/>
      <c r="D908" s="232"/>
      <c r="E908" s="232"/>
      <c r="F908" s="126"/>
      <c r="G908" s="126"/>
      <c r="H908" s="126"/>
      <c r="I908" s="126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4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J908" s="153">
        <f t="shared" si="46"/>
        <v>31.291652473663444</v>
      </c>
      <c r="AS908">
        <f t="shared" si="47"/>
        <v>6.05</v>
      </c>
    </row>
    <row r="909" spans="1:45" ht="12.75" hidden="1" customHeight="1">
      <c r="A909" s="152"/>
      <c r="B909" s="130"/>
      <c r="C909" s="232"/>
      <c r="D909" s="232"/>
      <c r="E909" s="232"/>
      <c r="F909" s="126"/>
      <c r="G909" s="126"/>
      <c r="H909" s="126"/>
      <c r="I909" s="126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4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J909" s="153">
        <f t="shared" si="46"/>
        <v>31.291652473663444</v>
      </c>
      <c r="AS909">
        <f t="shared" si="47"/>
        <v>6.05</v>
      </c>
    </row>
    <row r="910" spans="1:45" ht="12.75" hidden="1" customHeight="1">
      <c r="A910" s="152"/>
      <c r="B910" s="130"/>
      <c r="C910" s="232"/>
      <c r="D910" s="232"/>
      <c r="E910" s="232"/>
      <c r="F910" s="126"/>
      <c r="G910" s="126"/>
      <c r="H910" s="126"/>
      <c r="I910" s="126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4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J910" s="153">
        <f t="shared" si="46"/>
        <v>31.291652473663444</v>
      </c>
      <c r="AS910">
        <f t="shared" si="47"/>
        <v>6.05</v>
      </c>
    </row>
    <row r="911" spans="1:45" ht="12.75" hidden="1" customHeight="1">
      <c r="A911" s="152"/>
      <c r="B911" s="130"/>
      <c r="C911" s="232"/>
      <c r="D911" s="232"/>
      <c r="E911" s="232"/>
      <c r="F911" s="126"/>
      <c r="G911" s="126"/>
      <c r="H911" s="126"/>
      <c r="I911" s="126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4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J911" s="153">
        <f t="shared" si="46"/>
        <v>31.291652473663444</v>
      </c>
      <c r="AS911">
        <f t="shared" si="47"/>
        <v>6.05</v>
      </c>
    </row>
    <row r="912" spans="1:45" ht="12.75" hidden="1" customHeight="1">
      <c r="A912" s="152"/>
      <c r="B912" s="130"/>
      <c r="C912" s="232"/>
      <c r="D912" s="232"/>
      <c r="E912" s="232"/>
      <c r="F912" s="126"/>
      <c r="G912" s="126"/>
      <c r="H912" s="126"/>
      <c r="I912" s="126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4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J912" s="153">
        <f t="shared" si="46"/>
        <v>31.291652473663444</v>
      </c>
      <c r="AS912">
        <f t="shared" si="47"/>
        <v>6.05</v>
      </c>
    </row>
    <row r="913" spans="1:45" ht="12.75" hidden="1" customHeight="1">
      <c r="A913" s="152"/>
      <c r="B913" s="130"/>
      <c r="C913" s="232"/>
      <c r="D913" s="232"/>
      <c r="E913" s="232"/>
      <c r="F913" s="126"/>
      <c r="G913" s="126"/>
      <c r="H913" s="126"/>
      <c r="I913" s="126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4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J913" s="239">
        <f>AB9</f>
        <v>31.291652473663444</v>
      </c>
      <c r="AS913" s="177">
        <f>AC9</f>
        <v>6.05</v>
      </c>
    </row>
    <row r="914" spans="1:45" ht="15.75" hidden="1" customHeight="1"/>
    <row r="915" spans="1:45" ht="15.75" hidden="1" customHeight="1"/>
    <row r="916" spans="1:45" ht="15.75" hidden="1" customHeight="1"/>
    <row r="917" spans="1:45" ht="15.75" hidden="1" customHeight="1"/>
    <row r="918" spans="1:45" ht="15.75" hidden="1" customHeight="1"/>
    <row r="919" spans="1:45" ht="15.75" hidden="1" customHeight="1"/>
    <row r="920" spans="1:45" ht="15.75" hidden="1" customHeight="1"/>
    <row r="921" spans="1:45" ht="15.75" hidden="1" customHeight="1"/>
    <row r="922" spans="1:45" ht="15.75" hidden="1" customHeight="1"/>
    <row r="923" spans="1:45" ht="15.75" hidden="1" customHeight="1"/>
    <row r="924" spans="1:45" ht="15.75" hidden="1" customHeight="1"/>
    <row r="925" spans="1:45" ht="15.75" hidden="1" customHeight="1"/>
    <row r="926" spans="1:45" ht="15.75" hidden="1" customHeight="1"/>
    <row r="927" spans="1:45" ht="15.75" hidden="1" customHeight="1"/>
    <row r="928" spans="1:45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  <row r="1001" ht="15.75" hidden="1" customHeight="1"/>
    <row r="1002" ht="15.75" hidden="1" customHeight="1"/>
    <row r="1003" ht="15.75" hidden="1" customHeight="1"/>
    <row r="1004" ht="15.75" hidden="1" customHeight="1"/>
    <row r="1005" ht="15.75" hidden="1" customHeight="1"/>
    <row r="1006" ht="15.75" hidden="1" customHeight="1"/>
    <row r="1007" ht="15.75" hidden="1" customHeight="1"/>
    <row r="1008" ht="15.75" hidden="1" customHeight="1"/>
    <row r="1009" ht="15.75" hidden="1" customHeight="1"/>
    <row r="1010" ht="15.75" hidden="1" customHeight="1"/>
    <row r="1011" ht="15.75" hidden="1" customHeight="1"/>
    <row r="1012" ht="15.75" hidden="1" customHeight="1"/>
    <row r="1013" ht="15.75" hidden="1" customHeight="1"/>
    <row r="1014" ht="15.75" hidden="1" customHeight="1"/>
    <row r="1015" ht="15.75" hidden="1" customHeight="1"/>
    <row r="1016" ht="15.75" hidden="1" customHeight="1"/>
    <row r="1017" ht="15.75" hidden="1" customHeight="1"/>
    <row r="1018" ht="15.75" hidden="1" customHeight="1"/>
    <row r="1019" ht="15.75" hidden="1" customHeight="1"/>
    <row r="1020" ht="15.75" hidden="1" customHeight="1"/>
    <row r="1021" ht="15.75" hidden="1" customHeight="1"/>
    <row r="1022" s="166" customFormat="1" ht="15.75" customHeight="1"/>
    <row r="1023" s="166" customFormat="1" ht="15.75" customHeight="1"/>
    <row r="1024" s="166" customFormat="1" ht="15.75" customHeight="1"/>
    <row r="1025" s="166" customFormat="1" ht="15.75" customHeight="1"/>
    <row r="1026" s="166" customFormat="1" ht="15.75" customHeight="1"/>
    <row r="1027" s="166" customFormat="1" ht="15.75" customHeight="1"/>
    <row r="1028" s="166" customFormat="1" ht="15.75" customHeight="1"/>
    <row r="1029" s="166" customFormat="1" ht="15.75" customHeight="1"/>
    <row r="1030" s="166" customFormat="1" ht="15.75" customHeight="1"/>
    <row r="1031" s="166" customFormat="1" ht="15.75" customHeight="1"/>
    <row r="1032" s="166" customFormat="1" ht="15.75" customHeight="1"/>
    <row r="1033" s="166" customFormat="1" ht="15.75" customHeight="1"/>
    <row r="1034" s="166" customFormat="1" ht="15.75" customHeight="1"/>
    <row r="1035" s="166" customFormat="1" ht="15.75" customHeight="1"/>
    <row r="1036" s="166" customFormat="1" ht="15.75" customHeight="1"/>
    <row r="1037" s="166" customFormat="1" ht="15.75" customHeight="1"/>
    <row r="1038" s="166" customFormat="1" ht="15.75" customHeight="1"/>
    <row r="1039" s="166" customFormat="1" ht="15.75" customHeight="1"/>
    <row r="1040" s="166" customFormat="1" ht="15.75" customHeight="1"/>
    <row r="1041" s="166" customFormat="1" ht="15.75" customHeight="1"/>
    <row r="1042" s="166" customFormat="1" ht="15.75" customHeight="1"/>
    <row r="1043" s="166" customFormat="1" ht="15.75" customHeight="1"/>
    <row r="1044" s="166" customFormat="1" ht="15.75" customHeight="1"/>
    <row r="1045" s="166" customFormat="1" ht="15.75" customHeight="1"/>
    <row r="1046" s="166" customFormat="1" ht="15.75" customHeight="1"/>
    <row r="1047" s="166" customFormat="1" ht="15.75" customHeight="1"/>
    <row r="1048" s="166" customFormat="1" ht="15.75" customHeight="1"/>
    <row r="1049" s="166" customFormat="1" ht="15.75" customHeight="1"/>
    <row r="1050" s="166" customFormat="1" ht="15.75" customHeight="1"/>
    <row r="1051" s="166" customFormat="1" ht="15.75" customHeight="1"/>
    <row r="1052" s="166" customFormat="1" ht="15.75" customHeight="1"/>
    <row r="1053" s="166" customFormat="1" ht="15.75" customHeight="1"/>
    <row r="1054" s="166" customFormat="1" ht="15.75" customHeight="1"/>
    <row r="1055" s="166" customFormat="1" ht="15.75" customHeight="1"/>
    <row r="1056" s="166" customFormat="1" ht="15.75" customHeight="1"/>
    <row r="1057" s="166" customFormat="1" ht="15.75" customHeight="1"/>
    <row r="1058" s="166" customFormat="1" ht="15.75" customHeight="1"/>
    <row r="1059" s="166" customFormat="1" ht="15.75" customHeight="1"/>
    <row r="1060" s="166" customFormat="1" ht="15.75" customHeight="1"/>
    <row r="1061" s="166" customFormat="1" ht="15.75" customHeight="1"/>
    <row r="1062" s="166" customFormat="1" ht="15.75" customHeight="1"/>
    <row r="1063" s="166" customFormat="1" ht="15.75" customHeight="1"/>
    <row r="1064" s="166" customFormat="1" ht="15.75" customHeight="1"/>
    <row r="1065" s="166" customFormat="1" ht="15.75" customHeight="1"/>
    <row r="1066" s="166" customFormat="1" ht="15.75" customHeight="1"/>
    <row r="1067" s="166" customFormat="1" ht="15.75" customHeight="1"/>
    <row r="1068" s="166" customFormat="1" ht="15.75" customHeight="1"/>
    <row r="1069" s="166" customFormat="1" ht="15.75" customHeight="1"/>
    <row r="1070" s="166" customFormat="1" ht="15.75" customHeight="1"/>
    <row r="1071" s="166" customFormat="1" ht="15.75" customHeight="1"/>
    <row r="1072" s="166" customFormat="1" ht="15.75" customHeight="1"/>
    <row r="1073" s="166" customFormat="1" ht="15.75" customHeight="1"/>
    <row r="1074" s="166" customFormat="1" ht="15.75" customHeight="1"/>
    <row r="1075" s="166" customFormat="1" ht="15.75" customHeight="1"/>
    <row r="1076" s="166" customFormat="1" ht="15.75" customHeight="1"/>
    <row r="1077" s="166" customFormat="1" ht="15.75" customHeight="1"/>
    <row r="1078" s="166" customFormat="1" ht="15.75" customHeight="1"/>
    <row r="1079" s="166" customFormat="1" ht="15.75" customHeight="1"/>
    <row r="1080" s="166" customFormat="1" ht="15.75" customHeight="1"/>
    <row r="1081" s="166" customFormat="1" ht="15.75" customHeight="1"/>
    <row r="1082" s="166" customFormat="1" ht="15.75" customHeight="1"/>
    <row r="1083" s="166" customFormat="1" ht="15.75" customHeight="1"/>
    <row r="1084" s="166" customFormat="1" ht="15.75" customHeight="1"/>
    <row r="1085" s="166" customFormat="1" ht="15.75" customHeight="1"/>
    <row r="1086" s="166" customFormat="1" ht="15.75" customHeight="1"/>
    <row r="1087" s="166" customFormat="1" ht="15.75" customHeight="1"/>
    <row r="1088" s="166" customFormat="1" ht="15.75" customHeight="1"/>
    <row r="1089" s="166" customFormat="1" ht="15.75" customHeight="1"/>
    <row r="1090" s="166" customFormat="1" ht="15.75" customHeight="1"/>
    <row r="1091" s="166" customFormat="1" ht="15.75" customHeight="1"/>
    <row r="1092" s="166" customFormat="1" ht="15.75" customHeight="1"/>
    <row r="1093" s="166" customFormat="1" ht="15.75" customHeight="1"/>
    <row r="1094" s="166" customFormat="1" ht="15.75" customHeight="1"/>
    <row r="1095" s="166" customFormat="1" ht="15.75" customHeight="1"/>
    <row r="1096" s="166" customFormat="1" ht="15.75" customHeight="1"/>
    <row r="1097" s="166" customFormat="1" ht="15.75" customHeight="1"/>
    <row r="1098" s="166" customFormat="1" ht="15.75" customHeight="1"/>
    <row r="1099" s="166" customFormat="1" ht="15.75" customHeight="1"/>
    <row r="1100" s="166" customFormat="1" ht="15.75" customHeight="1"/>
    <row r="1101" s="166" customFormat="1" ht="15.75" customHeight="1"/>
    <row r="1102" s="166" customFormat="1" ht="15.75" customHeight="1"/>
    <row r="1103" s="166" customFormat="1" ht="15.75" customHeight="1"/>
    <row r="1104" s="166" customFormat="1" ht="15.75" customHeight="1"/>
    <row r="1105" s="166" customFormat="1" ht="15.75" customHeight="1"/>
    <row r="1106" s="166" customFormat="1" ht="15.75" customHeight="1"/>
    <row r="1107" s="166" customFormat="1" ht="15.75" customHeight="1"/>
    <row r="1108" s="166" customFormat="1" ht="15.75" customHeight="1"/>
    <row r="1109" s="166" customFormat="1" ht="15.75" customHeight="1"/>
    <row r="1110" s="166" customFormat="1" ht="15.75" customHeight="1"/>
    <row r="1111" s="166" customFormat="1" ht="15.75" customHeight="1"/>
    <row r="1112" s="166" customFormat="1" ht="15.75" customHeight="1"/>
    <row r="1113" s="166" customFormat="1" ht="15.75" customHeight="1"/>
    <row r="1114" s="166" customFormat="1" ht="15.75" customHeight="1"/>
    <row r="1115" s="166" customFormat="1" ht="15.75" customHeight="1"/>
    <row r="1116" s="166" customFormat="1" ht="15.75" customHeight="1"/>
    <row r="1117" s="166" customFormat="1" ht="15.75" customHeight="1"/>
    <row r="1118" s="166" customFormat="1" ht="15.75" customHeight="1"/>
    <row r="1119" s="166" customFormat="1" ht="15.75" customHeight="1"/>
    <row r="1120" s="166" customFormat="1" ht="15.75" customHeight="1"/>
    <row r="1121" s="166" customFormat="1" ht="15.75" customHeight="1"/>
    <row r="1122" s="166" customFormat="1" ht="15.75" customHeight="1"/>
    <row r="1123" s="166" customFormat="1" ht="15.75" customHeight="1"/>
    <row r="1124" s="166" customFormat="1" ht="15.75" customHeight="1"/>
    <row r="1125" s="166" customFormat="1" ht="15.75" customHeight="1"/>
    <row r="1126" s="166" customFormat="1" ht="15.75" customHeight="1"/>
    <row r="1127" s="166" customFormat="1" ht="15.75" customHeight="1"/>
    <row r="1128" s="166" customFormat="1" ht="15.75" customHeight="1"/>
  </sheetData>
  <mergeCells count="9">
    <mergeCell ref="A31:B31"/>
    <mergeCell ref="A38:C38"/>
    <mergeCell ref="F38:H38"/>
    <mergeCell ref="A2:E2"/>
    <mergeCell ref="F6:G6"/>
    <mergeCell ref="F7:G7"/>
    <mergeCell ref="F8:G8"/>
    <mergeCell ref="A15:C15"/>
    <mergeCell ref="A22:C22"/>
  </mergeCells>
  <conditionalFormatting sqref="B6:B10 F6:F12">
    <cfRule type="expression" dxfId="29" priority="1">
      <formula>_xlfn.ISFORMULA(B6)=FALSE</formula>
    </cfRule>
  </conditionalFormatting>
  <conditionalFormatting sqref="B42 E42">
    <cfRule type="cellIs" dxfId="28" priority="3" operator="greaterThan">
      <formula>1</formula>
    </cfRule>
  </conditionalFormatting>
  <conditionalFormatting sqref="H39:H41">
    <cfRule type="containsText" dxfId="27" priority="2" operator="containsText" text="FAILS">
      <formula>NOT(ISERROR(SEARCH(("FAILS"),(H39))))</formula>
    </cfRule>
  </conditionalFormatting>
  <dataValidations count="2">
    <dataValidation type="list" allowBlank="1" sqref="F9" xr:uid="{B63961DD-4C1F-48C5-ACB2-83CC9C0D0B1B}">
      <formula1>$K$32:$K$34</formula1>
    </dataValidation>
    <dataValidation type="list" allowBlank="1" sqref="B10" xr:uid="{979C297C-A05C-48FD-929B-C89EB92CE03B}">
      <formula1>"Yes,No"</formula1>
    </dataValidation>
  </dataValidations>
  <printOptions horizontalCentered="1"/>
  <pageMargins left="0.5" right="0.5" top="0.5" bottom="0.75" header="0" footer="0"/>
  <pageSetup scale="91" fitToHeight="0" pageOrder="overThenDown" orientation="portrait" cellComments="atEnd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BAB3FBC0-C107-4F32-8814-961A84D60148}">
          <x14:formula1>
            <xm:f>Shapes!$B$2:$B$276</xm:f>
          </x14:formula1>
          <xm:sqref>F6</xm:sqref>
        </x14:dataValidation>
        <x14:dataValidation type="list" allowBlank="1" xr:uid="{E9F6A6B0-05B4-4EB3-B834-F7D90953E01E}">
          <x14:formula1>
            <xm:f>Shapes!$B$277:$B$392</xm:f>
          </x14:formula1>
          <xm:sqref>F8</xm:sqref>
        </x14:dataValidation>
        <x14:dataValidation type="list" allowBlank="1" xr:uid="{4ABDF14C-B2B9-4CA8-9F19-770FB11798C3}">
          <x14:formula1>
            <xm:f>Shapes!$B$2:$B$313</xm:f>
          </x14:formula1>
          <xm:sqref>F7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47C85A0B2EA84F91C271DF525D0016" ma:contentTypeVersion="12" ma:contentTypeDescription="Create a new document." ma:contentTypeScope="" ma:versionID="83d23f23841c024d489046b381158ae5">
  <xsd:schema xmlns:xsd="http://www.w3.org/2001/XMLSchema" xmlns:xs="http://www.w3.org/2001/XMLSchema" xmlns:p="http://schemas.microsoft.com/office/2006/metadata/properties" xmlns:ns1="http://schemas.microsoft.com/sharepoint/v3" xmlns:ns2="82251a52-8693-448d-8001-12d99300ff98" xmlns:ns3="5dd0b85f-3f9f-4ef5-8fd4-f31adc5d1305" targetNamespace="http://schemas.microsoft.com/office/2006/metadata/properties" ma:root="true" ma:fieldsID="9b43da3e9f31dbf5df2e9b733907e6bc" ns1:_="" ns2:_="" ns3:_="">
    <xsd:import namespace="http://schemas.microsoft.com/sharepoint/v3"/>
    <xsd:import namespace="82251a52-8693-448d-8001-12d99300ff98"/>
    <xsd:import namespace="5dd0b85f-3f9f-4ef5-8fd4-f31adc5d13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251a52-8693-448d-8001-12d99300ff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ec331c6f-9f67-492c-b097-0046b48c9d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d0b85f-3f9f-4ef5-8fd4-f31adc5d1305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f50d915-bf99-4059-935b-28189a3a0388}" ma:internalName="TaxCatchAll" ma:showField="CatchAllData" ma:web="5dd0b85f-3f9f-4ef5-8fd4-f31adc5d130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2251a52-8693-448d-8001-12d99300ff98">
      <Terms xmlns="http://schemas.microsoft.com/office/infopath/2007/PartnerControls"/>
    </lcf76f155ced4ddcb4097134ff3c332f>
    <TaxCatchAll xmlns="5dd0b85f-3f9f-4ef5-8fd4-f31adc5d1305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A46753D-F504-4CE3-BF6B-E419ACB26F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31742-19B9-4E69-B2D0-22E2C2896C6E}"/>
</file>

<file path=customXml/itemProps3.xml><?xml version="1.0" encoding="utf-8"?>
<ds:datastoreItem xmlns:ds="http://schemas.openxmlformats.org/officeDocument/2006/customXml" ds:itemID="{DFB85CCC-A72D-41D8-AD48-6CE8DCAC83A8}">
  <ds:schemaRefs>
    <ds:schemaRef ds:uri="http://schemas.microsoft.com/office/2006/metadata/properties"/>
    <ds:schemaRef ds:uri="http://schemas.microsoft.com/office/infopath/2007/PartnerControls"/>
    <ds:schemaRef ds:uri="0735707b-c2b7-4cdc-898c-8392c9c5420a"/>
    <ds:schemaRef ds:uri="faa7c1f4-65c3-4022-82a8-cdf1b28889c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19</vt:i4>
      </vt:variant>
    </vt:vector>
  </HeadingPairs>
  <TitlesOfParts>
    <vt:vector size="38" baseType="lpstr">
      <vt:lpstr>MODULEINPUT</vt:lpstr>
      <vt:lpstr>SCHEDULESUMMARY</vt:lpstr>
      <vt:lpstr>Gusset 1</vt:lpstr>
      <vt:lpstr>Gusset 2</vt:lpstr>
      <vt:lpstr>Gusset 3</vt:lpstr>
      <vt:lpstr>Gusset 4</vt:lpstr>
      <vt:lpstr>Gusset 5</vt:lpstr>
      <vt:lpstr>Gusset 6</vt:lpstr>
      <vt:lpstr>Gusset 7</vt:lpstr>
      <vt:lpstr>Gusset 8</vt:lpstr>
      <vt:lpstr>Gusset 9</vt:lpstr>
      <vt:lpstr>Gusset 10</vt:lpstr>
      <vt:lpstr>Gusset 11</vt:lpstr>
      <vt:lpstr>Gusset 12</vt:lpstr>
      <vt:lpstr>Gusset 13</vt:lpstr>
      <vt:lpstr>Gusset 14</vt:lpstr>
      <vt:lpstr>Gusset 15</vt:lpstr>
      <vt:lpstr>Gusset 16</vt:lpstr>
      <vt:lpstr>Shapes</vt:lpstr>
      <vt:lpstr>'Gusset 1'!Print_Area</vt:lpstr>
      <vt:lpstr>'Gusset 10'!Print_Area</vt:lpstr>
      <vt:lpstr>'Gusset 11'!Print_Area</vt:lpstr>
      <vt:lpstr>'Gusset 12'!Print_Area</vt:lpstr>
      <vt:lpstr>'Gusset 13'!Print_Area</vt:lpstr>
      <vt:lpstr>'Gusset 14'!Print_Area</vt:lpstr>
      <vt:lpstr>'Gusset 15'!Print_Area</vt:lpstr>
      <vt:lpstr>'Gusset 16'!Print_Area</vt:lpstr>
      <vt:lpstr>'Gusset 2'!Print_Area</vt:lpstr>
      <vt:lpstr>'Gusset 3'!Print_Area</vt:lpstr>
      <vt:lpstr>'Gusset 4'!Print_Area</vt:lpstr>
      <vt:lpstr>'Gusset 5'!Print_Area</vt:lpstr>
      <vt:lpstr>'Gusset 6'!Print_Area</vt:lpstr>
      <vt:lpstr>'Gusset 7'!Print_Area</vt:lpstr>
      <vt:lpstr>'Gusset 8'!Print_Area</vt:lpstr>
      <vt:lpstr>'Gusset 9'!Print_Area</vt:lpstr>
      <vt:lpstr>MODULEINPUT!Print_Area</vt:lpstr>
      <vt:lpstr>SCHEDULESUMMARY!Print_Area</vt:lpstr>
      <vt:lpstr>Shapes!Print_Area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Denis Clayson</dc:creator>
  <cp:keywords/>
  <dc:description/>
  <cp:lastModifiedBy>Clayson, Denis</cp:lastModifiedBy>
  <cp:revision/>
  <cp:lastPrinted>2025-11-03T16:11:37Z</cp:lastPrinted>
  <dcterms:created xsi:type="dcterms:W3CDTF">2023-10-09T12:00:01Z</dcterms:created>
  <dcterms:modified xsi:type="dcterms:W3CDTF">2025-11-03T16:11:40Z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0x0101002447C85A0B2EA84F91C271DF525D0016</vt:lpwstr>
  </property>
  <property fmtid="{D5CDD505-2E9C-101B-9397-08002B2CF9AE}" pid="3" name="MediaServiceImageTags">
    <vt:lpwstr/>
  </property>
  <property fmtid="{D5CDD505-2E9C-101B-9397-08002B2CF9AE}" pid="4" name="Folder_Number">
    <vt:lpwstr/>
  </property>
  <property fmtid="{D5CDD505-2E9C-101B-9397-08002B2CF9AE}" pid="5" name="Folder_Code">
    <vt:lpwstr/>
  </property>
  <property fmtid="{D5CDD505-2E9C-101B-9397-08002B2CF9AE}" pid="6" name="Folder_Name">
    <vt:lpwstr/>
  </property>
  <property fmtid="{D5CDD505-2E9C-101B-9397-08002B2CF9AE}" pid="7" name="Folder_Description">
    <vt:lpwstr/>
  </property>
  <property fmtid="{D5CDD505-2E9C-101B-9397-08002B2CF9AE}" pid="8" name="/Folder_Name/">
    <vt:lpwstr/>
  </property>
  <property fmtid="{D5CDD505-2E9C-101B-9397-08002B2CF9AE}" pid="9" name="/Folder_Description/">
    <vt:lpwstr/>
  </property>
  <property fmtid="{D5CDD505-2E9C-101B-9397-08002B2CF9AE}" pid="10" name="Folder_Version">
    <vt:lpwstr/>
  </property>
  <property fmtid="{D5CDD505-2E9C-101B-9397-08002B2CF9AE}" pid="11" name="Folder_VersionSeq">
    <vt:lpwstr/>
  </property>
  <property fmtid="{D5CDD505-2E9C-101B-9397-08002B2CF9AE}" pid="12" name="Folder_Manager">
    <vt:lpwstr/>
  </property>
  <property fmtid="{D5CDD505-2E9C-101B-9397-08002B2CF9AE}" pid="13" name="Folder_ManagerDesc">
    <vt:lpwstr/>
  </property>
  <property fmtid="{D5CDD505-2E9C-101B-9397-08002B2CF9AE}" pid="14" name="Folder_Storage">
    <vt:lpwstr/>
  </property>
  <property fmtid="{D5CDD505-2E9C-101B-9397-08002B2CF9AE}" pid="15" name="Folder_StorageDesc">
    <vt:lpwstr/>
  </property>
  <property fmtid="{D5CDD505-2E9C-101B-9397-08002B2CF9AE}" pid="16" name="Folder_Creator">
    <vt:lpwstr/>
  </property>
  <property fmtid="{D5CDD505-2E9C-101B-9397-08002B2CF9AE}" pid="17" name="Folder_CreatorDesc">
    <vt:lpwstr/>
  </property>
  <property fmtid="{D5CDD505-2E9C-101B-9397-08002B2CF9AE}" pid="18" name="Folder_CreateDate">
    <vt:lpwstr/>
  </property>
  <property fmtid="{D5CDD505-2E9C-101B-9397-08002B2CF9AE}" pid="19" name="Folder_Updater">
    <vt:lpwstr/>
  </property>
  <property fmtid="{D5CDD505-2E9C-101B-9397-08002B2CF9AE}" pid="20" name="Folder_UpdaterDesc">
    <vt:lpwstr/>
  </property>
  <property fmtid="{D5CDD505-2E9C-101B-9397-08002B2CF9AE}" pid="21" name="Folder_UpdateDate">
    <vt:lpwstr/>
  </property>
  <property fmtid="{D5CDD505-2E9C-101B-9397-08002B2CF9AE}" pid="22" name="Document_Number">
    <vt:lpwstr/>
  </property>
  <property fmtid="{D5CDD505-2E9C-101B-9397-08002B2CF9AE}" pid="23" name="Document_Name">
    <vt:lpwstr/>
  </property>
  <property fmtid="{D5CDD505-2E9C-101B-9397-08002B2CF9AE}" pid="24" name="Document_FileName">
    <vt:lpwstr/>
  </property>
  <property fmtid="{D5CDD505-2E9C-101B-9397-08002B2CF9AE}" pid="25" name="Document_Version">
    <vt:lpwstr/>
  </property>
  <property fmtid="{D5CDD505-2E9C-101B-9397-08002B2CF9AE}" pid="26" name="Document_VersionSeq">
    <vt:lpwstr/>
  </property>
  <property fmtid="{D5CDD505-2E9C-101B-9397-08002B2CF9AE}" pid="27" name="Document_Creator">
    <vt:lpwstr/>
  </property>
  <property fmtid="{D5CDD505-2E9C-101B-9397-08002B2CF9AE}" pid="28" name="Document_CreatorDesc">
    <vt:lpwstr/>
  </property>
  <property fmtid="{D5CDD505-2E9C-101B-9397-08002B2CF9AE}" pid="29" name="Document_CreateDate">
    <vt:lpwstr/>
  </property>
  <property fmtid="{D5CDD505-2E9C-101B-9397-08002B2CF9AE}" pid="30" name="Document_Updater">
    <vt:lpwstr/>
  </property>
  <property fmtid="{D5CDD505-2E9C-101B-9397-08002B2CF9AE}" pid="31" name="Document_UpdaterDesc">
    <vt:lpwstr/>
  </property>
  <property fmtid="{D5CDD505-2E9C-101B-9397-08002B2CF9AE}" pid="32" name="Document_UpdateDate">
    <vt:lpwstr/>
  </property>
  <property fmtid="{D5CDD505-2E9C-101B-9397-08002B2CF9AE}" pid="33" name="Document_Size">
    <vt:lpwstr/>
  </property>
  <property fmtid="{D5CDD505-2E9C-101B-9397-08002B2CF9AE}" pid="34" name="Document_Storage">
    <vt:lpwstr/>
  </property>
  <property fmtid="{D5CDD505-2E9C-101B-9397-08002B2CF9AE}" pid="35" name="Document_StorageDesc">
    <vt:lpwstr/>
  </property>
  <property fmtid="{D5CDD505-2E9C-101B-9397-08002B2CF9AE}" pid="36" name="Document_Department">
    <vt:lpwstr/>
  </property>
  <property fmtid="{D5CDD505-2E9C-101B-9397-08002B2CF9AE}" pid="37" name="Document_DepartmentDesc">
    <vt:lpwstr/>
  </property>
</Properties>
</file>