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bkr.mbakercorp.com\srs\Library\05 Working Discipline Libraries\07_Structural\01.1_Working Standards\01_General Notes and Abbreviations\"/>
    </mc:Choice>
  </mc:AlternateContent>
  <xr:revisionPtr revIDLastSave="0" documentId="13_ncr:1_{E6C6EDF0-20B4-467B-B474-8FE8F00BDDD6}" xr6:coauthVersionLast="47" xr6:coauthVersionMax="47" xr10:uidLastSave="{00000000-0000-0000-0000-000000000000}"/>
  <bookViews>
    <workbookView xWindow="-28920" yWindow="-120" windowWidth="29040" windowHeight="15720" firstSheet="8" activeTab="12" xr2:uid="{0DE2E9F7-7A82-479A-879E-679B9DD8F892}"/>
  </bookViews>
  <sheets>
    <sheet name="KEY" sheetId="7" r:id="rId1"/>
    <sheet name="S_ConcMix" sheetId="6" r:id="rId2"/>
    <sheet name="NS_ConcMix" sheetId="2" r:id="rId3"/>
    <sheet name="NS_ConcMatDes" sheetId="1" r:id="rId4"/>
    <sheet name="NS_ConcCover" sheetId="5" r:id="rId5"/>
    <sheet name="NS_CMU_Materials" sheetId="9" r:id="rId6"/>
    <sheet name="ALL_STL_Materials" sheetId="11" r:id="rId7"/>
    <sheet name="ALL_CMU_SPLICES" sheetId="12" r:id="rId8"/>
    <sheet name="ConcRebarSplice_ACI318-14" sheetId="3" r:id="rId9"/>
    <sheet name="ConcRebarSplice_ACI318-19" sheetId="17" r:id="rId10"/>
    <sheet name="ALL_Conc_CompSplice" sheetId="13" r:id="rId11"/>
    <sheet name="ALL_CMU_Strength" sheetId="10" r:id="rId12"/>
    <sheet name="PEMB Reaction Schedule" sheetId="18" r:id="rId13"/>
  </sheets>
  <definedNames>
    <definedName name="Fy" localSheetId="8">'ConcRebarSplice_ACI318-14'!$O$8</definedName>
    <definedName name="Fy" localSheetId="9">'ConcRebarSplice_ACI318-19'!$Q$8</definedName>
    <definedName name="Fy" localSheetId="12">'PEMB Reaction Schedule'!$S$8</definedName>
    <definedName name="_xlnm.Print_Area" localSheetId="7">ALL_CMU_SPLICES!$B$2:$R$27</definedName>
    <definedName name="_xlnm.Print_Area" localSheetId="11">ALL_CMU_Strength!$C$5:$E$17</definedName>
    <definedName name="_xlnm.Print_Area" localSheetId="10">ALL_Conc_CompSplice!$C$5:$E$15</definedName>
    <definedName name="_xlnm.Print_Area" localSheetId="6">ALL_STL_Materials!$C$5:$F$25</definedName>
    <definedName name="_xlnm.Print_Area" localSheetId="8">'ConcRebarSplice_ACI318-14'!$A$6:$L$36</definedName>
    <definedName name="_xlnm.Print_Area" localSheetId="9">'ConcRebarSplice_ACI318-19'!$A$6:$L$38</definedName>
    <definedName name="_xlnm.Print_Area" localSheetId="5">NS_CMU_Materials!$C$5:$E$12</definedName>
    <definedName name="_xlnm.Print_Area" localSheetId="4">NS_ConcCover!$B$5:$F$29</definedName>
    <definedName name="_xlnm.Print_Area" localSheetId="3">NS_ConcMatDes!$C$5:$E$28</definedName>
    <definedName name="_xlnm.Print_Area" localSheetId="2">NS_ConcMix!$C$5:$L$29</definedName>
    <definedName name="_xlnm.Print_Area" localSheetId="12">'PEMB Reaction Schedule'!$A$6:$P$35</definedName>
    <definedName name="_xlnm.Print_Area" localSheetId="1">S_ConcMix!$C$5:$G$34</definedName>
    <definedName name="ψc" localSheetId="8">'ConcRebarSplice_ACI318-14'!$O$11</definedName>
    <definedName name="ψc" localSheetId="12">'PEMB Reaction Schedule'!$S$12</definedName>
    <definedName name="ψe" localSheetId="8">'ConcRebarSplice_ACI318-14'!$O$10</definedName>
    <definedName name="ψe" localSheetId="9">'ConcRebarSplice_ACI318-19'!$S$9</definedName>
    <definedName name="ψe" localSheetId="12">'PEMB Reaction Schedule'!$S$11</definedName>
    <definedName name="ψg">'ConcRebarSplice_ACI318-19'!$S$8</definedName>
    <definedName name="ψo" localSheetId="9">'ConcRebarSplice_ACI318-19'!$S$11</definedName>
    <definedName name="ψr" localSheetId="8">'ConcRebarSplice_ACI318-14'!$O$12</definedName>
    <definedName name="ψr" localSheetId="9">'ConcRebarSplice_ACI318-19'!$S$10</definedName>
    <definedName name="ψr" localSheetId="12">'PEMB Reaction Schedule'!$S$13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2" l="1"/>
  <c r="C25" i="12"/>
  <c r="D27" i="3"/>
  <c r="O24" i="17"/>
  <c r="O17" i="17"/>
  <c r="O24" i="3"/>
  <c r="E26" i="3" s="1"/>
  <c r="O17" i="3"/>
  <c r="Q8" i="17"/>
  <c r="B30" i="17" s="1"/>
  <c r="Q25" i="17"/>
  <c r="A21" i="17"/>
  <c r="Q18" i="17"/>
  <c r="S8" i="17"/>
  <c r="S9" i="17"/>
  <c r="B32" i="17" s="1"/>
  <c r="A14" i="17"/>
  <c r="B30" i="3"/>
  <c r="A21" i="3"/>
  <c r="O10" i="3"/>
  <c r="K27" i="3" l="1"/>
  <c r="H24" i="3"/>
  <c r="B31" i="3"/>
  <c r="G18" i="17"/>
  <c r="J18" i="17"/>
  <c r="I20" i="17"/>
  <c r="H17" i="17"/>
  <c r="E24" i="17"/>
  <c r="G17" i="17"/>
  <c r="F26" i="17"/>
  <c r="I18" i="17"/>
  <c r="E16" i="17"/>
  <c r="B31" i="17"/>
  <c r="D17" i="17"/>
  <c r="F24" i="17"/>
  <c r="L17" i="17"/>
  <c r="K25" i="17"/>
  <c r="E17" i="17"/>
  <c r="H27" i="17"/>
  <c r="F19" i="17"/>
  <c r="H20" i="17"/>
  <c r="J24" i="17"/>
  <c r="G19" i="17"/>
  <c r="L27" i="3"/>
  <c r="D18" i="3"/>
  <c r="D23" i="17"/>
  <c r="K24" i="17"/>
  <c r="G26" i="17"/>
  <c r="F17" i="17"/>
  <c r="H18" i="17"/>
  <c r="E23" i="17"/>
  <c r="L24" i="17"/>
  <c r="H26" i="17"/>
  <c r="F18" i="17"/>
  <c r="G23" i="17"/>
  <c r="D25" i="17"/>
  <c r="J26" i="17"/>
  <c r="D19" i="17"/>
  <c r="E18" i="17"/>
  <c r="H23" i="17"/>
  <c r="E25" i="17"/>
  <c r="K26" i="17"/>
  <c r="F23" i="17"/>
  <c r="I26" i="17"/>
  <c r="D18" i="17"/>
  <c r="L19" i="17"/>
  <c r="I23" i="17"/>
  <c r="F25" i="17"/>
  <c r="L26" i="17"/>
  <c r="K19" i="17"/>
  <c r="D20" i="17"/>
  <c r="J23" i="17"/>
  <c r="G25" i="17"/>
  <c r="D27" i="17"/>
  <c r="L20" i="17"/>
  <c r="E27" i="17"/>
  <c r="J16" i="17"/>
  <c r="I19" i="17"/>
  <c r="K20" i="17"/>
  <c r="L23" i="17"/>
  <c r="I25" i="17"/>
  <c r="F27" i="17"/>
  <c r="J19" i="17"/>
  <c r="K23" i="17"/>
  <c r="H25" i="17"/>
  <c r="I16" i="17"/>
  <c r="H19" i="17"/>
  <c r="J20" i="17"/>
  <c r="D24" i="17"/>
  <c r="J25" i="17"/>
  <c r="G27" i="17"/>
  <c r="L25" i="17"/>
  <c r="I27" i="17"/>
  <c r="E19" i="17"/>
  <c r="G24" i="17"/>
  <c r="J27" i="17"/>
  <c r="J17" i="17"/>
  <c r="L18" i="17"/>
  <c r="F20" i="17"/>
  <c r="H24" i="17"/>
  <c r="D26" i="17"/>
  <c r="K27" i="17"/>
  <c r="K17" i="17"/>
  <c r="G20" i="17"/>
  <c r="I17" i="17"/>
  <c r="K18" i="17"/>
  <c r="E20" i="17"/>
  <c r="I24" i="17"/>
  <c r="E26" i="17"/>
  <c r="L27" i="17"/>
  <c r="D16" i="17"/>
  <c r="L16" i="17"/>
  <c r="K16" i="17"/>
  <c r="H16" i="17"/>
  <c r="G16" i="17"/>
  <c r="F16" i="17"/>
  <c r="B32" i="3"/>
  <c r="I24" i="3"/>
  <c r="F26" i="3"/>
  <c r="D16" i="3"/>
  <c r="J24" i="3"/>
  <c r="G26" i="3"/>
  <c r="D17" i="3"/>
  <c r="D23" i="3"/>
  <c r="K24" i="3"/>
  <c r="H26" i="3"/>
  <c r="E23" i="3"/>
  <c r="L24" i="3"/>
  <c r="I26" i="3"/>
  <c r="D19" i="3"/>
  <c r="F23" i="3"/>
  <c r="D20" i="3"/>
  <c r="K26" i="3"/>
  <c r="E25" i="3"/>
  <c r="L26" i="3"/>
  <c r="I23" i="3"/>
  <c r="K20" i="3"/>
  <c r="J23" i="3"/>
  <c r="G25" i="3"/>
  <c r="E27" i="3"/>
  <c r="J20" i="3"/>
  <c r="K23" i="3"/>
  <c r="H25" i="3"/>
  <c r="F27" i="3"/>
  <c r="I20" i="3"/>
  <c r="L23" i="3"/>
  <c r="I25" i="3"/>
  <c r="G27" i="3"/>
  <c r="J26" i="3"/>
  <c r="G23" i="3"/>
  <c r="D25" i="3"/>
  <c r="H23" i="3"/>
  <c r="L20" i="3"/>
  <c r="F25" i="3"/>
  <c r="H20" i="3"/>
  <c r="D24" i="3"/>
  <c r="J25" i="3"/>
  <c r="H27" i="3"/>
  <c r="G20" i="3"/>
  <c r="E24" i="3"/>
  <c r="K25" i="3"/>
  <c r="I27" i="3"/>
  <c r="F20" i="3"/>
  <c r="F24" i="3"/>
  <c r="L25" i="3"/>
  <c r="J27" i="3"/>
  <c r="E20" i="3"/>
  <c r="G24" i="3"/>
  <c r="D26" i="3"/>
  <c r="A14" i="3" l="1"/>
  <c r="C23" i="12"/>
  <c r="D12" i="12"/>
  <c r="M12" i="12" s="1"/>
  <c r="D11" i="12"/>
  <c r="O11" i="12" s="1"/>
  <c r="D10" i="12"/>
  <c r="D9" i="12"/>
  <c r="O9" i="12" s="1"/>
  <c r="D8" i="12"/>
  <c r="G8" i="12" s="1"/>
  <c r="D7" i="12"/>
  <c r="G7" i="12" s="1"/>
  <c r="K5" i="12"/>
  <c r="K10" i="12" s="1"/>
  <c r="I5" i="12"/>
  <c r="I9" i="12" s="1"/>
  <c r="F5" i="12"/>
  <c r="E18" i="3" l="1"/>
  <c r="J18" i="3"/>
  <c r="F18" i="3"/>
  <c r="H17" i="3"/>
  <c r="G18" i="3"/>
  <c r="E17" i="3"/>
  <c r="G17" i="3"/>
  <c r="J19" i="3"/>
  <c r="H18" i="3"/>
  <c r="F17" i="3"/>
  <c r="I18" i="3"/>
  <c r="K18" i="3"/>
  <c r="I17" i="3"/>
  <c r="I19" i="3"/>
  <c r="L18" i="3"/>
  <c r="J17" i="3"/>
  <c r="L19" i="3"/>
  <c r="E19" i="3"/>
  <c r="K17" i="3"/>
  <c r="L17" i="3"/>
  <c r="F19" i="3"/>
  <c r="G19" i="3"/>
  <c r="H19" i="3"/>
  <c r="K19" i="3"/>
  <c r="E16" i="3"/>
  <c r="I16" i="3"/>
  <c r="G16" i="3"/>
  <c r="J16" i="3"/>
  <c r="K16" i="3"/>
  <c r="L16" i="3"/>
  <c r="F16" i="3"/>
  <c r="H16" i="3"/>
  <c r="F8" i="12"/>
  <c r="H8" i="12" s="1"/>
  <c r="M9" i="12"/>
  <c r="Q9" i="12"/>
  <c r="R9" i="12" s="1"/>
  <c r="Q7" i="12"/>
  <c r="R7" i="12" s="1"/>
  <c r="K8" i="12"/>
  <c r="L8" i="12" s="1"/>
  <c r="M8" i="12"/>
  <c r="N8" i="12" s="1"/>
  <c r="O8" i="12"/>
  <c r="P8" i="12" s="1"/>
  <c r="Q8" i="12"/>
  <c r="R8" i="12" s="1"/>
  <c r="I7" i="12"/>
  <c r="J7" i="12" s="1"/>
  <c r="K7" i="12"/>
  <c r="L7" i="12" s="1"/>
  <c r="M7" i="12"/>
  <c r="O7" i="12"/>
  <c r="P7" i="12" s="1"/>
  <c r="N7" i="12"/>
  <c r="J9" i="12"/>
  <c r="L10" i="12"/>
  <c r="I8" i="12"/>
  <c r="J8" i="12" s="1"/>
  <c r="K9" i="12"/>
  <c r="L9" i="12" s="1"/>
  <c r="M10" i="12"/>
  <c r="Q11" i="12"/>
  <c r="F7" i="12"/>
  <c r="H7" i="12" s="1"/>
  <c r="O10" i="12"/>
  <c r="F12" i="12"/>
  <c r="G12" i="12"/>
  <c r="Q10" i="12"/>
  <c r="I12" i="12"/>
  <c r="K12" i="12"/>
  <c r="F11" i="12"/>
  <c r="L12" i="12"/>
  <c r="G11" i="12"/>
  <c r="P11" i="12" s="1"/>
  <c r="O12" i="12"/>
  <c r="G10" i="12"/>
  <c r="Q12" i="12"/>
  <c r="F10" i="12"/>
  <c r="H10" i="12" s="1"/>
  <c r="I10" i="12"/>
  <c r="J10" i="12" s="1"/>
  <c r="I11" i="12"/>
  <c r="J11" i="12" s="1"/>
  <c r="F9" i="12"/>
  <c r="H9" i="12" s="1"/>
  <c r="K11" i="12"/>
  <c r="L11" i="12" s="1"/>
  <c r="G9" i="12"/>
  <c r="M11" i="12"/>
  <c r="N9" i="12" l="1"/>
  <c r="N10" i="12"/>
  <c r="R12" i="12"/>
  <c r="R10" i="12"/>
  <c r="P9" i="12"/>
  <c r="P10" i="12"/>
  <c r="R11" i="12"/>
</calcChain>
</file>

<file path=xl/sharedStrings.xml><?xml version="1.0" encoding="utf-8"?>
<sst xmlns="http://schemas.openxmlformats.org/spreadsheetml/2006/main" count="532" uniqueCount="345">
  <si>
    <t>MATERIAL</t>
  </si>
  <si>
    <t>PORTLAND CEMENT</t>
  </si>
  <si>
    <t>LEVELING GROUT (NON-SHRINK, NON-METALLIC)</t>
  </si>
  <si>
    <t>FLY ASH</t>
  </si>
  <si>
    <t>AGGREGATE</t>
  </si>
  <si>
    <t>WATER</t>
  </si>
  <si>
    <t>WATER REDUCING ADMIXTURE</t>
  </si>
  <si>
    <t>HIGH RANGE WATER REDUCING ADMIXTURE</t>
  </si>
  <si>
    <t>ACCELERATOR ADMIXTURE</t>
  </si>
  <si>
    <t>AIR ENTRAINING ADMIXTURE</t>
  </si>
  <si>
    <t>LIGHTWEIGHT AGGREGATES</t>
  </si>
  <si>
    <t>CURING COMPOUND</t>
  </si>
  <si>
    <t>EPOXY COATED WELDED WIRE REINFORCEMENT</t>
  </si>
  <si>
    <t>WELDED WIRE REINFORCEMENT</t>
  </si>
  <si>
    <t xml:space="preserve">VAPOR RETARDER BELOW SLAB-ON-GRADE 
</t>
  </si>
  <si>
    <t>STANDARD</t>
  </si>
  <si>
    <t>ASTM C150</t>
  </si>
  <si>
    <t>ASTM C1107</t>
  </si>
  <si>
    <t>ASTM C618</t>
  </si>
  <si>
    <t>ASTM C33</t>
  </si>
  <si>
    <t xml:space="preserve">ASTM C1602 </t>
  </si>
  <si>
    <t>ASTM C260</t>
  </si>
  <si>
    <t>ASTM C330</t>
  </si>
  <si>
    <t>ASTM A615, GRADE 60</t>
  </si>
  <si>
    <t>ASTM A706, GRADE 60</t>
  </si>
  <si>
    <t>ASTM A 775, GRADE 60</t>
  </si>
  <si>
    <t>ASTM A 884</t>
  </si>
  <si>
    <t>ASTM A185 OR A497</t>
  </si>
  <si>
    <t>ASTM E1745, CLASS A</t>
  </si>
  <si>
    <t>CONCRETE MATERIALS DESIGNATION TABLE</t>
  </si>
  <si>
    <t>EPOXY COATED DEFORMED REBAR</t>
  </si>
  <si>
    <t>WELDED REBAR</t>
  </si>
  <si>
    <t>DEFORMED REBAR</t>
  </si>
  <si>
    <t>ASTM C494
TYPE A OR TYPE D</t>
  </si>
  <si>
    <t>ASTM C494, 
TYPE F OR TYPE G</t>
  </si>
  <si>
    <t>ASTM C494, 
TYPE C OR TYPE E</t>
  </si>
  <si>
    <t>ASTM C309, 
TYPE 1, CLASS A</t>
  </si>
  <si>
    <t>NOTES:</t>
  </si>
  <si>
    <t xml:space="preserve">TYPE III PORTLAND CEMENT MAY BE USED WHEN NOT REQUIRED </t>
  </si>
  <si>
    <t xml:space="preserve">BY THESE DOCUMENTS, AT NO ADDITIONAL COST TO THE OWNER, </t>
  </si>
  <si>
    <t>AT CONTRACTOR’S CHOOSING, WHEN APPROVED BY THE PROJECT</t>
  </si>
  <si>
    <t xml:space="preserve">MANAGER AND STRUCTURAL ENGINEER. </t>
  </si>
  <si>
    <t>1.</t>
  </si>
  <si>
    <t>CONCRETE MIX DESIGN TABLE</t>
  </si>
  <si>
    <t>ELEMENT</t>
  </si>
  <si>
    <t>f'c (PSI), WEIGHT</t>
  </si>
  <si>
    <t>CEMENT TYPE</t>
  </si>
  <si>
    <t>MAX W/C</t>
  </si>
  <si>
    <t>MAX AGG</t>
  </si>
  <si>
    <t>AIR CONTENT</t>
  </si>
  <si>
    <t>SLUMP</t>
  </si>
  <si>
    <t>FOOTINGS</t>
  </si>
  <si>
    <t>4000, NW</t>
  </si>
  <si>
    <t>I/II</t>
  </si>
  <si>
    <t>1"</t>
  </si>
  <si>
    <t>5%  ± 1.5%</t>
  </si>
  <si>
    <t>≤6” ±1.5”</t>
  </si>
  <si>
    <t>F0, S0, W0, C1</t>
  </si>
  <si>
    <t>FOUNDATION (STEM) WALLS</t>
  </si>
  <si>
    <t>6%  ± 1.0%</t>
  </si>
  <si>
    <t>≤4” ±1”</t>
  </si>
  <si>
    <t>RETAINING WALLS</t>
  </si>
  <si>
    <t>4500, NW</t>
  </si>
  <si>
    <t>II/V</t>
  </si>
  <si>
    <t>INTERIOR SLABS ON GRADE</t>
  </si>
  <si>
    <t>3000, NW</t>
  </si>
  <si>
    <t>3/4"</t>
  </si>
  <si>
    <t>EXTERIOR SLABS</t>
  </si>
  <si>
    <t>≤6” ±1.5” </t>
  </si>
  <si>
    <t>F0, S0, W0, C0</t>
  </si>
  <si>
    <t>EXTERIOR CIP WALLS (ABOVE GRADE)</t>
  </si>
  <si>
    <t>I/II/III</t>
  </si>
  <si>
    <t>INTERIOR CIP WALLS (ABOVE GRADE)</t>
  </si>
  <si>
    <t>PRECAST CONCRETE WALL PANELS</t>
  </si>
  <si>
    <t>TILT UP CONCRETE WALL PANELS</t>
  </si>
  <si>
    <t>LEVELING GROUT</t>
  </si>
  <si>
    <t>5000, NW</t>
  </si>
  <si>
    <t>A.</t>
  </si>
  <si>
    <t xml:space="preserve">EXPOSURE CLASS INDICATES THE SEVERITY OF THE ANTICIPATED EXPOSURE OF CONCRETE MEMBERS, IN ACCORDANCE WITH ACI 318, CHAPTER 18. </t>
  </si>
  <si>
    <t>2.</t>
  </si>
  <si>
    <t>REINFORCED CONCRETE: C0 = 1.0; C1 = 0.3; C2 = 0.15</t>
  </si>
  <si>
    <t>B.</t>
  </si>
  <si>
    <t>PRESTRESSED CONCRETE: C0 = C1 = C2 = 0.06</t>
  </si>
  <si>
    <t>CONCRETE STRENGTH, f'c, IS THE COMPRESSIVE STRENGTH AT 28 DAYS UNLESS NOTED OTHERWISE.</t>
  </si>
  <si>
    <t>3.</t>
  </si>
  <si>
    <t>MIX DESIGNS MUST BE IN ACCORDANCE WITH ACI 301.</t>
  </si>
  <si>
    <t>IF ADDITIONAL SLUMP (UP TO 8") IS DESIRED FOR PUMPING, A SUPER-PLASTICIZER ADMIXTURE MAY BE ADDED.</t>
  </si>
  <si>
    <t>BY % WEIGHT OF CEMENT, IS BELOW THE FOLLOWING THRESHOLDS (PER ACI 318 TABLE 19.3.2.1):</t>
  </si>
  <si>
    <t xml:space="preserve">CONCRETE MIX SUPPLIER IS TO ENSURE THAT THE MAXIMUM WATER-SOLUBLE CHLORIDE ION (CL-) CONTENT IN CONCRETE, </t>
  </si>
  <si>
    <t xml:space="preserve"> HAVE A DRY DENSITY OF 115 ±5 PCF UNLESS NOTED OTHERWISE. </t>
  </si>
  <si>
    <t>NORMAL WEIGHT CONCRETE SHALL HAVE A DRY DENSITY OF 145 ±4 PCF UNLESS NOTED OTHERWISE. LIGHTWEIGHT CONCRETE (LW) MUST</t>
  </si>
  <si>
    <t>REFER TO ACI 318, TABLE 26.4.2.2(B) FOR REQUIREMENTS.</t>
  </si>
  <si>
    <t>WHERE CONCRETE IS EXPOSURE CLASS F3, RESTRICTIONS ON MAXIMUM FLY ASH AND/OR OTHER CEMENTITIOUS MATERIALS APPLY.</t>
  </si>
  <si>
    <r>
      <t xml:space="preserve">** THIS TABLE IS TO BE USED </t>
    </r>
    <r>
      <rPr>
        <b/>
        <u/>
        <sz val="14"/>
        <color rgb="FFFF0000"/>
        <rFont val="Arial Narrow"/>
        <family val="2"/>
      </rPr>
      <t>ONLY</t>
    </r>
    <r>
      <rPr>
        <b/>
        <sz val="14"/>
        <color rgb="FFFF0000"/>
        <rFont val="Arial Narrow"/>
        <family val="2"/>
      </rPr>
      <t xml:space="preserve"> IF SPECIFICATIONS ARE </t>
    </r>
    <r>
      <rPr>
        <b/>
        <u/>
        <sz val="14"/>
        <color rgb="FFFF0000"/>
        <rFont val="Arial Narrow"/>
        <family val="2"/>
      </rPr>
      <t>NOT</t>
    </r>
    <r>
      <rPr>
        <b/>
        <sz val="14"/>
        <color rgb="FFFF0000"/>
        <rFont val="Arial Narrow"/>
        <family val="2"/>
      </rPr>
      <t xml:space="preserve"> INCLUDED IN THE PROJECT**</t>
    </r>
  </si>
  <si>
    <t>MINIMUM AIR CONTENT EQUALS 5% IF CONCRETE IS EXPOSED TO FREEZING TEMPERATURE AND MOISTURE REGARDLESS OF VALUE INDICATED IN TABLE.  TOLERANCE ON AIR CONTENT AS DELIVERED IS ±1.5%</t>
  </si>
  <si>
    <t>VERIFY EXPOSURE CLASS W/ GEOTECH AND UFC</t>
  </si>
  <si>
    <t>REVEIWE ROOFING MFR REQUIRMENTS FOR USING LW CONCRETE ON ROOF DECK</t>
  </si>
  <si>
    <t>**ENGINEER'S NOTES:**</t>
  </si>
  <si>
    <t>** THIS TABLE IS TO BE USED ONLY IF SPECIFICATIONS ARE NOT INCLUDED IN THE PROJECT**</t>
  </si>
  <si>
    <t>EXPOSURE CLASS
(NOTES 1 &amp; 2)</t>
  </si>
  <si>
    <t>CONCRETE REINFORCING DEVELOPMENT AND LAP SPLICE TABLE</t>
  </si>
  <si>
    <t>BAR SIZE</t>
  </si>
  <si>
    <t>bar</t>
  </si>
  <si>
    <t>ld (TOP BARS)</t>
  </si>
  <si>
    <t>db</t>
  </si>
  <si>
    <t>ld (OTHER BARS)</t>
  </si>
  <si>
    <t>lst (TOP BARS)</t>
  </si>
  <si>
    <t>lst (OTHER BARS)</t>
  </si>
  <si>
    <t>ldh</t>
  </si>
  <si>
    <t>LENGTHS SHOWN ARE IN INCHES.</t>
  </si>
  <si>
    <t>WHEN SPLICING BARS OF DIFFERENT SIZES, USE SPLICE LENGTH FOR LARGER BAR.</t>
  </si>
  <si>
    <t>TOP BARS ARE HORIZONTAL REINFORCING BARS WITH 12 INCHES OR MORE OF FRESH CONCRETE IS PLACED BELOW.</t>
  </si>
  <si>
    <t>OTHER BARS ARE ANY REINFORCING BARS THAT DO NOT MEET QUALIFICATION FOR TOP BARS.</t>
  </si>
  <si>
    <t>ENGINEER NOTES:</t>
  </si>
  <si>
    <t>2. Include Typical Detail w/ ld, lst, ldh diagrams</t>
  </si>
  <si>
    <t>CONCRETE EXPOSURE</t>
  </si>
  <si>
    <t>MEMBER</t>
  </si>
  <si>
    <t>REINFORCEMENT</t>
  </si>
  <si>
    <t>COVER (IN)</t>
  </si>
  <si>
    <t>ALL</t>
  </si>
  <si>
    <t>CAST AGAINST AND PERMANETLY</t>
  </si>
  <si>
    <t xml:space="preserve"> IN CONTACT WITH GROUND</t>
  </si>
  <si>
    <t>EXPOSED TO WEATHER OR</t>
  </si>
  <si>
    <t>IN CONTACT WITH GROUND</t>
  </si>
  <si>
    <t>#6 THROUGH #18</t>
  </si>
  <si>
    <t>D31 &amp; SMALLER</t>
  </si>
  <si>
    <t>#5 BAR, W31 OR</t>
  </si>
  <si>
    <t xml:space="preserve">SLABS &amp; </t>
  </si>
  <si>
    <t>WALLS</t>
  </si>
  <si>
    <t>#11 AND SMALLER</t>
  </si>
  <si>
    <t>3/4</t>
  </si>
  <si>
    <t>#14 &amp; #18</t>
  </si>
  <si>
    <t>STIRRUPS,</t>
  </si>
  <si>
    <t>TIES, SPIRALS &amp;</t>
  </si>
  <si>
    <t>HOOPS</t>
  </si>
  <si>
    <t>BEAMS,</t>
  </si>
  <si>
    <t>COLUMNS,</t>
  </si>
  <si>
    <t>PIERS, &amp;</t>
  </si>
  <si>
    <t>TENSION TIES</t>
  </si>
  <si>
    <t>CONCRETE NOT EXPOSED TO</t>
  </si>
  <si>
    <t>WITH GROUND</t>
  </si>
  <si>
    <t>PRIMARY REINF,</t>
  </si>
  <si>
    <t>CLEAR COVER FOR NON-PRESTRESSED REINFORCEMENT IN CAST-IN-PLACE</t>
  </si>
  <si>
    <t>CONCRETE ONLY.</t>
  </si>
  <si>
    <t>CLEAR COVER REQUIREMENTS FOR MEMBERS OTHER THAN</t>
  </si>
  <si>
    <t>NON-PRESTRESSED CAST-IN-PLACE CONCRETE MUST BE PER ACI 318.</t>
  </si>
  <si>
    <t>PROVIDE STANDARD BAR CHAIRS AND SPACERS AS REQUIRED TO MAINTAIN</t>
  </si>
  <si>
    <t>CONCRETE PROECTION AS SPECIFIED ABOVE.</t>
  </si>
  <si>
    <t>DIMENSIONS FOR BAR PLACEMENT GIVEN IN SECTIONS AND DETAILS ARE TO</t>
  </si>
  <si>
    <t>SUPERSEDE THE MINIMUM COVER REQUIREMENTS SPECIFIED ABOVE.</t>
  </si>
  <si>
    <t>REPORT ANY DISCREPANCY TO THE ENGINEER PRIOR TO POURING</t>
  </si>
  <si>
    <t>CONCRETE.</t>
  </si>
  <si>
    <t>NO SURFACES FOR RETAINING WALLS ARE TO BE EARTH FORMED.</t>
  </si>
  <si>
    <t>REMOVE COVER FROM SPECIFICATION IF THEY ARE INCLUDED IN THE PROJECT AND PROVIDE ON DRAWINGS</t>
  </si>
  <si>
    <t>Spec Included</t>
  </si>
  <si>
    <t>No Spec</t>
  </si>
  <si>
    <t>All Projects</t>
  </si>
  <si>
    <t>EXPOSURE CLASS INDICATES THE SEVERITY OF THE ANTICIPATED</t>
  </si>
  <si>
    <t xml:space="preserve"> EXPOSURE OF CONCRETE MEMBERS, IN ACCORDANCE WITH ACI 318,</t>
  </si>
  <si>
    <t>CHAPTER 18.</t>
  </si>
  <si>
    <t>CONCRETE STRENGTH, f'c, IS THE COMPRESSIVE STRENGTH AT</t>
  </si>
  <si>
    <t>28 DAYS UNLESS NOTED OTHERWISE.</t>
  </si>
  <si>
    <t>WHERE CONCRETE IS EXPOSURE CLASS F3, RESTRICTIONS ON</t>
  </si>
  <si>
    <t>MAXIMUM FLY ASH AND/OR OTHER CEMENTITIOUS MATERIALS APPLY.</t>
  </si>
  <si>
    <t>THIS TABLE SHOULD BE PROVIDED ON ALL PROJECTS AND COORDINATED W/ SPECS</t>
  </si>
  <si>
    <r>
      <t xml:space="preserve">** THIS TABLE IS TO BE USED ONLY IF SPECIFICATIONS </t>
    </r>
    <r>
      <rPr>
        <b/>
        <u/>
        <sz val="14"/>
        <color rgb="FFFF0000"/>
        <rFont val="Arial Narrow"/>
        <family val="2"/>
      </rPr>
      <t>ARE</t>
    </r>
    <r>
      <rPr>
        <b/>
        <sz val="14"/>
        <color rgb="FFFF0000"/>
        <rFont val="Arial Narrow"/>
        <family val="2"/>
      </rPr>
      <t xml:space="preserve">  INCLUDED IN THE PROJECT**</t>
    </r>
  </si>
  <si>
    <t xml:space="preserve">NORMAL WEIGHT (NW) CONCRETE SHALL HAVE A DRY DENSITY OF </t>
  </si>
  <si>
    <t>145 ±4 PCF, UNO. LIGHTWEIGHT CONCRETE (LW) MUST HAVE A</t>
  </si>
  <si>
    <t xml:space="preserve"> DRY DENSITY OF 115 ±5 PCF UNO. </t>
  </si>
  <si>
    <t>MASONRY MATERIALS DESIGNATION TABLE</t>
  </si>
  <si>
    <t>HOLLOW CONCRETE MASONRY UNITS</t>
  </si>
  <si>
    <t>GROUT</t>
  </si>
  <si>
    <t>MORTAR</t>
  </si>
  <si>
    <t>DEFORMED REINFORCING BARS (TYPICAL)</t>
  </si>
  <si>
    <t>WELDED REINFORCING BARS</t>
  </si>
  <si>
    <t>WIRE REINFORCING BARS</t>
  </si>
  <si>
    <t>ASTM C90</t>
  </si>
  <si>
    <t>ASTM C476</t>
  </si>
  <si>
    <t>ASTM C270</t>
  </si>
  <si>
    <t>ASTM A951</t>
  </si>
  <si>
    <t>MASONRY STRENGTH TABLE</t>
  </si>
  <si>
    <t>CLAY MASONRY</t>
  </si>
  <si>
    <t>f'm = 2500 PSI</t>
  </si>
  <si>
    <t>GROUT FOR CLAY MASONRY</t>
  </si>
  <si>
    <t>f'g ≥ f'm (2000 PSI MINIMUM)</t>
  </si>
  <si>
    <t>CONCRETE MASONRY</t>
  </si>
  <si>
    <t>f'm = 2000 PSI</t>
  </si>
  <si>
    <t>GROUT FOR CONCRETE MASONRY</t>
  </si>
  <si>
    <t>FOR GENERAL USE UNLESS OTHERWISE NOTED.</t>
  </si>
  <si>
    <t>PROVIDE MEDIUM WEIGHT HOLLOW CONCRETE MASONRY UNITS</t>
  </si>
  <si>
    <t>MORTAR FOR CLAY MASONRY MUST BE TYPE S.</t>
  </si>
  <si>
    <t>EXTERIOR WALLS AND TYPE N AT INTERIOR WALLS.</t>
  </si>
  <si>
    <t>MORTAR FOR CONCRETE MASONRY MUST BE TYPE S AT</t>
  </si>
  <si>
    <t>1.  CLAY MASONRY IS NOT PREFERRED.</t>
  </si>
  <si>
    <t>2. DO NOT INCLUDE BOTH CLAY AND CONC MASONRY</t>
  </si>
  <si>
    <t>STRENGTH</t>
  </si>
  <si>
    <t>WIDE FLANGE (W) SHAPES</t>
  </si>
  <si>
    <t>STEEL PIPE</t>
  </si>
  <si>
    <t>DEFORMED BAR ANCHORS (DBA)</t>
  </si>
  <si>
    <t>HEADED STUD ANCHORS (HSA)</t>
  </si>
  <si>
    <t>ANCHOR RODS</t>
  </si>
  <si>
    <t>HEAVY HEX NUTS</t>
  </si>
  <si>
    <t>HARDENED WASHERS</t>
  </si>
  <si>
    <t>HOLLOW STRUCTURAL SHAPES (HSS)</t>
  </si>
  <si>
    <t>ASTM A992</t>
  </si>
  <si>
    <t>ASTM A53</t>
  </si>
  <si>
    <t xml:space="preserve">ASTM A36 </t>
  </si>
  <si>
    <t>ASTM A496</t>
  </si>
  <si>
    <t>ASTM F1554</t>
  </si>
  <si>
    <t>ASTM A563</t>
  </si>
  <si>
    <t>ASTM F436</t>
  </si>
  <si>
    <t>ASTM A108</t>
  </si>
  <si>
    <t>Fy = 50 KSI</t>
  </si>
  <si>
    <t xml:space="preserve">GRADE C, 
Fy = 50 KSI </t>
  </si>
  <si>
    <t>Fy = 60 KSI</t>
  </si>
  <si>
    <t>Fu = 65 KSI</t>
  </si>
  <si>
    <t>Fy = 36 KSI</t>
  </si>
  <si>
    <t>Fy = 36 KSI, UNO</t>
  </si>
  <si>
    <t>MATCH BOLT</t>
  </si>
  <si>
    <t>GRADE B,</t>
  </si>
  <si>
    <t xml:space="preserve"> Fy = 35 KSI</t>
  </si>
  <si>
    <t>HEADED STUD ANCHORS DIMENSIONS MUST COMPLY</t>
  </si>
  <si>
    <t xml:space="preserve"> WITH AISC SPECIFICATIONS</t>
  </si>
  <si>
    <t>STEEL MATERIALS DESIGNATION TABLE</t>
  </si>
  <si>
    <t>CONCRETE COVER TABLE</t>
  </si>
  <si>
    <t>ALL ANCHOR RODS TO BE DESIGNATED AS WELDABLE, UNO.</t>
  </si>
  <si>
    <t>REINFORCING</t>
  </si>
  <si>
    <t>HIDE</t>
  </si>
  <si>
    <t>SINGLE REINFORCING</t>
  </si>
  <si>
    <t>DOUBLE REINFORCING</t>
  </si>
  <si>
    <t>8" CMU</t>
  </si>
  <si>
    <t>10" CMU</t>
  </si>
  <si>
    <t>12" CMU</t>
  </si>
  <si>
    <t>Actual Wall Thickness / 2</t>
  </si>
  <si>
    <t>γ</t>
  </si>
  <si>
    <t>K</t>
  </si>
  <si>
    <t>72*DB</t>
  </si>
  <si>
    <t xml:space="preserve">F'm = </t>
  </si>
  <si>
    <t xml:space="preserve">Fy = </t>
  </si>
  <si>
    <t>COVER</t>
  </si>
  <si>
    <t>-</t>
  </si>
  <si>
    <t>NOTE:</t>
  </si>
  <si>
    <t>INPUT VALUES IN GRAY CELLS ABOVE. SCHEDULE WILL AUTOMATICALLY UPDATE.</t>
  </si>
  <si>
    <t xml:space="preserve">NOTES: </t>
  </si>
  <si>
    <t>LAP SPLICE LENGTHS ARE IN INCHES.</t>
  </si>
  <si>
    <t>MASONRY REINFORCING SPLICE TABLE</t>
  </si>
  <si>
    <t>LEGEND</t>
  </si>
  <si>
    <t>LENGTHS AS DEFINED ABOVE UNLESS NOTE OTHERWISE</t>
  </si>
  <si>
    <t>TMS 402/602-16 CHAPTER 6.</t>
  </si>
  <si>
    <t>SPLICE AND DEVELOPMENT LENGTHS ARE THE SAME VALUE FOR</t>
  </si>
  <si>
    <t xml:space="preserve"> HORIZONTAL AND VERTICAL BARS</t>
  </si>
  <si>
    <t xml:space="preserve">SINGLE REINFORCING IS A SINGLE BAR CENTERED IN CMU BLOCK CELL, </t>
  </si>
  <si>
    <t>DOUBLE REINFORCING IS TWO BARS IN A CMU BLOCK CELL</t>
  </si>
  <si>
    <t>TABULATED VALUES BASED ON MASONRY COMPRESSIVE</t>
  </si>
  <si>
    <t xml:space="preserve">CONCRETE REINFORCING COMPRESSION CONTACT 
</t>
  </si>
  <si>
    <t>SPLICE LENGTH TABLE</t>
  </si>
  <si>
    <t xml:space="preserve">SPECIFIED YIELD STRENGTH </t>
  </si>
  <si>
    <t>(Fy) ≤ 60KSI</t>
  </si>
  <si>
    <t>(Fy) &gt; 60KSI</t>
  </si>
  <si>
    <t>30*Db</t>
  </si>
  <si>
    <t>(0.9*FY - 24)Db</t>
  </si>
  <si>
    <t>SPLICE LENGTH MUST NOT BE LESS THAN 12 INCHES.</t>
  </si>
  <si>
    <t>Db IS BAR DIAMETER.</t>
  </si>
  <si>
    <t>TENSION SPLICE TABLE.</t>
  </si>
  <si>
    <t>IN DRAWINGS AS COMPRESSION, OTHERWISE SEE TENSION SPLICE</t>
  </si>
  <si>
    <t>COMPRESSION SPLICES PERMITTE ONLY WHEN LAP SPLICE IS NOTED</t>
  </si>
  <si>
    <r>
      <t>F</t>
    </r>
    <r>
      <rPr>
        <vertAlign val="subscript"/>
        <sz val="11"/>
        <color theme="1"/>
        <rFont val="Arial Narrow"/>
        <family val="2"/>
        <scheme val="minor"/>
      </rPr>
      <t>y</t>
    </r>
    <r>
      <rPr>
        <sz val="11"/>
        <color theme="1"/>
        <rFont val="Arial Narrow"/>
        <family val="2"/>
        <scheme val="minor"/>
      </rPr>
      <t xml:space="preserve"> = </t>
    </r>
  </si>
  <si>
    <t>General</t>
  </si>
  <si>
    <t>Mix 1</t>
  </si>
  <si>
    <t>Uncoated or Zinc Coated</t>
  </si>
  <si>
    <r>
      <t>ψ</t>
    </r>
    <r>
      <rPr>
        <vertAlign val="subscript"/>
        <sz val="11"/>
        <color theme="1"/>
        <rFont val="Arial Narrow"/>
        <family val="2"/>
        <scheme val="minor"/>
      </rPr>
      <t>e</t>
    </r>
    <r>
      <rPr>
        <sz val="11"/>
        <color theme="1"/>
        <rFont val="Arial Narrow"/>
        <family val="2"/>
        <scheme val="minor"/>
      </rPr>
      <t xml:space="preserve"> =</t>
    </r>
  </si>
  <si>
    <t xml:space="preserve">λ = </t>
  </si>
  <si>
    <t>Bar Type:</t>
  </si>
  <si>
    <t>Weight:</t>
  </si>
  <si>
    <t xml:space="preserve">f'c = </t>
  </si>
  <si>
    <t>psi</t>
  </si>
  <si>
    <r>
      <t>ψ</t>
    </r>
    <r>
      <rPr>
        <vertAlign val="subscript"/>
        <sz val="11"/>
        <color theme="1"/>
        <rFont val="Arial Narrow"/>
        <family val="2"/>
        <scheme val="minor"/>
      </rPr>
      <t>c</t>
    </r>
    <r>
      <rPr>
        <sz val="11"/>
        <color theme="1"/>
        <rFont val="Arial Narrow"/>
        <family val="2"/>
        <scheme val="minor"/>
      </rPr>
      <t xml:space="preserve"> =</t>
    </r>
  </si>
  <si>
    <r>
      <t>ψ</t>
    </r>
    <r>
      <rPr>
        <vertAlign val="subscript"/>
        <sz val="11"/>
        <color theme="1"/>
        <rFont val="Arial Narrow"/>
        <family val="2"/>
        <scheme val="minor"/>
      </rPr>
      <t>r</t>
    </r>
    <r>
      <rPr>
        <sz val="11"/>
        <color theme="1"/>
        <rFont val="Arial Narrow"/>
        <family val="2"/>
        <scheme val="minor"/>
      </rPr>
      <t xml:space="preserve"> =</t>
    </r>
  </si>
  <si>
    <r>
      <t xml:space="preserve">** THIS TABLE IS TO BE USED </t>
    </r>
    <r>
      <rPr>
        <b/>
        <u/>
        <sz val="14"/>
        <color rgb="FFFF0000"/>
        <rFont val="Arial Narrow"/>
        <family val="2"/>
        <scheme val="major"/>
      </rPr>
      <t>ONLY</t>
    </r>
    <r>
      <rPr>
        <b/>
        <sz val="14"/>
        <color rgb="FFFF0000"/>
        <rFont val="Arial Narrow"/>
        <family val="2"/>
        <scheme val="major"/>
      </rPr>
      <t xml:space="preserve"> IF SPECIFICATIONS ARE </t>
    </r>
    <r>
      <rPr>
        <b/>
        <u/>
        <sz val="14"/>
        <color rgb="FFFF0000"/>
        <rFont val="Arial Narrow"/>
        <family val="2"/>
        <scheme val="major"/>
      </rPr>
      <t>NOT</t>
    </r>
    <r>
      <rPr>
        <b/>
        <sz val="14"/>
        <color rgb="FFFF0000"/>
        <rFont val="Arial Narrow"/>
        <family val="2"/>
        <scheme val="major"/>
      </rPr>
      <t xml:space="preserve"> INCLUDED IN THE PROJECT**</t>
    </r>
  </si>
  <si>
    <t>LAP SPLICES IN REINFORCED MASONRY MUST HAVE MINIMUM</t>
  </si>
  <si>
    <t>Mix 2</t>
  </si>
  <si>
    <t>Grade:</t>
  </si>
  <si>
    <r>
      <t>F</t>
    </r>
    <r>
      <rPr>
        <vertAlign val="subscript"/>
        <sz val="11"/>
        <rFont val="Arial Narrow"/>
        <family val="2"/>
        <scheme val="minor"/>
      </rPr>
      <t>y</t>
    </r>
    <r>
      <rPr>
        <sz val="11"/>
        <rFont val="Arial Narrow"/>
        <family val="2"/>
        <scheme val="minor"/>
      </rPr>
      <t xml:space="preserve"> = </t>
    </r>
  </si>
  <si>
    <r>
      <t>ψ</t>
    </r>
    <r>
      <rPr>
        <vertAlign val="subscript"/>
        <sz val="11"/>
        <rFont val="Arial Narrow"/>
        <family val="2"/>
        <scheme val="minor"/>
      </rPr>
      <t>g</t>
    </r>
    <r>
      <rPr>
        <sz val="11"/>
        <rFont val="Arial Narrow"/>
        <family val="2"/>
        <scheme val="minor"/>
      </rPr>
      <t xml:space="preserve"> =</t>
    </r>
  </si>
  <si>
    <r>
      <t>ψ</t>
    </r>
    <r>
      <rPr>
        <vertAlign val="subscript"/>
        <sz val="11"/>
        <rFont val="Arial Narrow"/>
        <family val="2"/>
        <scheme val="minor"/>
      </rPr>
      <t>e</t>
    </r>
    <r>
      <rPr>
        <sz val="11"/>
        <rFont val="Arial Narrow"/>
        <family val="2"/>
        <scheme val="minor"/>
      </rPr>
      <t xml:space="preserve"> =</t>
    </r>
  </si>
  <si>
    <r>
      <t>ψ</t>
    </r>
    <r>
      <rPr>
        <vertAlign val="subscript"/>
        <sz val="11"/>
        <rFont val="Arial Narrow"/>
        <family val="2"/>
        <scheme val="minor"/>
      </rPr>
      <t>c</t>
    </r>
    <r>
      <rPr>
        <sz val="11"/>
        <rFont val="Arial Narrow"/>
        <family val="2"/>
        <scheme val="minor"/>
      </rPr>
      <t xml:space="preserve"> =</t>
    </r>
  </si>
  <si>
    <r>
      <t>ψ</t>
    </r>
    <r>
      <rPr>
        <vertAlign val="subscript"/>
        <sz val="11"/>
        <rFont val="Arial Narrow"/>
        <family val="2"/>
        <scheme val="minor"/>
      </rPr>
      <t>r</t>
    </r>
    <r>
      <rPr>
        <sz val="11"/>
        <rFont val="Arial Narrow"/>
        <family val="2"/>
        <scheme val="minor"/>
      </rPr>
      <t xml:space="preserve"> =</t>
    </r>
  </si>
  <si>
    <t>Confining Reinforcement:</t>
  </si>
  <si>
    <t>Concrete Strength:</t>
  </si>
  <si>
    <r>
      <t>ψ</t>
    </r>
    <r>
      <rPr>
        <vertAlign val="subscript"/>
        <sz val="11"/>
        <rFont val="Arial Narrow"/>
        <family val="2"/>
        <scheme val="minor"/>
      </rPr>
      <t>o</t>
    </r>
    <r>
      <rPr>
        <sz val="11"/>
        <rFont val="Arial Narrow"/>
        <family val="2"/>
        <scheme val="minor"/>
      </rPr>
      <t xml:space="preserve"> =</t>
    </r>
  </si>
  <si>
    <t>Location:</t>
  </si>
  <si>
    <t>NORMAL WEIGHT</t>
  </si>
  <si>
    <t>SPLICES (LAPS) OF REINFORCING BARS MUST BE CLASS 'B' TENSION LAPS AS INDICATED ABOVE, UNLESS NOTED OTHERWISE.</t>
  </si>
  <si>
    <t>VALUES PER THE CRITERIA IN ACI TABLE 25.4.3.2.</t>
  </si>
  <si>
    <t xml:space="preserve">ldh LENGTHS SHOWN ASSUME CONFINING REINFORCEMENT FACTOR EQUAL TO 1.6 AND LOCATION FACTOR EQUAL TO 1.25. CONTRACTOR MAY REDUCE </t>
  </si>
  <si>
    <t>1. Update values in yellow to match project requirements.</t>
  </si>
  <si>
    <t>LOCATION</t>
  </si>
  <si>
    <t>DEAD</t>
  </si>
  <si>
    <t>CRANE</t>
  </si>
  <si>
    <t>SNOW</t>
  </si>
  <si>
    <t>SEISMIC</t>
  </si>
  <si>
    <t>VERTICAL LOADS (KIPS)</t>
  </si>
  <si>
    <t>WIND</t>
  </si>
  <si>
    <t>A.1-1.1</t>
  </si>
  <si>
    <t>A.1-2.1</t>
  </si>
  <si>
    <t>RIGID FRAMES</t>
  </si>
  <si>
    <t>PORTAL FRAMES</t>
  </si>
  <si>
    <t>WIND COLUMNS</t>
  </si>
  <si>
    <t>LOADS LISTED ABOVE ARE NOMINAL AND MUST BE FACTORED AS REQUIRED FOR DESIGN.</t>
  </si>
  <si>
    <t>HORIZONTAL LOADS ARE APPLIED AT TOP OF PIER ELEVATION.</t>
  </si>
  <si>
    <t>ROOFTOP EQUIPMENT IS INCLUDED IN ROOF LIVE LOADS LISTED ABOVE.</t>
  </si>
  <si>
    <t>REFER TO PEMB REACTION DIAGRAM ON THIS SHEET FOR SIGN CONVENTION</t>
  </si>
  <si>
    <t>+XX / -XX</t>
  </si>
  <si>
    <t>+XX</t>
  </si>
  <si>
    <t>± XX</t>
  </si>
  <si>
    <t>--</t>
  </si>
  <si>
    <t>ROOF</t>
  </si>
  <si>
    <t>LIVE</t>
  </si>
  <si>
    <t>(X)</t>
  </si>
  <si>
    <t>(Y)</t>
  </si>
  <si>
    <t>ESTIMATED PEMB REACTIONS SCHEDULE</t>
  </si>
  <si>
    <t>UPDATE NOTE 7</t>
  </si>
  <si>
    <t>WEATHER OR IN CONTACT</t>
  </si>
  <si>
    <t>CHANNELS (C &amp; MC) SHAPES</t>
  </si>
  <si>
    <t>RECTANGULAR, SQUARE &amp; ROUND</t>
  </si>
  <si>
    <t xml:space="preserve">ASTM A500 </t>
  </si>
  <si>
    <t>ANGLES (L) AND ALL OTHER SHAPES</t>
  </si>
  <si>
    <t>ASTM A572</t>
  </si>
  <si>
    <t>PLATES</t>
  </si>
  <si>
    <t>TABULATED VALUES BASED ON UNCOATED REINFORCEMENT</t>
  </si>
  <si>
    <t>MASONRY REINFORCEMENT</t>
  </si>
  <si>
    <t>DEFORMED CONCRETE REINFORCEMENT</t>
  </si>
  <si>
    <t>WELDABLE CONCRETE REINFORCEMENT</t>
  </si>
  <si>
    <t>EPOXY COATED CONCRETE REINFORCEMENT</t>
  </si>
  <si>
    <t>N/A</t>
  </si>
  <si>
    <t>SPECIFIED STRENGTH</t>
  </si>
  <si>
    <t>f'c = 4000, NW</t>
  </si>
  <si>
    <t>STRENGTH (PSI), WEIGHT</t>
  </si>
  <si>
    <t>Fy = 60,000</t>
  </si>
  <si>
    <t>Fy = 65,000</t>
  </si>
  <si>
    <t>f'c = 4500, NW</t>
  </si>
  <si>
    <t>f'c = 3000, NW</t>
  </si>
  <si>
    <t>f'c = 5000, NW</t>
  </si>
  <si>
    <t>TABULATED VALUES ARE CALCULATED IN ACCORDANCE WITH</t>
  </si>
  <si>
    <t>HORIZONTAL LOADS (KIPS)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</si>
</sst>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f'c = &quot;0&quot; PSI&quot;"/>
    <numFmt numFmtId="165" formatCode="&quot;#&quot;0"/>
    <numFmt numFmtId="166" formatCode="0.000"/>
    <numFmt numFmtId="167" formatCode="0\ &quot;psi&quot;"/>
    <numFmt numFmtId="168" formatCode="0.0"/>
    <numFmt numFmtId="169" formatCode="0."/>
    <numFmt numFmtId="170" formatCode="#,##0&quot; psi&quot;"/>
  </numFmts>
  <fonts count="43" x14ac:knownFonts="1">
    <font>
      <sz val="11"/>
      <color theme="1"/>
      <name val="Arial Narrow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u/>
      <sz val="12"/>
      <color theme="1"/>
      <name val="Arial Narrow"/>
      <family val="2"/>
    </font>
    <font>
      <sz val="14"/>
      <color rgb="FFFF0000"/>
      <name val="Arial Narrow"/>
      <family val="2"/>
    </font>
    <font>
      <b/>
      <sz val="14"/>
      <color rgb="FFFF0000"/>
      <name val="Arial Narrow"/>
      <family val="2"/>
    </font>
    <font>
      <b/>
      <u/>
      <sz val="14"/>
      <color rgb="FFFF0000"/>
      <name val="Arial Narrow"/>
      <family val="2"/>
    </font>
    <font>
      <b/>
      <u/>
      <sz val="11"/>
      <color rgb="FFFF0000"/>
      <name val="Arial Narrow"/>
      <family val="2"/>
    </font>
    <font>
      <sz val="11"/>
      <color rgb="FFFF0000"/>
      <name val="Arial Narrow"/>
      <family val="2"/>
    </font>
    <font>
      <sz val="11"/>
      <color theme="1"/>
      <name val="Arial Narrow"/>
      <family val="2"/>
    </font>
    <font>
      <b/>
      <u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color rgb="FFFF0000"/>
      <name val="Arial Narrow"/>
      <family val="2"/>
    </font>
    <font>
      <b/>
      <sz val="11"/>
      <color theme="1"/>
      <name val="Arial Narrow"/>
      <family val="2"/>
      <scheme val="minor"/>
    </font>
    <font>
      <b/>
      <u/>
      <sz val="11"/>
      <color theme="1"/>
      <name val="Arial Narrow"/>
      <family val="2"/>
      <scheme val="minor"/>
    </font>
    <font>
      <sz val="11"/>
      <color rgb="FFFF0000"/>
      <name val="Arial Narrow"/>
      <family val="2"/>
      <scheme val="minor"/>
    </font>
    <font>
      <sz val="12"/>
      <name val="Arial Narrow"/>
      <family val="2"/>
    </font>
    <font>
      <sz val="16"/>
      <color theme="1"/>
      <name val="Arial Narrow"/>
      <family val="2"/>
    </font>
    <font>
      <b/>
      <sz val="22"/>
      <color theme="1"/>
      <name val="Arial Narrow"/>
      <family val="2"/>
    </font>
    <font>
      <sz val="14"/>
      <color theme="1"/>
      <name val="Arial Narrow"/>
      <family val="2"/>
    </font>
    <font>
      <u/>
      <sz val="12"/>
      <color theme="1"/>
      <name val="Arial Narrow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u/>
      <sz val="11"/>
      <name val="Arial Narrow"/>
      <family val="2"/>
      <scheme val="minor"/>
    </font>
    <font>
      <sz val="11"/>
      <name val="Arial Narrow"/>
      <family val="2"/>
      <scheme val="minor"/>
    </font>
    <font>
      <vertAlign val="subscript"/>
      <sz val="11"/>
      <color theme="1"/>
      <name val="Arial Narrow"/>
      <family val="2"/>
      <scheme val="minor"/>
    </font>
    <font>
      <b/>
      <sz val="14"/>
      <color rgb="FFFF0000"/>
      <name val="Arial Narrow"/>
      <family val="2"/>
      <scheme val="major"/>
    </font>
    <font>
      <sz val="14"/>
      <color rgb="FFFF0000"/>
      <name val="Arial Narrow"/>
      <family val="2"/>
      <scheme val="major"/>
    </font>
    <font>
      <sz val="11"/>
      <color theme="1"/>
      <name val="Arial Narrow"/>
      <family val="2"/>
      <scheme val="major"/>
    </font>
    <font>
      <b/>
      <sz val="16"/>
      <color theme="1"/>
      <name val="Arial Narrow"/>
      <family val="2"/>
      <scheme val="major"/>
    </font>
    <font>
      <b/>
      <sz val="12"/>
      <color theme="1"/>
      <name val="Arial Narrow"/>
      <family val="2"/>
      <scheme val="major"/>
    </font>
    <font>
      <sz val="12"/>
      <color theme="1"/>
      <name val="Arial Narrow"/>
      <family val="2"/>
      <scheme val="major"/>
    </font>
    <font>
      <b/>
      <u/>
      <sz val="11"/>
      <color rgb="FFFF0000"/>
      <name val="Arial Narrow"/>
      <family val="2"/>
      <scheme val="major"/>
    </font>
    <font>
      <sz val="11"/>
      <color rgb="FFFF0000"/>
      <name val="Arial Narrow"/>
      <family val="2"/>
      <scheme val="major"/>
    </font>
    <font>
      <b/>
      <u/>
      <sz val="12"/>
      <color theme="1"/>
      <name val="Arial Narrow"/>
      <family val="2"/>
      <scheme val="major"/>
    </font>
    <font>
      <b/>
      <u/>
      <sz val="14"/>
      <color rgb="FFFF0000"/>
      <name val="Arial Narrow"/>
      <family val="2"/>
      <scheme val="major"/>
    </font>
    <font>
      <b/>
      <sz val="11"/>
      <color theme="1"/>
      <name val="Arial Narrow"/>
      <family val="2"/>
      <scheme val="major"/>
    </font>
    <font>
      <b/>
      <u/>
      <sz val="11"/>
      <color theme="1"/>
      <name val="Arial Narrow"/>
      <family val="2"/>
      <scheme val="major"/>
    </font>
    <font>
      <b/>
      <sz val="11"/>
      <name val="Arial Narrow"/>
      <family val="2"/>
      <scheme val="minor"/>
    </font>
    <font>
      <vertAlign val="subscript"/>
      <sz val="11"/>
      <name val="Arial Narrow"/>
      <family val="2"/>
      <scheme val="minor"/>
    </font>
    <font>
      <b/>
      <sz val="12"/>
      <color theme="1"/>
      <name val="Arial Narrow"/>
      <family val="2"/>
      <scheme val="minor"/>
    </font>
    <font>
      <b/>
      <sz val="11"/>
      <color rgb="FFFF0000"/>
      <name val="Arial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>
      <alignment horizontal="center" vertical="center"/>
      <protection locked="0"/>
    </xf>
    <xf numFmtId="0" fontId="1" fillId="0" borderId="0" applyProtection="0">
      <alignment horizontal="center" vertical="center"/>
    </xf>
  </cellStyleXfs>
  <cellXfs count="507">
    <xf numFmtId="0" fontId="0" fillId="0" borderId="0" xfId="0"/>
    <xf numFmtId="0" fontId="1" fillId="0" borderId="0" xfId="2">
      <alignment horizontal="center" vertical="center"/>
    </xf>
    <xf numFmtId="0" fontId="1" fillId="0" borderId="0" xfId="0" applyFont="1"/>
    <xf numFmtId="0" fontId="0" fillId="2" borderId="0" xfId="0" applyFill="1"/>
    <xf numFmtId="0" fontId="2" fillId="2" borderId="9" xfId="2" applyFont="1" applyFill="1" applyBorder="1">
      <alignment horizontal="center" vertical="center"/>
    </xf>
    <xf numFmtId="0" fontId="1" fillId="2" borderId="9" xfId="2" applyFill="1" applyBorder="1">
      <alignment horizontal="center" vertical="center"/>
    </xf>
    <xf numFmtId="0" fontId="1" fillId="2" borderId="9" xfId="2" applyFill="1" applyBorder="1" applyAlignment="1">
      <alignment horizontal="center" vertical="center" wrapText="1"/>
    </xf>
    <xf numFmtId="0" fontId="1" fillId="2" borderId="0" xfId="2" applyFill="1">
      <alignment horizontal="center" vertical="center"/>
    </xf>
    <xf numFmtId="0" fontId="1" fillId="2" borderId="11" xfId="2" applyFill="1" applyBorder="1">
      <alignment horizontal="center" vertical="center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1" xfId="2" applyFill="1" applyBorder="1">
      <alignment horizontal="center" vertical="center"/>
    </xf>
    <xf numFmtId="0" fontId="2" fillId="2" borderId="19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quotePrefix="1" applyFont="1"/>
    <xf numFmtId="0" fontId="0" fillId="2" borderId="31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0" fontId="6" fillId="2" borderId="33" xfId="0" applyFont="1" applyFill="1" applyBorder="1"/>
    <xf numFmtId="0" fontId="0" fillId="2" borderId="0" xfId="0" applyFill="1" applyAlignment="1">
      <alignment horizontal="left" vertical="top" wrapText="1"/>
    </xf>
    <xf numFmtId="0" fontId="0" fillId="2" borderId="34" xfId="0" applyFill="1" applyBorder="1" applyAlignment="1">
      <alignment horizontal="left" vertical="top" wrapText="1"/>
    </xf>
    <xf numFmtId="0" fontId="6" fillId="2" borderId="35" xfId="0" applyFont="1" applyFill="1" applyBorder="1"/>
    <xf numFmtId="0" fontId="0" fillId="2" borderId="36" xfId="0" applyFill="1" applyBorder="1" applyAlignment="1">
      <alignment horizontal="left" vertical="top" wrapText="1"/>
    </xf>
    <xf numFmtId="0" fontId="0" fillId="2" borderId="37" xfId="0" applyFill="1" applyBorder="1" applyAlignment="1">
      <alignment horizontal="left" vertical="top" wrapText="1"/>
    </xf>
    <xf numFmtId="0" fontId="7" fillId="2" borderId="30" xfId="0" applyFont="1" applyFill="1" applyBorder="1"/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9" fillId="0" borderId="0" xfId="0" applyFont="1" applyAlignment="1">
      <alignment wrapText="1"/>
    </xf>
    <xf numFmtId="0" fontId="0" fillId="2" borderId="5" xfId="0" applyFill="1" applyBorder="1" applyAlignment="1">
      <alignment horizontal="center" vertical="center"/>
    </xf>
    <xf numFmtId="0" fontId="1" fillId="2" borderId="42" xfId="2" applyFill="1" applyBorder="1">
      <alignment horizontal="center" vertical="center"/>
    </xf>
    <xf numFmtId="0" fontId="1" fillId="2" borderId="44" xfId="2" applyFill="1" applyBorder="1">
      <alignment horizontal="center" vertical="center"/>
    </xf>
    <xf numFmtId="0" fontId="15" fillId="0" borderId="0" xfId="0" applyFont="1"/>
    <xf numFmtId="0" fontId="1" fillId="2" borderId="11" xfId="2" applyFill="1" applyBorder="1" applyAlignment="1">
      <alignment horizontal="center" vertical="center" wrapText="1"/>
    </xf>
    <xf numFmtId="0" fontId="13" fillId="2" borderId="9" xfId="2" applyFont="1" applyFill="1" applyBorder="1">
      <alignment horizontal="center" vertical="center"/>
    </xf>
    <xf numFmtId="0" fontId="0" fillId="0" borderId="4" xfId="0" quotePrefix="1" applyBorder="1" applyAlignment="1">
      <alignment horizontal="right"/>
    </xf>
    <xf numFmtId="0" fontId="1" fillId="2" borderId="4" xfId="2" applyFill="1" applyBorder="1" applyAlignment="1">
      <alignment horizontal="right" vertical="center"/>
    </xf>
    <xf numFmtId="0" fontId="1" fillId="2" borderId="6" xfId="2" applyFill="1" applyBorder="1" applyAlignment="1">
      <alignment horizontal="right" vertical="center"/>
    </xf>
    <xf numFmtId="0" fontId="0" fillId="0" borderId="4" xfId="0" applyBorder="1" applyAlignment="1">
      <alignment horizontal="right"/>
    </xf>
    <xf numFmtId="0" fontId="1" fillId="2" borderId="0" xfId="0" applyFont="1" applyFill="1"/>
    <xf numFmtId="0" fontId="1" fillId="2" borderId="16" xfId="0" applyFont="1" applyFill="1" applyBorder="1"/>
    <xf numFmtId="0" fontId="2" fillId="3" borderId="16" xfId="0" applyFont="1" applyFill="1" applyBorder="1" applyAlignment="1">
      <alignment horizontal="center"/>
    </xf>
    <xf numFmtId="0" fontId="1" fillId="3" borderId="16" xfId="0" applyFont="1" applyFill="1" applyBorder="1"/>
    <xf numFmtId="0" fontId="18" fillId="2" borderId="0" xfId="0" applyFont="1" applyFill="1"/>
    <xf numFmtId="0" fontId="19" fillId="0" borderId="0" xfId="0" applyFont="1" applyAlignment="1">
      <alignment vertical="center"/>
    </xf>
    <xf numFmtId="0" fontId="18" fillId="0" borderId="0" xfId="0" applyFont="1"/>
    <xf numFmtId="0" fontId="1" fillId="3" borderId="0" xfId="0" applyFont="1" applyFill="1"/>
    <xf numFmtId="0" fontId="1" fillId="3" borderId="18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25" xfId="0" applyNumberFormat="1" applyFont="1" applyFill="1" applyBorder="1" applyAlignment="1">
      <alignment horizontal="center" vertical="center"/>
    </xf>
    <xf numFmtId="2" fontId="1" fillId="3" borderId="38" xfId="0" applyNumberFormat="1" applyFont="1" applyFill="1" applyBorder="1" applyAlignment="1">
      <alignment horizontal="center" vertical="center"/>
    </xf>
    <xf numFmtId="166" fontId="1" fillId="3" borderId="8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0" fontId="20" fillId="0" borderId="1" xfId="0" applyFont="1" applyBorder="1"/>
    <xf numFmtId="167" fontId="20" fillId="7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7" borderId="1" xfId="0" applyFont="1" applyFill="1" applyBorder="1"/>
    <xf numFmtId="0" fontId="2" fillId="8" borderId="0" xfId="0" applyFont="1" applyFill="1"/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right"/>
    </xf>
    <xf numFmtId="0" fontId="3" fillId="3" borderId="16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center"/>
    </xf>
    <xf numFmtId="0" fontId="2" fillId="3" borderId="63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166" fontId="1" fillId="3" borderId="25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/>
    <xf numFmtId="0" fontId="1" fillId="3" borderId="20" xfId="0" applyFont="1" applyFill="1" applyBorder="1"/>
    <xf numFmtId="0" fontId="1" fillId="3" borderId="24" xfId="0" applyFont="1" applyFill="1" applyBorder="1"/>
    <xf numFmtId="0" fontId="2" fillId="2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2" fontId="1" fillId="3" borderId="68" xfId="0" applyNumberFormat="1" applyFont="1" applyFill="1" applyBorder="1" applyAlignment="1">
      <alignment horizontal="center" vertical="center"/>
    </xf>
    <xf numFmtId="2" fontId="1" fillId="3" borderId="55" xfId="0" applyNumberFormat="1" applyFont="1" applyFill="1" applyBorder="1" applyAlignment="1">
      <alignment horizontal="center" vertical="center"/>
    </xf>
    <xf numFmtId="166" fontId="1" fillId="3" borderId="57" xfId="0" applyNumberFormat="1" applyFont="1" applyFill="1" applyBorder="1" applyAlignment="1">
      <alignment horizontal="center" vertical="center"/>
    </xf>
    <xf numFmtId="166" fontId="1" fillId="3" borderId="68" xfId="0" applyNumberFormat="1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166" fontId="1" fillId="3" borderId="42" xfId="0" applyNumberFormat="1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1" fontId="1" fillId="2" borderId="44" xfId="0" applyNumberFormat="1" applyFont="1" applyFill="1" applyBorder="1" applyAlignment="1">
      <alignment horizontal="center" vertical="center"/>
    </xf>
    <xf numFmtId="165" fontId="1" fillId="2" borderId="67" xfId="0" applyNumberFormat="1" applyFont="1" applyFill="1" applyBorder="1" applyAlignment="1">
      <alignment horizontal="center" vertical="center"/>
    </xf>
    <xf numFmtId="0" fontId="12" fillId="0" borderId="0" xfId="0" quotePrefix="1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30" xfId="0" applyFont="1" applyBorder="1" applyAlignment="1">
      <alignment vertical="center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0" borderId="33" xfId="0" applyFont="1" applyBorder="1" applyAlignment="1">
      <alignment vertical="center"/>
    </xf>
    <xf numFmtId="0" fontId="0" fillId="0" borderId="34" xfId="0" applyBorder="1" applyAlignment="1">
      <alignment horizontal="left" vertical="center" wrapText="1"/>
    </xf>
    <xf numFmtId="0" fontId="6" fillId="0" borderId="35" xfId="0" applyFont="1" applyBorder="1" applyAlignment="1">
      <alignment vertical="center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3" fillId="0" borderId="2" xfId="1" applyBorder="1">
      <alignment horizontal="center" vertical="center"/>
      <protection locked="0"/>
    </xf>
    <xf numFmtId="0" fontId="3" fillId="0" borderId="16" xfId="1" applyBorder="1">
      <alignment horizontal="center" vertical="center"/>
      <protection locked="0"/>
    </xf>
    <xf numFmtId="0" fontId="3" fillId="0" borderId="3" xfId="1" applyBorder="1">
      <alignment horizontal="center" vertical="center"/>
      <protection locked="0"/>
    </xf>
    <xf numFmtId="0" fontId="3" fillId="0" borderId="4" xfId="1" applyBorder="1">
      <alignment horizontal="center" vertical="center"/>
      <protection locked="0"/>
    </xf>
    <xf numFmtId="0" fontId="3" fillId="0" borderId="0" xfId="1">
      <alignment horizontal="center" vertical="center"/>
      <protection locked="0"/>
    </xf>
    <xf numFmtId="0" fontId="3" fillId="0" borderId="5" xfId="1" applyBorder="1">
      <alignment horizontal="center" vertical="center"/>
      <protection locked="0"/>
    </xf>
    <xf numFmtId="0" fontId="1" fillId="0" borderId="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/>
      <protection locked="0"/>
    </xf>
    <xf numFmtId="165" fontId="1" fillId="2" borderId="55" xfId="0" applyNumberFormat="1" applyFont="1" applyFill="1" applyBorder="1" applyAlignment="1">
      <alignment vertical="center"/>
    </xf>
    <xf numFmtId="169" fontId="1" fillId="0" borderId="4" xfId="0" applyNumberFormat="1" applyFont="1" applyBorder="1" applyAlignment="1">
      <alignment horizontal="right" vertical="center" wrapText="1"/>
    </xf>
    <xf numFmtId="169" fontId="1" fillId="0" borderId="6" xfId="0" applyNumberFormat="1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right" vertical="center" wrapText="1"/>
    </xf>
    <xf numFmtId="3" fontId="0" fillId="3" borderId="0" xfId="0" applyNumberFormat="1" applyFill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right" vertical="center" wrapText="1"/>
    </xf>
    <xf numFmtId="168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8" fontId="0" fillId="0" borderId="0" xfId="0" applyNumberFormat="1" applyAlignment="1">
      <alignment horizontal="left" vertical="center" wrapText="1"/>
    </xf>
    <xf numFmtId="169" fontId="1" fillId="2" borderId="4" xfId="2" applyNumberFormat="1" applyFill="1" applyBorder="1" applyAlignment="1">
      <alignment horizontal="right" vertical="center"/>
    </xf>
    <xf numFmtId="169" fontId="0" fillId="2" borderId="4" xfId="0" applyNumberFormat="1" applyFill="1" applyBorder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2" applyAlignment="1">
      <alignment vertical="center"/>
    </xf>
    <xf numFmtId="0" fontId="1" fillId="0" borderId="0" xfId="0" applyFont="1" applyAlignment="1">
      <alignment vertical="center" wrapText="1"/>
    </xf>
    <xf numFmtId="169" fontId="1" fillId="2" borderId="4" xfId="2" quotePrefix="1" applyNumberFormat="1" applyFill="1" applyBorder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31" fillId="2" borderId="19" xfId="2" applyFont="1" applyFill="1" applyBorder="1">
      <alignment horizontal="center" vertical="center"/>
    </xf>
    <xf numFmtId="0" fontId="31" fillId="2" borderId="19" xfId="2" applyFont="1" applyFill="1" applyBorder="1" applyAlignment="1">
      <alignment horizontal="center" vertical="center" wrapText="1"/>
    </xf>
    <xf numFmtId="0" fontId="31" fillId="2" borderId="20" xfId="2" applyFont="1" applyFill="1" applyBorder="1" applyAlignment="1">
      <alignment horizontal="center" vertical="center" wrapText="1"/>
    </xf>
    <xf numFmtId="0" fontId="32" fillId="2" borderId="1" xfId="2" applyFont="1" applyFill="1" applyBorder="1">
      <alignment horizontal="center" vertical="center"/>
    </xf>
    <xf numFmtId="0" fontId="32" fillId="2" borderId="9" xfId="2" applyFont="1" applyFill="1" applyBorder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69" fontId="34" fillId="0" borderId="0" xfId="0" quotePrefix="1" applyNumberFormat="1" applyFont="1" applyAlignment="1">
      <alignment vertical="center"/>
    </xf>
    <xf numFmtId="0" fontId="32" fillId="2" borderId="15" xfId="2" applyFont="1" applyFill="1" applyBorder="1">
      <alignment horizontal="center" vertical="center"/>
    </xf>
    <xf numFmtId="0" fontId="32" fillId="2" borderId="11" xfId="2" applyFont="1" applyFill="1" applyBorder="1">
      <alignment horizontal="center" vertical="center"/>
    </xf>
    <xf numFmtId="0" fontId="32" fillId="0" borderId="0" xfId="2" applyFont="1">
      <alignment horizontal="center" vertical="center"/>
    </xf>
    <xf numFmtId="0" fontId="32" fillId="2" borderId="0" xfId="2" applyFont="1" applyFill="1">
      <alignment horizontal="center" vertical="center"/>
    </xf>
    <xf numFmtId="169" fontId="32" fillId="2" borderId="4" xfId="2" applyNumberFormat="1" applyFont="1" applyFill="1" applyBorder="1" applyAlignment="1">
      <alignment horizontal="right" vertical="center"/>
    </xf>
    <xf numFmtId="0" fontId="32" fillId="2" borderId="0" xfId="0" applyFont="1" applyFill="1" applyAlignment="1">
      <alignment vertical="center" wrapText="1"/>
    </xf>
    <xf numFmtId="0" fontId="32" fillId="0" borderId="0" xfId="0" applyFont="1" applyAlignment="1">
      <alignment vertical="center" wrapText="1"/>
    </xf>
    <xf numFmtId="169" fontId="32" fillId="2" borderId="6" xfId="2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9" fillId="2" borderId="52" xfId="0" applyFont="1" applyFill="1" applyBorder="1" applyAlignment="1">
      <alignment horizontal="center" vertical="center"/>
    </xf>
    <xf numFmtId="0" fontId="29" fillId="2" borderId="42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29" fillId="2" borderId="43" xfId="0" applyFont="1" applyFill="1" applyBorder="1" applyAlignment="1">
      <alignment horizontal="center" vertical="center"/>
    </xf>
    <xf numFmtId="0" fontId="29" fillId="2" borderId="55" xfId="0" applyFont="1" applyFill="1" applyBorder="1" applyAlignment="1">
      <alignment vertical="center"/>
    </xf>
    <xf numFmtId="0" fontId="29" fillId="2" borderId="16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vertical="center"/>
    </xf>
    <xf numFmtId="0" fontId="37" fillId="2" borderId="13" xfId="0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29" fillId="2" borderId="46" xfId="0" applyFont="1" applyFill="1" applyBorder="1" applyAlignment="1">
      <alignment horizontal="center" vertical="center"/>
    </xf>
    <xf numFmtId="0" fontId="38" fillId="2" borderId="2" xfId="0" quotePrefix="1" applyFont="1" applyFill="1" applyBorder="1" applyAlignment="1">
      <alignment horizontal="left" vertical="center"/>
    </xf>
    <xf numFmtId="0" fontId="29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2" borderId="60" xfId="2" applyFont="1" applyFill="1" applyBorder="1">
      <alignment horizontal="center" vertical="center"/>
    </xf>
    <xf numFmtId="0" fontId="2" fillId="2" borderId="20" xfId="2" applyFont="1" applyFill="1" applyBorder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vertical="center"/>
    </xf>
    <xf numFmtId="0" fontId="0" fillId="0" borderId="0" xfId="0" quotePrefix="1" applyAlignment="1">
      <alignment vertical="center"/>
    </xf>
    <xf numFmtId="169" fontId="0" fillId="2" borderId="4" xfId="0" quotePrefix="1" applyNumberFormat="1" applyFill="1" applyBorder="1" applyAlignment="1">
      <alignment horizontal="right" vertical="center"/>
    </xf>
    <xf numFmtId="169" fontId="0" fillId="2" borderId="4" xfId="0" applyNumberFormat="1" applyFill="1" applyBorder="1" applyAlignment="1">
      <alignment vertical="center"/>
    </xf>
    <xf numFmtId="169" fontId="0" fillId="2" borderId="6" xfId="0" quotePrefix="1" applyNumberFormat="1" applyFill="1" applyBorder="1" applyAlignment="1">
      <alignment horizontal="right" vertical="center"/>
    </xf>
    <xf numFmtId="169" fontId="1" fillId="2" borderId="4" xfId="0" quotePrefix="1" applyNumberFormat="1" applyFont="1" applyFill="1" applyBorder="1" applyAlignment="1">
      <alignment horizontal="right" vertical="center"/>
    </xf>
    <xf numFmtId="169" fontId="1" fillId="0" borderId="4" xfId="0" applyNumberFormat="1" applyFont="1" applyBorder="1"/>
    <xf numFmtId="169" fontId="1" fillId="2" borderId="4" xfId="0" quotePrefix="1" applyNumberFormat="1" applyFont="1" applyFill="1" applyBorder="1" applyAlignment="1">
      <alignment horizontal="right"/>
    </xf>
    <xf numFmtId="169" fontId="1" fillId="2" borderId="4" xfId="0" applyNumberFormat="1" applyFont="1" applyFill="1" applyBorder="1" applyAlignment="1">
      <alignment horizontal="right"/>
    </xf>
    <xf numFmtId="169" fontId="1" fillId="2" borderId="4" xfId="0" quotePrefix="1" applyNumberFormat="1" applyFont="1" applyFill="1" applyBorder="1" applyAlignment="1">
      <alignment horizontal="right" vertical="center" wrapText="1"/>
    </xf>
    <xf numFmtId="169" fontId="1" fillId="2" borderId="6" xfId="0" applyNumberFormat="1" applyFont="1" applyFill="1" applyBorder="1"/>
    <xf numFmtId="0" fontId="23" fillId="2" borderId="9" xfId="2" applyFont="1" applyFill="1" applyBorder="1">
      <alignment horizontal="center" vertical="center"/>
    </xf>
    <xf numFmtId="0" fontId="17" fillId="2" borderId="44" xfId="2" applyFont="1" applyFill="1" applyBorder="1">
      <alignment horizontal="center" vertical="center"/>
    </xf>
    <xf numFmtId="0" fontId="24" fillId="2" borderId="2" xfId="0" applyFont="1" applyFill="1" applyBorder="1" applyAlignment="1">
      <alignment vertical="center"/>
    </xf>
    <xf numFmtId="0" fontId="25" fillId="2" borderId="16" xfId="0" applyFont="1" applyFill="1" applyBorder="1" applyAlignment="1">
      <alignment vertical="center"/>
    </xf>
    <xf numFmtId="0" fontId="25" fillId="2" borderId="3" xfId="0" applyFont="1" applyFill="1" applyBorder="1" applyAlignment="1">
      <alignment vertical="center"/>
    </xf>
    <xf numFmtId="169" fontId="25" fillId="0" borderId="4" xfId="0" quotePrefix="1" applyNumberFormat="1" applyFont="1" applyBorder="1" applyAlignment="1">
      <alignment horizontal="right" vertical="center"/>
    </xf>
    <xf numFmtId="169" fontId="25" fillId="0" borderId="4" xfId="0" applyNumberFormat="1" applyFont="1" applyBorder="1" applyAlignment="1">
      <alignment vertical="center"/>
    </xf>
    <xf numFmtId="169" fontId="25" fillId="0" borderId="6" xfId="0" applyNumberFormat="1" applyFont="1" applyBorder="1" applyAlignment="1">
      <alignment horizontal="right" vertical="center"/>
    </xf>
    <xf numFmtId="3" fontId="25" fillId="3" borderId="0" xfId="0" applyNumberFormat="1" applyFont="1" applyFill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25" fillId="0" borderId="17" xfId="0" applyFont="1" applyBorder="1" applyAlignment="1">
      <alignment horizontal="right" vertical="center" wrapText="1"/>
    </xf>
    <xf numFmtId="168" fontId="25" fillId="0" borderId="7" xfId="0" applyNumberFormat="1" applyFont="1" applyBorder="1" applyAlignment="1">
      <alignment horizontal="left" vertical="center" wrapText="1"/>
    </xf>
    <xf numFmtId="170" fontId="25" fillId="0" borderId="0" xfId="0" applyNumberFormat="1" applyFont="1" applyAlignment="1">
      <alignment horizontal="center" vertical="center" wrapText="1"/>
    </xf>
    <xf numFmtId="168" fontId="25" fillId="0" borderId="0" xfId="0" applyNumberFormat="1" applyFont="1" applyAlignment="1">
      <alignment horizontal="left" vertical="center" wrapText="1"/>
    </xf>
    <xf numFmtId="169" fontId="29" fillId="2" borderId="4" xfId="0" quotePrefix="1" applyNumberFormat="1" applyFont="1" applyFill="1" applyBorder="1" applyAlignment="1">
      <alignment horizontal="right" vertical="center"/>
    </xf>
    <xf numFmtId="169" fontId="29" fillId="2" borderId="4" xfId="0" applyNumberFormat="1" applyFont="1" applyFill="1" applyBorder="1" applyAlignment="1">
      <alignment horizontal="right" vertical="center"/>
    </xf>
    <xf numFmtId="169" fontId="29" fillId="2" borderId="6" xfId="0" quotePrefix="1" applyNumberFormat="1" applyFont="1" applyFill="1" applyBorder="1" applyAlignment="1">
      <alignment horizontal="right" vertical="center"/>
    </xf>
    <xf numFmtId="0" fontId="32" fillId="2" borderId="0" xfId="2" applyFont="1" applyFill="1" applyAlignment="1">
      <alignment horizontal="left" vertical="center"/>
    </xf>
    <xf numFmtId="169" fontId="0" fillId="2" borderId="6" xfId="0" applyNumberFormat="1" applyFill="1" applyBorder="1" applyAlignment="1">
      <alignment horizontal="right"/>
    </xf>
    <xf numFmtId="12" fontId="29" fillId="2" borderId="5" xfId="0" quotePrefix="1" applyNumberFormat="1" applyFont="1" applyFill="1" applyBorder="1" applyAlignment="1">
      <alignment horizontal="center" vertical="center"/>
    </xf>
    <xf numFmtId="12" fontId="29" fillId="2" borderId="9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center" vertical="center"/>
    </xf>
    <xf numFmtId="49" fontId="1" fillId="0" borderId="1" xfId="1" applyNumberFormat="1" applyFont="1" applyBorder="1">
      <alignment horizontal="center" vertical="center"/>
      <protection locked="0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6" xfId="1" applyNumberFormat="1" applyFont="1" applyBorder="1">
      <alignment horizontal="center" vertical="center"/>
      <protection locked="0"/>
    </xf>
    <xf numFmtId="49" fontId="1" fillId="0" borderId="26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2" fillId="0" borderId="42" xfId="1" applyFont="1" applyBorder="1">
      <alignment horizontal="center" vertical="center"/>
      <protection locked="0"/>
    </xf>
    <xf numFmtId="0" fontId="2" fillId="0" borderId="19" xfId="1" applyFont="1" applyBorder="1">
      <alignment horizontal="center" vertical="center"/>
      <protection locked="0"/>
    </xf>
    <xf numFmtId="49" fontId="1" fillId="0" borderId="19" xfId="1" applyNumberFormat="1" applyFont="1" applyBorder="1">
      <alignment horizontal="center" vertical="center"/>
      <protection locked="0"/>
    </xf>
    <xf numFmtId="49" fontId="1" fillId="0" borderId="53" xfId="1" applyNumberFormat="1" applyFont="1" applyBorder="1">
      <alignment horizontal="center" vertical="center"/>
      <protection locked="0"/>
    </xf>
    <xf numFmtId="0" fontId="1" fillId="0" borderId="19" xfId="1" applyFont="1" applyBorder="1">
      <alignment horizontal="center" vertical="center"/>
      <protection locked="0"/>
    </xf>
    <xf numFmtId="0" fontId="1" fillId="0" borderId="1" xfId="1" applyFont="1" applyBorder="1">
      <alignment horizontal="center" vertical="center"/>
      <protection locked="0"/>
    </xf>
    <xf numFmtId="0" fontId="1" fillId="0" borderId="1" xfId="1" applyFont="1" applyBorder="1" applyAlignment="1">
      <alignment vertical="center"/>
      <protection locked="0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9" xfId="0" applyNumberFormat="1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49" fontId="1" fillId="0" borderId="42" xfId="0" applyNumberFormat="1" applyFont="1" applyBorder="1" applyAlignment="1">
      <alignment vertical="center" wrapText="1"/>
    </xf>
    <xf numFmtId="49" fontId="1" fillId="0" borderId="42" xfId="0" applyNumberFormat="1" applyFont="1" applyBorder="1" applyAlignment="1">
      <alignment horizontal="center" vertical="center"/>
    </xf>
    <xf numFmtId="49" fontId="1" fillId="0" borderId="52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49" fontId="1" fillId="0" borderId="53" xfId="0" applyNumberFormat="1" applyFont="1" applyBorder="1" applyAlignment="1">
      <alignment horizontal="center" vertical="center"/>
    </xf>
    <xf numFmtId="169" fontId="1" fillId="0" borderId="70" xfId="0" applyNumberFormat="1" applyFont="1" applyBorder="1" applyAlignment="1">
      <alignment horizontal="right" vertical="center" wrapText="1"/>
    </xf>
    <xf numFmtId="169" fontId="1" fillId="0" borderId="60" xfId="0" applyNumberFormat="1" applyFont="1" applyBorder="1" applyAlignment="1">
      <alignment horizontal="right" vertical="center" wrapText="1"/>
    </xf>
    <xf numFmtId="168" fontId="25" fillId="3" borderId="0" xfId="0" applyNumberFormat="1" applyFont="1" applyFill="1" applyAlignment="1">
      <alignment horizontal="left" vertical="center" wrapText="1"/>
    </xf>
    <xf numFmtId="2" fontId="25" fillId="3" borderId="0" xfId="0" applyNumberFormat="1" applyFont="1" applyFill="1" applyAlignment="1">
      <alignment horizontal="left" vertical="center" wrapText="1"/>
    </xf>
    <xf numFmtId="168" fontId="0" fillId="3" borderId="0" xfId="0" applyNumberFormat="1" applyFill="1" applyAlignment="1">
      <alignment horizontal="left" vertical="center" wrapText="1"/>
    </xf>
    <xf numFmtId="168" fontId="0" fillId="3" borderId="17" xfId="0" applyNumberFormat="1" applyFill="1" applyBorder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17" fillId="2" borderId="19" xfId="2" applyFont="1" applyFill="1" applyBorder="1">
      <alignment horizontal="center" vertic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15" fillId="2" borderId="2" xfId="0" applyFont="1" applyFill="1" applyBorder="1"/>
    <xf numFmtId="0" fontId="0" fillId="2" borderId="16" xfId="0" applyFill="1" applyBorder="1"/>
    <xf numFmtId="0" fontId="0" fillId="2" borderId="3" xfId="0" applyFill="1" applyBorder="1"/>
    <xf numFmtId="0" fontId="0" fillId="0" borderId="4" xfId="0" applyBorder="1"/>
    <xf numFmtId="0" fontId="0" fillId="0" borderId="6" xfId="0" quotePrefix="1" applyBorder="1" applyAlignment="1">
      <alignment horizontal="right"/>
    </xf>
    <xf numFmtId="0" fontId="1" fillId="2" borderId="17" xfId="2" applyFill="1" applyBorder="1" applyAlignment="1">
      <alignment horizontal="left" vertical="center"/>
    </xf>
    <xf numFmtId="0" fontId="1" fillId="2" borderId="7" xfId="2" applyFill="1" applyBorder="1" applyAlignment="1">
      <alignment horizontal="left" vertical="center"/>
    </xf>
    <xf numFmtId="0" fontId="1" fillId="2" borderId="8" xfId="2" applyFill="1" applyBorder="1">
      <alignment horizontal="center" vertical="center"/>
    </xf>
    <xf numFmtId="0" fontId="1" fillId="2" borderId="1" xfId="2" applyFill="1" applyBorder="1">
      <alignment horizontal="center" vertical="center"/>
    </xf>
    <xf numFmtId="0" fontId="4" fillId="2" borderId="2" xfId="2" applyFont="1" applyFill="1" applyBorder="1" applyAlignment="1">
      <alignment horizontal="left" vertical="center"/>
    </xf>
    <xf numFmtId="0" fontId="4" fillId="2" borderId="16" xfId="2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left" vertical="center"/>
    </xf>
    <xf numFmtId="0" fontId="1" fillId="2" borderId="0" xfId="2" applyFill="1" applyAlignment="1">
      <alignment horizontal="left" vertical="center"/>
    </xf>
    <xf numFmtId="0" fontId="1" fillId="2" borderId="5" xfId="2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5" xfId="0" applyFill="1" applyBorder="1" applyAlignment="1">
      <alignment horizontal="left"/>
    </xf>
    <xf numFmtId="0" fontId="3" fillId="2" borderId="21" xfId="1" applyFill="1" applyBorder="1" applyAlignment="1">
      <alignment horizontal="center"/>
      <protection locked="0"/>
    </xf>
    <xf numFmtId="0" fontId="3" fillId="2" borderId="22" xfId="1" applyFill="1" applyBorder="1" applyAlignment="1">
      <alignment horizontal="center"/>
      <protection locked="0"/>
    </xf>
    <xf numFmtId="0" fontId="3" fillId="2" borderId="23" xfId="1" applyFill="1" applyBorder="1" applyAlignment="1">
      <alignment horizontal="center"/>
      <protection locked="0"/>
    </xf>
    <xf numFmtId="0" fontId="2" fillId="2" borderId="18" xfId="2" applyFont="1" applyFill="1" applyBorder="1">
      <alignment horizontal="center" vertical="center"/>
    </xf>
    <xf numFmtId="0" fontId="2" fillId="2" borderId="19" xfId="2" applyFont="1" applyFill="1" applyBorder="1">
      <alignment horizontal="center" vertical="center"/>
    </xf>
    <xf numFmtId="0" fontId="1" fillId="2" borderId="38" xfId="2" applyFill="1" applyBorder="1">
      <alignment horizontal="center" vertical="center"/>
    </xf>
    <xf numFmtId="0" fontId="1" fillId="2" borderId="25" xfId="2" applyFill="1" applyBorder="1">
      <alignment horizontal="center" vertical="center"/>
    </xf>
    <xf numFmtId="0" fontId="1" fillId="2" borderId="26" xfId="2" applyFill="1" applyBorder="1">
      <alignment horizontal="center" vertical="center"/>
    </xf>
    <xf numFmtId="0" fontId="1" fillId="2" borderId="0" xfId="2" applyFill="1">
      <alignment horizontal="center" vertical="center"/>
    </xf>
    <xf numFmtId="0" fontId="30" fillId="2" borderId="21" xfId="1" applyFont="1" applyFill="1" applyBorder="1">
      <alignment horizontal="center" vertical="center"/>
      <protection locked="0"/>
    </xf>
    <xf numFmtId="0" fontId="30" fillId="2" borderId="22" xfId="1" applyFont="1" applyFill="1" applyBorder="1">
      <alignment horizontal="center" vertical="center"/>
      <protection locked="0"/>
    </xf>
    <xf numFmtId="0" fontId="30" fillId="2" borderId="23" xfId="1" applyFont="1" applyFill="1" applyBorder="1">
      <alignment horizontal="center" vertical="center"/>
      <protection locked="0"/>
    </xf>
    <xf numFmtId="0" fontId="31" fillId="2" borderId="18" xfId="2" applyFont="1" applyFill="1" applyBorder="1">
      <alignment horizontal="center" vertical="center"/>
    </xf>
    <xf numFmtId="0" fontId="31" fillId="2" borderId="19" xfId="2" applyFont="1" applyFill="1" applyBorder="1">
      <alignment horizontal="center" vertical="center"/>
    </xf>
    <xf numFmtId="0" fontId="32" fillId="2" borderId="8" xfId="2" applyFont="1" applyFill="1" applyBorder="1">
      <alignment horizontal="center" vertical="center"/>
    </xf>
    <xf numFmtId="0" fontId="32" fillId="2" borderId="1" xfId="2" applyFont="1" applyFill="1" applyBorder="1">
      <alignment horizontal="center" vertical="center"/>
    </xf>
    <xf numFmtId="0" fontId="32" fillId="2" borderId="17" xfId="2" applyFont="1" applyFill="1" applyBorder="1" applyAlignment="1">
      <alignment horizontal="left" vertical="center"/>
    </xf>
    <xf numFmtId="0" fontId="32" fillId="2" borderId="7" xfId="2" applyFont="1" applyFill="1" applyBorder="1" applyAlignment="1">
      <alignment horizontal="left" vertical="center"/>
    </xf>
    <xf numFmtId="0" fontId="32" fillId="2" borderId="0" xfId="2" applyFont="1" applyFill="1" applyAlignment="1">
      <alignment horizontal="left" vertical="center"/>
    </xf>
    <xf numFmtId="0" fontId="32" fillId="2" borderId="5" xfId="2" applyFont="1" applyFill="1" applyBorder="1" applyAlignment="1">
      <alignment horizontal="left" vertical="center"/>
    </xf>
    <xf numFmtId="0" fontId="32" fillId="2" borderId="10" xfId="2" applyFont="1" applyFill="1" applyBorder="1">
      <alignment horizontal="center" vertical="center"/>
    </xf>
    <xf numFmtId="0" fontId="32" fillId="2" borderId="15" xfId="2" applyFont="1" applyFill="1" applyBorder="1">
      <alignment horizontal="center" vertical="center"/>
    </xf>
    <xf numFmtId="0" fontId="35" fillId="2" borderId="2" xfId="2" applyFont="1" applyFill="1" applyBorder="1" applyAlignment="1">
      <alignment horizontal="left" vertical="center"/>
    </xf>
    <xf numFmtId="0" fontId="35" fillId="2" borderId="16" xfId="2" applyFont="1" applyFill="1" applyBorder="1" applyAlignment="1">
      <alignment horizontal="left" vertical="center"/>
    </xf>
    <xf numFmtId="0" fontId="35" fillId="2" borderId="3" xfId="2" applyFont="1" applyFill="1" applyBorder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2" fillId="2" borderId="8" xfId="2" applyFont="1" applyFill="1" applyBorder="1">
      <alignment horizontal="center" vertical="center"/>
    </xf>
    <xf numFmtId="0" fontId="2" fillId="2" borderId="1" xfId="2" applyFont="1" applyFill="1" applyBorder="1">
      <alignment horizontal="center" vertical="center"/>
    </xf>
    <xf numFmtId="0" fontId="3" fillId="2" borderId="12" xfId="1" applyFill="1" applyBorder="1">
      <alignment horizontal="center" vertical="center"/>
      <protection locked="0"/>
    </xf>
    <xf numFmtId="0" fontId="3" fillId="2" borderId="13" xfId="1" applyFill="1" applyBorder="1">
      <alignment horizontal="center" vertical="center"/>
      <protection locked="0"/>
    </xf>
    <xf numFmtId="0" fontId="3" fillId="2" borderId="14" xfId="1" applyFill="1" applyBorder="1">
      <alignment horizontal="center" vertical="center"/>
      <protection locked="0"/>
    </xf>
    <xf numFmtId="0" fontId="1" fillId="2" borderId="10" xfId="2" applyFill="1" applyBorder="1">
      <alignment horizontal="center" vertical="center"/>
    </xf>
    <xf numFmtId="0" fontId="1" fillId="2" borderId="15" xfId="2" applyFill="1" applyBorder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51" xfId="0" applyFont="1" applyFill="1" applyBorder="1" applyAlignment="1">
      <alignment horizontal="center" vertical="center"/>
    </xf>
    <xf numFmtId="0" fontId="29" fillId="2" borderId="55" xfId="0" applyFont="1" applyFill="1" applyBorder="1" applyAlignment="1">
      <alignment horizontal="center" vertical="center"/>
    </xf>
    <xf numFmtId="0" fontId="29" fillId="2" borderId="52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29" fillId="2" borderId="40" xfId="0" applyFont="1" applyFill="1" applyBorder="1" applyAlignment="1">
      <alignment horizontal="center" vertical="center"/>
    </xf>
    <xf numFmtId="0" fontId="29" fillId="2" borderId="53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left" vertical="center"/>
    </xf>
    <xf numFmtId="0" fontId="29" fillId="2" borderId="7" xfId="0" applyFont="1" applyFill="1" applyBorder="1" applyAlignment="1">
      <alignment horizontal="left" vertical="center"/>
    </xf>
    <xf numFmtId="0" fontId="37" fillId="2" borderId="27" xfId="0" applyFont="1" applyFill="1" applyBorder="1" applyAlignment="1">
      <alignment horizontal="center" vertical="center"/>
    </xf>
    <xf numFmtId="0" fontId="37" fillId="2" borderId="54" xfId="0" applyFont="1" applyFill="1" applyBorder="1" applyAlignment="1">
      <alignment horizontal="center" vertical="center"/>
    </xf>
    <xf numFmtId="0" fontId="30" fillId="2" borderId="48" xfId="0" applyFont="1" applyFill="1" applyBorder="1" applyAlignment="1">
      <alignment horizontal="center" vertical="center"/>
    </xf>
    <xf numFmtId="0" fontId="30" fillId="2" borderId="49" xfId="0" applyFont="1" applyFill="1" applyBorder="1" applyAlignment="1">
      <alignment horizontal="center" vertical="center"/>
    </xf>
    <xf numFmtId="0" fontId="30" fillId="2" borderId="50" xfId="0" applyFont="1" applyFill="1" applyBorder="1" applyAlignment="1">
      <alignment horizontal="center" vertical="center"/>
    </xf>
    <xf numFmtId="12" fontId="29" fillId="2" borderId="44" xfId="0" applyNumberFormat="1" applyFont="1" applyFill="1" applyBorder="1" applyAlignment="1">
      <alignment horizontal="center" vertical="center"/>
    </xf>
    <xf numFmtId="12" fontId="29" fillId="2" borderId="45" xfId="0" applyNumberFormat="1" applyFont="1" applyFill="1" applyBorder="1" applyAlignment="1">
      <alignment horizontal="center" vertical="center"/>
    </xf>
    <xf numFmtId="12" fontId="29" fillId="2" borderId="47" xfId="0" applyNumberFormat="1" applyFont="1" applyFill="1" applyBorder="1" applyAlignment="1">
      <alignment horizontal="center" vertical="center"/>
    </xf>
    <xf numFmtId="0" fontId="29" fillId="2" borderId="42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9" fillId="2" borderId="44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12" fontId="29" fillId="2" borderId="20" xfId="0" applyNumberFormat="1" applyFont="1" applyFill="1" applyBorder="1" applyAlignment="1">
      <alignment horizontal="center" vertical="center"/>
    </xf>
    <xf numFmtId="0" fontId="29" fillId="2" borderId="43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56" xfId="0" applyFont="1" applyFill="1" applyBorder="1" applyAlignment="1">
      <alignment horizontal="center" vertical="center"/>
    </xf>
    <xf numFmtId="0" fontId="1" fillId="2" borderId="58" xfId="2" applyFill="1" applyBorder="1">
      <alignment horizontal="center" vertical="center"/>
    </xf>
    <xf numFmtId="0" fontId="1" fillId="2" borderId="39" xfId="2" applyFill="1" applyBorder="1">
      <alignment horizontal="center" vertical="center"/>
    </xf>
    <xf numFmtId="0" fontId="3" fillId="2" borderId="21" xfId="1" applyFill="1" applyBorder="1">
      <alignment horizontal="center" vertical="center"/>
      <protection locked="0"/>
    </xf>
    <xf numFmtId="0" fontId="3" fillId="2" borderId="22" xfId="1" applyFill="1" applyBorder="1">
      <alignment horizontal="center" vertical="center"/>
      <protection locked="0"/>
    </xf>
    <xf numFmtId="0" fontId="3" fillId="2" borderId="62" xfId="1" applyFill="1" applyBorder="1">
      <alignment horizontal="center" vertical="center"/>
      <protection locked="0"/>
    </xf>
    <xf numFmtId="0" fontId="3" fillId="2" borderId="23" xfId="1" applyFill="1" applyBorder="1">
      <alignment horizontal="center" vertical="center"/>
      <protection locked="0"/>
    </xf>
    <xf numFmtId="0" fontId="17" fillId="2" borderId="55" xfId="2" applyFont="1" applyFill="1" applyBorder="1">
      <alignment horizontal="center" vertical="center"/>
    </xf>
    <xf numFmtId="0" fontId="17" fillId="2" borderId="52" xfId="2" applyFont="1" applyFill="1" applyBorder="1">
      <alignment horizontal="center" vertical="center"/>
    </xf>
    <xf numFmtId="0" fontId="17" fillId="2" borderId="4" xfId="2" applyFont="1" applyFill="1" applyBorder="1">
      <alignment horizontal="center" vertical="center"/>
    </xf>
    <xf numFmtId="0" fontId="17" fillId="2" borderId="51" xfId="2" applyFont="1" applyFill="1" applyBorder="1">
      <alignment horizontal="center" vertical="center"/>
    </xf>
    <xf numFmtId="0" fontId="17" fillId="2" borderId="44" xfId="2" applyFont="1" applyFill="1" applyBorder="1" applyAlignment="1">
      <alignment horizontal="center" vertical="center" wrapText="1"/>
    </xf>
    <xf numFmtId="0" fontId="17" fillId="2" borderId="45" xfId="2" applyFont="1" applyFill="1" applyBorder="1">
      <alignment horizontal="center" vertical="center"/>
    </xf>
    <xf numFmtId="0" fontId="17" fillId="2" borderId="42" xfId="2" applyFont="1" applyFill="1" applyBorder="1" applyAlignment="1">
      <alignment horizontal="center" vertical="center" wrapText="1"/>
    </xf>
    <xf numFmtId="0" fontId="17" fillId="2" borderId="19" xfId="2" applyFont="1" applyFill="1" applyBorder="1">
      <alignment horizontal="center" vertical="center"/>
    </xf>
    <xf numFmtId="0" fontId="17" fillId="2" borderId="42" xfId="2" applyFont="1" applyFill="1" applyBorder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7" fillId="2" borderId="40" xfId="2" applyFont="1" applyFill="1" applyBorder="1">
      <alignment horizontal="center" vertical="center"/>
    </xf>
    <xf numFmtId="0" fontId="17" fillId="2" borderId="53" xfId="2" applyFont="1" applyFill="1" applyBorder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17" fillId="2" borderId="6" xfId="2" applyFont="1" applyFill="1" applyBorder="1">
      <alignment horizontal="center" vertical="center"/>
    </xf>
    <xf numFmtId="0" fontId="17" fillId="2" borderId="56" xfId="2" applyFont="1" applyFill="1" applyBorder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7" fillId="2" borderId="38" xfId="2" applyFont="1" applyFill="1" applyBorder="1">
      <alignment horizontal="center" vertical="center"/>
    </xf>
    <xf numFmtId="0" fontId="17" fillId="2" borderId="26" xfId="2" applyFont="1" applyFill="1" applyBorder="1">
      <alignment horizontal="center" vertical="center"/>
    </xf>
    <xf numFmtId="0" fontId="2" fillId="3" borderId="49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5" fontId="1" fillId="2" borderId="38" xfId="0" applyNumberFormat="1" applyFont="1" applyFill="1" applyBorder="1" applyAlignment="1">
      <alignment horizontal="center" vertical="center"/>
    </xf>
    <xf numFmtId="165" fontId="1" fillId="2" borderId="6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/>
    </xf>
    <xf numFmtId="0" fontId="21" fillId="2" borderId="16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0" fillId="0" borderId="0" xfId="0" applyFont="1" applyAlignment="1">
      <alignment horizontal="right"/>
    </xf>
    <xf numFmtId="0" fontId="1" fillId="2" borderId="1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3" fillId="0" borderId="2" xfId="1" applyBorder="1">
      <alignment horizontal="center" vertical="center"/>
      <protection locked="0"/>
    </xf>
    <xf numFmtId="0" fontId="3" fillId="0" borderId="16" xfId="1" applyBorder="1">
      <alignment horizontal="center" vertical="center"/>
      <protection locked="0"/>
    </xf>
    <xf numFmtId="0" fontId="3" fillId="0" borderId="3" xfId="1" applyBorder="1">
      <alignment horizontal="center" vertical="center"/>
      <protection locked="0"/>
    </xf>
    <xf numFmtId="164" fontId="2" fillId="0" borderId="40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 indent="1"/>
    </xf>
    <xf numFmtId="0" fontId="1" fillId="0" borderId="1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 indent="1"/>
    </xf>
    <xf numFmtId="0" fontId="0" fillId="3" borderId="5" xfId="0" applyFill="1" applyBorder="1" applyAlignment="1">
      <alignment horizontal="left" vertical="center" indent="1"/>
    </xf>
    <xf numFmtId="0" fontId="39" fillId="0" borderId="0" xfId="0" applyFont="1" applyAlignment="1">
      <alignment horizontal="center" vertical="center" wrapText="1"/>
    </xf>
    <xf numFmtId="0" fontId="25" fillId="3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right" vertical="center" wrapText="1"/>
    </xf>
    <xf numFmtId="0" fontId="25" fillId="0" borderId="6" xfId="0" applyFont="1" applyBorder="1" applyAlignment="1">
      <alignment horizontal="right" vertical="center" wrapText="1"/>
    </xf>
    <xf numFmtId="0" fontId="25" fillId="0" borderId="17" xfId="0" applyFont="1" applyBorder="1" applyAlignment="1">
      <alignment horizontal="right" vertical="center" wrapText="1"/>
    </xf>
    <xf numFmtId="0" fontId="22" fillId="2" borderId="2" xfId="1" applyFont="1" applyFill="1" applyBorder="1" applyAlignment="1">
      <alignment horizontal="center" vertical="center" wrapText="1"/>
      <protection locked="0"/>
    </xf>
    <xf numFmtId="0" fontId="22" fillId="2" borderId="16" xfId="1" applyFont="1" applyFill="1" applyBorder="1">
      <alignment horizontal="center" vertical="center"/>
      <protection locked="0"/>
    </xf>
    <xf numFmtId="0" fontId="22" fillId="2" borderId="3" xfId="1" applyFont="1" applyFill="1" applyBorder="1">
      <alignment horizontal="center" vertical="center"/>
      <protection locked="0"/>
    </xf>
    <xf numFmtId="0" fontId="23" fillId="2" borderId="38" xfId="2" applyFont="1" applyFill="1" applyBorder="1">
      <alignment horizontal="center" vertical="center"/>
    </xf>
    <xf numFmtId="0" fontId="23" fillId="2" borderId="26" xfId="2" applyFont="1" applyFill="1" applyBorder="1">
      <alignment horizontal="center" vertical="center"/>
    </xf>
    <xf numFmtId="0" fontId="22" fillId="2" borderId="6" xfId="1" applyFont="1" applyFill="1" applyBorder="1" applyAlignment="1">
      <alignment horizontal="center" vertical="center" wrapText="1"/>
      <protection locked="0"/>
    </xf>
    <xf numFmtId="0" fontId="22" fillId="2" borderId="17" xfId="1" applyFont="1" applyFill="1" applyBorder="1" applyAlignment="1">
      <alignment horizontal="center" vertical="center" wrapText="1"/>
      <protection locked="0"/>
    </xf>
    <xf numFmtId="0" fontId="22" fillId="2" borderId="7" xfId="1" applyFont="1" applyFill="1" applyBorder="1" applyAlignment="1">
      <alignment horizontal="center" vertical="center" wrapText="1"/>
      <protection locked="0"/>
    </xf>
    <xf numFmtId="0" fontId="23" fillId="2" borderId="40" xfId="2" applyFont="1" applyFill="1" applyBorder="1">
      <alignment horizontal="center" vertical="center"/>
    </xf>
    <xf numFmtId="0" fontId="23" fillId="2" borderId="24" xfId="2" applyFont="1" applyFill="1" applyBorder="1">
      <alignment horizontal="center" vertical="center"/>
    </xf>
    <xf numFmtId="0" fontId="23" fillId="2" borderId="41" xfId="2" applyFont="1" applyFill="1" applyBorder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13" fillId="2" borderId="8" xfId="2" applyFont="1" applyFill="1" applyBorder="1">
      <alignment horizontal="center" vertical="center"/>
    </xf>
    <xf numFmtId="0" fontId="13" fillId="2" borderId="1" xfId="2" applyFont="1" applyFill="1" applyBorder="1">
      <alignment horizontal="center" vertical="center"/>
    </xf>
    <xf numFmtId="0" fontId="1" fillId="2" borderId="55" xfId="2" applyFill="1" applyBorder="1">
      <alignment horizontal="center" vertical="center"/>
    </xf>
    <xf numFmtId="0" fontId="1" fillId="2" borderId="52" xfId="2" applyFill="1" applyBorder="1">
      <alignment horizontal="center" vertical="center"/>
    </xf>
    <xf numFmtId="0" fontId="16" fillId="0" borderId="17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41" fillId="0" borderId="42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2" fillId="0" borderId="42" xfId="1" applyFont="1" applyBorder="1">
      <alignment horizontal="center" vertical="center"/>
      <protection locked="0"/>
    </xf>
    <xf numFmtId="0" fontId="2" fillId="0" borderId="19" xfId="1" applyFont="1" applyBorder="1">
      <alignment horizontal="center" vertical="center"/>
      <protection locked="0"/>
    </xf>
    <xf numFmtId="0" fontId="2" fillId="0" borderId="43" xfId="1" applyFont="1" applyBorder="1" applyAlignment="1">
      <alignment horizontal="center" vertical="center" textRotation="90"/>
      <protection locked="0"/>
    </xf>
    <xf numFmtId="0" fontId="2" fillId="0" borderId="42" xfId="0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3" fillId="0" borderId="69" xfId="1" applyBorder="1">
      <alignment horizontal="center" vertical="center"/>
      <protection locked="0"/>
    </xf>
    <xf numFmtId="0" fontId="3" fillId="0" borderId="25" xfId="1" applyBorder="1">
      <alignment horizontal="center" vertical="center"/>
      <protection locked="0"/>
    </xf>
    <xf numFmtId="0" fontId="3" fillId="0" borderId="26" xfId="1" applyBorder="1">
      <alignment horizontal="center" vertical="center"/>
      <protection locked="0"/>
    </xf>
    <xf numFmtId="0" fontId="0" fillId="0" borderId="0" xfId="0" applyAlignment="1">
      <alignment horizontal="left" vertical="center" indent="1"/>
    </xf>
    <xf numFmtId="0" fontId="2" fillId="0" borderId="1" xfId="1" applyFont="1" applyBorder="1">
      <alignment horizontal="center" vertical="center"/>
      <protection locked="0"/>
    </xf>
    <xf numFmtId="0" fontId="2" fillId="0" borderId="26" xfId="1" applyFont="1" applyBorder="1">
      <alignment horizontal="center" vertical="center"/>
      <protection locked="0"/>
    </xf>
    <xf numFmtId="0" fontId="2" fillId="0" borderId="59" xfId="1" applyFont="1" applyBorder="1">
      <alignment horizontal="center" vertical="center"/>
      <protection locked="0"/>
    </xf>
    <xf numFmtId="0" fontId="2" fillId="0" borderId="52" xfId="1" applyFont="1" applyBorder="1">
      <alignment horizontal="center" vertical="center"/>
      <protection locked="0"/>
    </xf>
    <xf numFmtId="0" fontId="2" fillId="0" borderId="70" xfId="1" applyFont="1" applyBorder="1">
      <alignment horizontal="center" vertical="center"/>
      <protection locked="0"/>
    </xf>
    <xf numFmtId="0" fontId="2" fillId="0" borderId="51" xfId="1" applyFont="1" applyBorder="1">
      <alignment horizontal="center" vertical="center"/>
      <protection locked="0"/>
    </xf>
    <xf numFmtId="0" fontId="2" fillId="0" borderId="60" xfId="1" applyFont="1" applyBorder="1">
      <alignment horizontal="center" vertical="center"/>
      <protection locked="0"/>
    </xf>
    <xf numFmtId="0" fontId="2" fillId="0" borderId="53" xfId="1" applyFont="1" applyBorder="1">
      <alignment horizontal="center" vertical="center"/>
      <protection locked="0"/>
    </xf>
    <xf numFmtId="0" fontId="1" fillId="0" borderId="51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1" fillId="0" borderId="70" xfId="0" applyFont="1" applyBorder="1" applyAlignment="1">
      <alignment horizontal="left" vertical="center" wrapText="1"/>
    </xf>
    <xf numFmtId="0" fontId="11" fillId="0" borderId="51" xfId="0" applyFont="1" applyBorder="1" applyAlignment="1">
      <alignment horizontal="left" vertical="center" wrapText="1"/>
    </xf>
  </cellXfs>
  <cellStyles count="3">
    <cellStyle name="HEADER" xfId="1" xr:uid="{338310CE-6E72-418F-AFD9-E1D727F24BBF}"/>
    <cellStyle name="Normal" xfId="0" builtinId="0"/>
    <cellStyle name="TABLE TEXT" xfId="2" xr:uid="{D7F30CB8-A80E-4268-B37B-DA1638B7E3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484074</xdr:colOff>
      <xdr:row>23</xdr:row>
      <xdr:rowOff>58292</xdr:rowOff>
    </xdr:from>
    <xdr:to>
      <xdr:col>28</xdr:col>
      <xdr:colOff>475983</xdr:colOff>
      <xdr:row>48</xdr:row>
      <xdr:rowOff>5970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B7CC9E-1479-44A2-B4BE-A79D567BD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9467" y="4548649"/>
          <a:ext cx="4904087" cy="5077571"/>
        </a:xfrm>
        <a:prstGeom prst="rect">
          <a:avLst/>
        </a:prstGeom>
      </xdr:spPr>
    </xdr:pic>
    <xdr:clientData/>
  </xdr:twoCellAnchor>
  <xdr:twoCellAnchor editAs="oneCell">
    <xdr:from>
      <xdr:col>30</xdr:col>
      <xdr:colOff>246290</xdr:colOff>
      <xdr:row>8</xdr:row>
      <xdr:rowOff>63954</xdr:rowOff>
    </xdr:from>
    <xdr:to>
      <xdr:col>38</xdr:col>
      <xdr:colOff>511880</xdr:colOff>
      <xdr:row>27</xdr:row>
      <xdr:rowOff>111714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F01A01-0638-49CF-A80D-B42E662FD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011540" y="1521279"/>
          <a:ext cx="5275740" cy="4133985"/>
        </a:xfrm>
        <a:prstGeom prst="rect">
          <a:avLst/>
        </a:prstGeom>
      </xdr:spPr>
    </xdr:pic>
    <xdr:clientData/>
  </xdr:twoCellAnchor>
  <xdr:twoCellAnchor>
    <xdr:from>
      <xdr:col>24</xdr:col>
      <xdr:colOff>66675</xdr:colOff>
      <xdr:row>12</xdr:row>
      <xdr:rowOff>50347</xdr:rowOff>
    </xdr:from>
    <xdr:to>
      <xdr:col>28</xdr:col>
      <xdr:colOff>375557</xdr:colOff>
      <xdr:row>13</xdr:row>
      <xdr:rowOff>202747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2EA3780-225F-414A-B143-23CFE0DA4903}"/>
            </a:ext>
          </a:extLst>
        </xdr:cNvPr>
        <xdr:cNvSpPr txBox="1"/>
      </xdr:nvSpPr>
      <xdr:spPr>
        <a:xfrm>
          <a:off x="9401175" y="2295526"/>
          <a:ext cx="3111953" cy="356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/>
            <a:t>TMS</a:t>
          </a:r>
          <a:r>
            <a:rPr lang="en-US" sz="1800" baseline="0"/>
            <a:t> 402/602-16</a:t>
          </a:r>
          <a:endParaRPr lang="en-US" sz="1800"/>
        </a:p>
      </xdr:txBody>
    </xdr:sp>
    <xdr:clientData/>
  </xdr:twoCellAnchor>
  <xdr:twoCellAnchor editAs="oneCell">
    <xdr:from>
      <xdr:col>30</xdr:col>
      <xdr:colOff>318248</xdr:colOff>
      <xdr:row>32</xdr:row>
      <xdr:rowOff>197224</xdr:rowOff>
    </xdr:from>
    <xdr:to>
      <xdr:col>38</xdr:col>
      <xdr:colOff>17158</xdr:colOff>
      <xdr:row>42</xdr:row>
      <xdr:rowOff>88840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737243-1252-4568-855B-0BEB87601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083498" y="5702674"/>
          <a:ext cx="4709060" cy="1987116"/>
        </a:xfrm>
        <a:prstGeom prst="rect">
          <a:avLst/>
        </a:prstGeom>
      </xdr:spPr>
    </xdr:pic>
    <xdr:clientData/>
  </xdr:twoCellAnchor>
  <xdr:twoCellAnchor editAs="oneCell">
    <xdr:from>
      <xdr:col>21</xdr:col>
      <xdr:colOff>342580</xdr:colOff>
      <xdr:row>47</xdr:row>
      <xdr:rowOff>158165</xdr:rowOff>
    </xdr:from>
    <xdr:to>
      <xdr:col>28</xdr:col>
      <xdr:colOff>349384</xdr:colOff>
      <xdr:row>53</xdr:row>
      <xdr:rowOff>160343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722E269-B2A4-4808-8358-5D8B7AC0B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7973" y="9574308"/>
          <a:ext cx="4918982" cy="1226821"/>
        </a:xfrm>
        <a:prstGeom prst="rect">
          <a:avLst/>
        </a:prstGeom>
      </xdr:spPr>
    </xdr:pic>
    <xdr:clientData/>
  </xdr:twoCellAnchor>
  <xdr:twoCellAnchor editAs="oneCell">
    <xdr:from>
      <xdr:col>21</xdr:col>
      <xdr:colOff>659946</xdr:colOff>
      <xdr:row>14</xdr:row>
      <xdr:rowOff>20171</xdr:rowOff>
    </xdr:from>
    <xdr:to>
      <xdr:col>28</xdr:col>
      <xdr:colOff>494710</xdr:colOff>
      <xdr:row>23</xdr:row>
      <xdr:rowOff>182795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17830D6-8300-46A3-BB83-95A2D21C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85339" y="2673564"/>
          <a:ext cx="4746942" cy="19995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544286</xdr:colOff>
      <xdr:row>9</xdr:row>
      <xdr:rowOff>163286</xdr:rowOff>
    </xdr:from>
    <xdr:to>
      <xdr:col>25</xdr:col>
      <xdr:colOff>599405</xdr:colOff>
      <xdr:row>36</xdr:row>
      <xdr:rowOff>90669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11DF69-182C-F084-DAE0-9CE971BEF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0" y="2313215"/>
          <a:ext cx="4953691" cy="61730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363683</xdr:colOff>
      <xdr:row>9</xdr:row>
      <xdr:rowOff>17320</xdr:rowOff>
    </xdr:from>
    <xdr:to>
      <xdr:col>26</xdr:col>
      <xdr:colOff>230915</xdr:colOff>
      <xdr:row>27</xdr:row>
      <xdr:rowOff>112061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F87DD7-804D-C11D-EC9D-25D7EFAF9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3536" y="2359349"/>
          <a:ext cx="3497938" cy="4128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Arial Narrow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57FDE-F092-4F36-8486-B8506E903168}">
  <dimension ref="B4:C12"/>
  <sheetViews>
    <sheetView topLeftCell="A4" workbookViewId="0">
      <selection activeCell="K31" sqref="K31"/>
    </sheetView>
  </sheetViews>
  <sheetFormatPr defaultRowHeight="16.5" x14ac:dyDescent="0.3"/>
  <cols>
    <col min="3" max="3" width="12.42578125" bestFit="1" customWidth="1"/>
  </cols>
  <sheetData>
    <row r="4" spans="2:3" x14ac:dyDescent="0.3">
      <c r="B4" s="41" t="s">
        <v>246</v>
      </c>
    </row>
    <row r="5" spans="2:3" x14ac:dyDescent="0.3">
      <c r="B5" s="34"/>
      <c r="C5" t="s">
        <v>154</v>
      </c>
    </row>
    <row r="6" spans="2:3" x14ac:dyDescent="0.3">
      <c r="B6" s="35"/>
      <c r="C6" t="s">
        <v>155</v>
      </c>
    </row>
    <row r="7" spans="2:3" x14ac:dyDescent="0.3">
      <c r="B7" s="36"/>
      <c r="C7" t="s">
        <v>156</v>
      </c>
    </row>
    <row r="12" spans="2:3" x14ac:dyDescent="0.3">
      <c r="B12" s="14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01E06-42A4-4C81-838D-5E5EF639DB2B}">
  <sheetPr>
    <tabColor theme="9"/>
  </sheetPr>
  <dimension ref="A1:AE39"/>
  <sheetViews>
    <sheetView showGridLines="0" zoomScale="85" zoomScaleNormal="85" workbookViewId="0">
      <selection activeCell="T17" sqref="T17"/>
    </sheetView>
  </sheetViews>
  <sheetFormatPr defaultRowHeight="16.5" x14ac:dyDescent="0.3"/>
  <cols>
    <col min="1" max="1" width="5.7109375" style="123" customWidth="1"/>
    <col min="2" max="12" width="13.28515625" style="123" customWidth="1"/>
    <col min="13" max="19" width="9.140625" style="123"/>
    <col min="20" max="20" width="16" style="123" bestFit="1" customWidth="1"/>
    <col min="21" max="16384" width="9.140625" style="123"/>
  </cols>
  <sheetData>
    <row r="1" spans="1:31" ht="17.25" thickBot="1" x14ac:dyDescent="0.35"/>
    <row r="2" spans="1:31" ht="18" x14ac:dyDescent="0.3">
      <c r="C2" s="124" t="s">
        <v>113</v>
      </c>
      <c r="D2" s="125"/>
      <c r="E2" s="125"/>
      <c r="F2" s="125"/>
      <c r="G2" s="126"/>
    </row>
    <row r="3" spans="1:31" ht="18" x14ac:dyDescent="0.3">
      <c r="C3" s="127" t="s">
        <v>295</v>
      </c>
      <c r="G3" s="128"/>
      <c r="N3" s="145"/>
      <c r="O3" s="145"/>
      <c r="P3" s="145"/>
      <c r="Q3" s="145"/>
      <c r="R3" s="145"/>
      <c r="S3" s="145"/>
      <c r="T3" s="145"/>
      <c r="U3" s="145"/>
      <c r="V3" s="145"/>
    </row>
    <row r="4" spans="1:31" ht="18.75" thickBot="1" x14ac:dyDescent="0.35">
      <c r="C4" s="129" t="s">
        <v>114</v>
      </c>
      <c r="D4" s="130"/>
      <c r="E4" s="130"/>
      <c r="F4" s="130"/>
      <c r="G4" s="131"/>
      <c r="N4" s="145"/>
      <c r="O4" s="145"/>
      <c r="P4" s="145"/>
      <c r="Q4" s="145"/>
      <c r="R4" s="145"/>
      <c r="S4" s="145"/>
      <c r="T4" s="145"/>
      <c r="U4" s="145"/>
      <c r="V4" s="145"/>
    </row>
    <row r="5" spans="1:31" ht="17.25" thickBot="1" x14ac:dyDescent="0.35"/>
    <row r="6" spans="1:31" ht="24.75" customHeight="1" thickBot="1" x14ac:dyDescent="0.35">
      <c r="A6" s="422" t="s">
        <v>100</v>
      </c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4"/>
    </row>
    <row r="7" spans="1:31" ht="18" customHeight="1" x14ac:dyDescent="0.3">
      <c r="A7" s="132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4"/>
      <c r="N7" s="450" t="s">
        <v>267</v>
      </c>
      <c r="O7" s="450"/>
      <c r="P7" s="450"/>
      <c r="Q7" s="239"/>
      <c r="R7" s="239"/>
      <c r="S7" s="239"/>
      <c r="T7" s="145"/>
      <c r="V7" s="150" t="s">
        <v>102</v>
      </c>
      <c r="W7" s="164">
        <v>3</v>
      </c>
      <c r="X7" s="164">
        <v>4</v>
      </c>
      <c r="Y7" s="164">
        <v>5</v>
      </c>
      <c r="Z7" s="164">
        <v>6</v>
      </c>
      <c r="AA7" s="164">
        <v>7</v>
      </c>
      <c r="AB7" s="164">
        <v>8</v>
      </c>
      <c r="AC7" s="164">
        <v>9</v>
      </c>
      <c r="AD7" s="164">
        <v>10</v>
      </c>
      <c r="AE7" s="165">
        <v>11</v>
      </c>
    </row>
    <row r="8" spans="1:31" ht="18" customHeight="1" thickBot="1" x14ac:dyDescent="0.35">
      <c r="A8" s="135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7"/>
      <c r="N8" s="238" t="s">
        <v>281</v>
      </c>
      <c r="O8" s="237">
        <v>60</v>
      </c>
      <c r="P8" s="238" t="s">
        <v>282</v>
      </c>
      <c r="Q8" s="242">
        <f>O8*1000</f>
        <v>60000</v>
      </c>
      <c r="R8" s="238" t="s">
        <v>283</v>
      </c>
      <c r="S8" s="243">
        <f>IF(O8=100,1.3,IF(O8=80,1.15,1))</f>
        <v>1</v>
      </c>
      <c r="V8" s="151" t="s">
        <v>104</v>
      </c>
      <c r="W8" s="152">
        <v>0.375</v>
      </c>
      <c r="X8" s="152">
        <v>0.5</v>
      </c>
      <c r="Y8" s="152">
        <v>0.625</v>
      </c>
      <c r="Z8" s="152">
        <v>0.75</v>
      </c>
      <c r="AA8" s="152">
        <v>0.875</v>
      </c>
      <c r="AB8" s="152">
        <v>1</v>
      </c>
      <c r="AC8" s="152">
        <v>1.1279999999999999</v>
      </c>
      <c r="AD8" s="152">
        <v>1.27</v>
      </c>
      <c r="AE8" s="153">
        <v>1.41</v>
      </c>
    </row>
    <row r="9" spans="1:31" ht="18" customHeight="1" x14ac:dyDescent="0.3">
      <c r="A9" s="135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7"/>
      <c r="N9" s="238" t="s">
        <v>272</v>
      </c>
      <c r="O9" s="451" t="s">
        <v>269</v>
      </c>
      <c r="P9" s="451"/>
      <c r="Q9" s="451"/>
      <c r="R9" s="238" t="s">
        <v>284</v>
      </c>
      <c r="S9" s="243">
        <f>IF(O9="Uncoated or Zinc Coated",1,1.2)</f>
        <v>1</v>
      </c>
    </row>
    <row r="10" spans="1:31" ht="18" customHeight="1" x14ac:dyDescent="0.3">
      <c r="A10" s="135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7"/>
      <c r="N10" s="239"/>
      <c r="O10" s="454" t="s">
        <v>287</v>
      </c>
      <c r="P10" s="454"/>
      <c r="Q10" s="454"/>
      <c r="R10" s="238" t="s">
        <v>286</v>
      </c>
      <c r="S10" s="282">
        <v>1.6</v>
      </c>
      <c r="T10" s="286" t="s">
        <v>321</v>
      </c>
    </row>
    <row r="11" spans="1:31" ht="18" customHeight="1" x14ac:dyDescent="0.3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7"/>
      <c r="N11" s="239"/>
      <c r="O11" s="454" t="s">
        <v>290</v>
      </c>
      <c r="P11" s="454"/>
      <c r="Q11" s="454"/>
      <c r="R11" s="238" t="s">
        <v>289</v>
      </c>
      <c r="S11" s="283">
        <v>1.25</v>
      </c>
      <c r="T11" s="286" t="s">
        <v>321</v>
      </c>
    </row>
    <row r="12" spans="1:31" ht="18" customHeight="1" x14ac:dyDescent="0.3">
      <c r="A12" s="135"/>
      <c r="B12" s="146"/>
      <c r="C12" s="136"/>
      <c r="D12" s="136"/>
      <c r="E12" s="136"/>
      <c r="F12" s="136"/>
      <c r="G12" s="136"/>
      <c r="H12" s="136"/>
      <c r="I12" s="136"/>
      <c r="J12" s="136"/>
      <c r="K12" s="136"/>
      <c r="L12" s="137"/>
    </row>
    <row r="13" spans="1:31" ht="18" customHeight="1" thickBot="1" x14ac:dyDescent="0.35">
      <c r="A13" s="138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40"/>
    </row>
    <row r="14" spans="1:31" ht="18" customHeight="1" x14ac:dyDescent="0.3">
      <c r="A14" s="425" t="str">
        <f>"f'c = "&amp;ROUND(O15,0)&amp;" psi ("&amp;O16&amp;")"</f>
        <v>f'c = 4000 psi (NORMAL WEIGHT)</v>
      </c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7"/>
      <c r="N14" s="441" t="s">
        <v>268</v>
      </c>
      <c r="O14" s="442"/>
      <c r="P14" s="442"/>
      <c r="Q14" s="443"/>
    </row>
    <row r="15" spans="1:31" ht="18" customHeight="1" x14ac:dyDescent="0.3">
      <c r="A15" s="428" t="s">
        <v>101</v>
      </c>
      <c r="B15" s="429"/>
      <c r="C15" s="430"/>
      <c r="D15" s="162">
        <v>3</v>
      </c>
      <c r="E15" s="162">
        <v>4</v>
      </c>
      <c r="F15" s="162">
        <v>5</v>
      </c>
      <c r="G15" s="162">
        <v>6</v>
      </c>
      <c r="H15" s="162">
        <v>7</v>
      </c>
      <c r="I15" s="162">
        <v>8</v>
      </c>
      <c r="J15" s="162">
        <v>9</v>
      </c>
      <c r="K15" s="162">
        <v>10</v>
      </c>
      <c r="L15" s="163">
        <v>11</v>
      </c>
      <c r="N15" s="154" t="s">
        <v>274</v>
      </c>
      <c r="O15" s="155">
        <v>4000</v>
      </c>
      <c r="P15" s="123" t="s">
        <v>275</v>
      </c>
      <c r="Q15" s="156"/>
    </row>
    <row r="16" spans="1:31" ht="18" customHeight="1" x14ac:dyDescent="0.3">
      <c r="A16" s="431" t="s">
        <v>103</v>
      </c>
      <c r="B16" s="432"/>
      <c r="C16" s="433"/>
      <c r="D16" s="141">
        <f t="shared" ref="D16:L16" si="0">ROUNDUP(HLOOKUP(D15,$W$7:$AE$8,2,FALSE)*((Fy*1.3*ψe*ψg)/(IF(D15&lt;=6,25,20)*$O17*SQRT($O15))),0)</f>
        <v>19</v>
      </c>
      <c r="E16" s="141">
        <f t="shared" si="0"/>
        <v>25</v>
      </c>
      <c r="F16" s="141">
        <f t="shared" si="0"/>
        <v>31</v>
      </c>
      <c r="G16" s="141">
        <f t="shared" si="0"/>
        <v>37</v>
      </c>
      <c r="H16" s="141">
        <f t="shared" si="0"/>
        <v>54</v>
      </c>
      <c r="I16" s="141">
        <f t="shared" si="0"/>
        <v>62</v>
      </c>
      <c r="J16" s="141">
        <f t="shared" si="0"/>
        <v>70</v>
      </c>
      <c r="K16" s="141">
        <f t="shared" si="0"/>
        <v>79</v>
      </c>
      <c r="L16" s="142">
        <f t="shared" si="0"/>
        <v>87</v>
      </c>
      <c r="N16" s="154" t="s">
        <v>273</v>
      </c>
      <c r="O16" s="444" t="s">
        <v>291</v>
      </c>
      <c r="P16" s="444"/>
      <c r="Q16" s="156"/>
      <c r="U16" s="145"/>
      <c r="V16" s="145"/>
      <c r="W16" s="145"/>
      <c r="X16" s="145"/>
    </row>
    <row r="17" spans="1:24" ht="18" customHeight="1" x14ac:dyDescent="0.3">
      <c r="A17" s="431" t="s">
        <v>105</v>
      </c>
      <c r="B17" s="432"/>
      <c r="C17" s="433"/>
      <c r="D17" s="141">
        <f t="shared" ref="D17:L17" si="1">ROUNDUP(HLOOKUP(D15,$W$7:$AE$8,2,FALSE)*((Fy*1*ψe*ψg)/(IF(D15&lt;=6,25,20)*$O17*SQRT($O15))),0)</f>
        <v>15</v>
      </c>
      <c r="E17" s="141">
        <f t="shared" si="1"/>
        <v>19</v>
      </c>
      <c r="F17" s="141">
        <f t="shared" si="1"/>
        <v>24</v>
      </c>
      <c r="G17" s="141">
        <f t="shared" si="1"/>
        <v>29</v>
      </c>
      <c r="H17" s="141">
        <f t="shared" si="1"/>
        <v>42</v>
      </c>
      <c r="I17" s="141">
        <f t="shared" si="1"/>
        <v>48</v>
      </c>
      <c r="J17" s="141">
        <f t="shared" si="1"/>
        <v>54</v>
      </c>
      <c r="K17" s="141">
        <f t="shared" si="1"/>
        <v>61</v>
      </c>
      <c r="L17" s="142">
        <f t="shared" si="1"/>
        <v>67</v>
      </c>
      <c r="N17" s="154" t="s">
        <v>271</v>
      </c>
      <c r="O17" s="166">
        <f>IF(O16="Normal weight",1,0.75)</f>
        <v>1</v>
      </c>
      <c r="Q17" s="156"/>
      <c r="U17" s="145"/>
      <c r="V17" s="145"/>
      <c r="W17" s="145"/>
      <c r="X17" s="145"/>
    </row>
    <row r="18" spans="1:24" ht="18" customHeight="1" thickBot="1" x14ac:dyDescent="0.35">
      <c r="A18" s="431" t="s">
        <v>106</v>
      </c>
      <c r="B18" s="432"/>
      <c r="C18" s="433"/>
      <c r="D18" s="141">
        <f t="shared" ref="D18:L18" si="2">ROUNDUP(1.3*HLOOKUP(D15,$W$7:$AE$8,2,FALSE)*((Fy*1.3*ψe*ψg)/(IF(D15&lt;=6,25,20)*$O17*SQRT($O15))),0)</f>
        <v>25</v>
      </c>
      <c r="E18" s="141">
        <f t="shared" si="2"/>
        <v>33</v>
      </c>
      <c r="F18" s="141">
        <f t="shared" si="2"/>
        <v>41</v>
      </c>
      <c r="G18" s="141">
        <f t="shared" si="2"/>
        <v>49</v>
      </c>
      <c r="H18" s="141">
        <f t="shared" si="2"/>
        <v>71</v>
      </c>
      <c r="I18" s="141">
        <f t="shared" si="2"/>
        <v>81</v>
      </c>
      <c r="J18" s="141">
        <f t="shared" si="2"/>
        <v>91</v>
      </c>
      <c r="K18" s="141">
        <f t="shared" si="2"/>
        <v>102</v>
      </c>
      <c r="L18" s="142">
        <f t="shared" si="2"/>
        <v>114</v>
      </c>
      <c r="N18" s="455" t="s">
        <v>288</v>
      </c>
      <c r="O18" s="456"/>
      <c r="P18" s="240" t="s">
        <v>285</v>
      </c>
      <c r="Q18" s="241">
        <f>IF(O15&gt;=6000,1,O15/15000+0.6)</f>
        <v>0.8666666666666667</v>
      </c>
      <c r="U18" s="145"/>
      <c r="V18" s="145"/>
      <c r="W18" s="145"/>
      <c r="X18" s="145"/>
    </row>
    <row r="19" spans="1:24" ht="18" customHeight="1" x14ac:dyDescent="0.3">
      <c r="A19" s="431" t="s">
        <v>107</v>
      </c>
      <c r="B19" s="432"/>
      <c r="C19" s="433"/>
      <c r="D19" s="141">
        <f t="shared" ref="D19:L19" si="3">ROUNDUP(1.3*HLOOKUP(D15,$W$7:$AE$8,2,FALSE)*((Fy*1*ψe*ψg)/(IF(D15&lt;=6,25,20)*$O17*SQRT($O15))),0)</f>
        <v>19</v>
      </c>
      <c r="E19" s="141">
        <f t="shared" si="3"/>
        <v>25</v>
      </c>
      <c r="F19" s="141">
        <f t="shared" si="3"/>
        <v>31</v>
      </c>
      <c r="G19" s="141">
        <f t="shared" si="3"/>
        <v>37</v>
      </c>
      <c r="H19" s="141">
        <f t="shared" si="3"/>
        <v>54</v>
      </c>
      <c r="I19" s="141">
        <f t="shared" si="3"/>
        <v>62</v>
      </c>
      <c r="J19" s="141">
        <f t="shared" si="3"/>
        <v>70</v>
      </c>
      <c r="K19" s="141">
        <f t="shared" si="3"/>
        <v>79</v>
      </c>
      <c r="L19" s="142">
        <f t="shared" si="3"/>
        <v>87</v>
      </c>
      <c r="U19" s="145"/>
      <c r="V19" s="145"/>
      <c r="W19" s="145"/>
      <c r="X19" s="145"/>
    </row>
    <row r="20" spans="1:24" ht="18" customHeight="1" thickBot="1" x14ac:dyDescent="0.35">
      <c r="A20" s="445" t="s">
        <v>108</v>
      </c>
      <c r="B20" s="446"/>
      <c r="C20" s="447"/>
      <c r="D20" s="143">
        <f t="shared" ref="D20:L20" si="4">ROUNDUP(MAX(6,8*HLOOKUP(D15,$W$7:$AE$8,2,FALSE),HLOOKUP(D15,$W$7:$AE$8,2,FALSE)*((Fy*ψe*ψr*ψo*$Q18)/(55*$O17*SQRT($O15)))),0)</f>
        <v>12</v>
      </c>
      <c r="E20" s="143">
        <f t="shared" si="4"/>
        <v>15</v>
      </c>
      <c r="F20" s="143">
        <f t="shared" si="4"/>
        <v>19</v>
      </c>
      <c r="G20" s="143">
        <f t="shared" si="4"/>
        <v>23</v>
      </c>
      <c r="H20" s="143">
        <f t="shared" si="4"/>
        <v>27</v>
      </c>
      <c r="I20" s="143">
        <f t="shared" si="4"/>
        <v>30</v>
      </c>
      <c r="J20" s="143">
        <f t="shared" si="4"/>
        <v>34</v>
      </c>
      <c r="K20" s="143">
        <f t="shared" si="4"/>
        <v>38</v>
      </c>
      <c r="L20" s="144">
        <f t="shared" si="4"/>
        <v>43</v>
      </c>
      <c r="U20" s="145"/>
      <c r="V20" s="145"/>
      <c r="W20" s="145"/>
      <c r="X20" s="145"/>
    </row>
    <row r="21" spans="1:24" ht="18" customHeight="1" x14ac:dyDescent="0.3">
      <c r="A21" s="425" t="str">
        <f>"f'c = "&amp;ROUND(O22,0)&amp;" psi ("&amp;O23&amp;")"</f>
        <v>f'c = 4000 psi (NORMAL WEIGHT)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7"/>
      <c r="N21" s="441" t="s">
        <v>280</v>
      </c>
      <c r="O21" s="442"/>
      <c r="P21" s="442"/>
      <c r="Q21" s="443"/>
    </row>
    <row r="22" spans="1:24" ht="18" customHeight="1" x14ac:dyDescent="0.3">
      <c r="A22" s="428" t="s">
        <v>101</v>
      </c>
      <c r="B22" s="429"/>
      <c r="C22" s="430"/>
      <c r="D22" s="162">
        <v>3</v>
      </c>
      <c r="E22" s="162">
        <v>4</v>
      </c>
      <c r="F22" s="162">
        <v>5</v>
      </c>
      <c r="G22" s="162">
        <v>6</v>
      </c>
      <c r="H22" s="162">
        <v>7</v>
      </c>
      <c r="I22" s="162">
        <v>8</v>
      </c>
      <c r="J22" s="162">
        <v>9</v>
      </c>
      <c r="K22" s="162">
        <v>10</v>
      </c>
      <c r="L22" s="163">
        <v>11</v>
      </c>
      <c r="N22" s="154" t="s">
        <v>274</v>
      </c>
      <c r="O22" s="155">
        <v>4000</v>
      </c>
      <c r="P22" s="123" t="s">
        <v>275</v>
      </c>
      <c r="Q22" s="156"/>
    </row>
    <row r="23" spans="1:24" ht="18" customHeight="1" x14ac:dyDescent="0.3">
      <c r="A23" s="431" t="s">
        <v>103</v>
      </c>
      <c r="B23" s="432"/>
      <c r="C23" s="433"/>
      <c r="D23" s="141">
        <f t="shared" ref="D23:L23" si="5">ROUNDUP(HLOOKUP(D22,$W$7:$AE$8,2,FALSE)*((Fy*1.3*ψe*ψg)/(IF(D22&lt;=6,25,20)*$O24*SQRT($O22))),0)</f>
        <v>19</v>
      </c>
      <c r="E23" s="141">
        <f t="shared" si="5"/>
        <v>25</v>
      </c>
      <c r="F23" s="141">
        <f t="shared" si="5"/>
        <v>31</v>
      </c>
      <c r="G23" s="141">
        <f t="shared" si="5"/>
        <v>37</v>
      </c>
      <c r="H23" s="141">
        <f t="shared" si="5"/>
        <v>54</v>
      </c>
      <c r="I23" s="141">
        <f t="shared" si="5"/>
        <v>62</v>
      </c>
      <c r="J23" s="141">
        <f t="shared" si="5"/>
        <v>70</v>
      </c>
      <c r="K23" s="141">
        <f t="shared" si="5"/>
        <v>79</v>
      </c>
      <c r="L23" s="142">
        <f t="shared" si="5"/>
        <v>87</v>
      </c>
      <c r="N23" s="154" t="s">
        <v>273</v>
      </c>
      <c r="O23" s="444" t="s">
        <v>291</v>
      </c>
      <c r="P23" s="444"/>
      <c r="Q23" s="156"/>
      <c r="U23" s="145"/>
      <c r="V23" s="145"/>
      <c r="W23" s="145"/>
      <c r="X23" s="145"/>
    </row>
    <row r="24" spans="1:24" ht="18" customHeight="1" x14ac:dyDescent="0.3">
      <c r="A24" s="431" t="s">
        <v>105</v>
      </c>
      <c r="B24" s="432"/>
      <c r="C24" s="433"/>
      <c r="D24" s="141">
        <f t="shared" ref="D24:L24" si="6">ROUNDUP(HLOOKUP(D22,$W$7:$AE$8,2,FALSE)*((Fy*1*ψe*ψg)/(IF(D22&lt;=6,25,20)*$O24*SQRT($O22))),0)</f>
        <v>15</v>
      </c>
      <c r="E24" s="141">
        <f t="shared" si="6"/>
        <v>19</v>
      </c>
      <c r="F24" s="141">
        <f t="shared" si="6"/>
        <v>24</v>
      </c>
      <c r="G24" s="141">
        <f t="shared" si="6"/>
        <v>29</v>
      </c>
      <c r="H24" s="141">
        <f t="shared" si="6"/>
        <v>42</v>
      </c>
      <c r="I24" s="141">
        <f t="shared" si="6"/>
        <v>48</v>
      </c>
      <c r="J24" s="141">
        <f t="shared" si="6"/>
        <v>54</v>
      </c>
      <c r="K24" s="141">
        <f t="shared" si="6"/>
        <v>61</v>
      </c>
      <c r="L24" s="142">
        <f t="shared" si="6"/>
        <v>67</v>
      </c>
      <c r="N24" s="154" t="s">
        <v>271</v>
      </c>
      <c r="O24" s="166">
        <f>IF(O23="Normal weight",1,0.75)</f>
        <v>1</v>
      </c>
      <c r="Q24" s="156"/>
      <c r="U24" s="145"/>
      <c r="V24" s="145"/>
      <c r="W24" s="145"/>
      <c r="X24" s="145"/>
    </row>
    <row r="25" spans="1:24" ht="18" customHeight="1" thickBot="1" x14ac:dyDescent="0.35">
      <c r="A25" s="431" t="s">
        <v>106</v>
      </c>
      <c r="B25" s="432"/>
      <c r="C25" s="433"/>
      <c r="D25" s="141">
        <f t="shared" ref="D25:L25" si="7">ROUNDUP(1.3*HLOOKUP(D22,$W$7:$AE$8,2,FALSE)*((Fy*1.3*ψe*ψg)/(IF(D22&lt;=6,25,20)*$O24*SQRT($O22))),0)</f>
        <v>25</v>
      </c>
      <c r="E25" s="141">
        <f t="shared" si="7"/>
        <v>33</v>
      </c>
      <c r="F25" s="141">
        <f t="shared" si="7"/>
        <v>41</v>
      </c>
      <c r="G25" s="141">
        <f t="shared" si="7"/>
        <v>49</v>
      </c>
      <c r="H25" s="141">
        <f t="shared" si="7"/>
        <v>71</v>
      </c>
      <c r="I25" s="141">
        <f t="shared" si="7"/>
        <v>81</v>
      </c>
      <c r="J25" s="141">
        <f t="shared" si="7"/>
        <v>91</v>
      </c>
      <c r="K25" s="141">
        <f t="shared" si="7"/>
        <v>102</v>
      </c>
      <c r="L25" s="142">
        <f t="shared" si="7"/>
        <v>114</v>
      </c>
      <c r="N25" s="455" t="s">
        <v>288</v>
      </c>
      <c r="O25" s="456"/>
      <c r="P25" s="240" t="s">
        <v>285</v>
      </c>
      <c r="Q25" s="241">
        <f>IF(O22&gt;=6000,1,O22/15000+0.6)</f>
        <v>0.8666666666666667</v>
      </c>
      <c r="U25" s="145"/>
      <c r="V25" s="145"/>
      <c r="W25" s="145"/>
      <c r="X25" s="145"/>
    </row>
    <row r="26" spans="1:24" ht="18" customHeight="1" x14ac:dyDescent="0.3">
      <c r="A26" s="431" t="s">
        <v>107</v>
      </c>
      <c r="B26" s="432"/>
      <c r="C26" s="433"/>
      <c r="D26" s="141">
        <f t="shared" ref="D26:L26" si="8">ROUNDUP(1.3*HLOOKUP(D22,$W$7:$AE$8,2,FALSE)*((Fy*1*ψe*ψg)/(IF(D22&lt;=6,25,20)*$O24*SQRT($O22))),0)</f>
        <v>19</v>
      </c>
      <c r="E26" s="141">
        <f t="shared" si="8"/>
        <v>25</v>
      </c>
      <c r="F26" s="141">
        <f t="shared" si="8"/>
        <v>31</v>
      </c>
      <c r="G26" s="141">
        <f t="shared" si="8"/>
        <v>37</v>
      </c>
      <c r="H26" s="141">
        <f t="shared" si="8"/>
        <v>54</v>
      </c>
      <c r="I26" s="141">
        <f t="shared" si="8"/>
        <v>62</v>
      </c>
      <c r="J26" s="141">
        <f t="shared" si="8"/>
        <v>70</v>
      </c>
      <c r="K26" s="141">
        <f t="shared" si="8"/>
        <v>79</v>
      </c>
      <c r="L26" s="142">
        <f t="shared" si="8"/>
        <v>87</v>
      </c>
      <c r="U26" s="145"/>
      <c r="V26" s="145"/>
      <c r="W26" s="145"/>
      <c r="X26" s="145"/>
    </row>
    <row r="27" spans="1:24" ht="18" customHeight="1" thickBot="1" x14ac:dyDescent="0.35">
      <c r="A27" s="445" t="s">
        <v>108</v>
      </c>
      <c r="B27" s="446"/>
      <c r="C27" s="447"/>
      <c r="D27" s="143">
        <f t="shared" ref="D27:L27" si="9">ROUNDUP(MAX(6,8*HLOOKUP(D22,$W$7:$AE$8,2,FALSE),HLOOKUP(D22,$W$7:$AE$8,2,FALSE)*((Fy*ψe*ψr*ψo*$Q25)/(55*$O24*SQRT($O22)))),0)</f>
        <v>12</v>
      </c>
      <c r="E27" s="143">
        <f t="shared" si="9"/>
        <v>15</v>
      </c>
      <c r="F27" s="143">
        <f t="shared" si="9"/>
        <v>19</v>
      </c>
      <c r="G27" s="143">
        <f t="shared" si="9"/>
        <v>23</v>
      </c>
      <c r="H27" s="143">
        <f t="shared" si="9"/>
        <v>27</v>
      </c>
      <c r="I27" s="143">
        <f t="shared" si="9"/>
        <v>30</v>
      </c>
      <c r="J27" s="143">
        <f t="shared" si="9"/>
        <v>34</v>
      </c>
      <c r="K27" s="143">
        <f t="shared" si="9"/>
        <v>38</v>
      </c>
      <c r="L27" s="144">
        <f t="shared" si="9"/>
        <v>43</v>
      </c>
      <c r="U27" s="145"/>
      <c r="V27" s="145"/>
      <c r="W27" s="145"/>
      <c r="X27" s="145"/>
    </row>
    <row r="28" spans="1:24" ht="18" customHeight="1" x14ac:dyDescent="0.3">
      <c r="A28" s="434" t="s">
        <v>37</v>
      </c>
      <c r="B28" s="435"/>
      <c r="C28" s="435"/>
      <c r="D28" s="435"/>
      <c r="E28" s="435"/>
      <c r="F28" s="435"/>
      <c r="G28" s="435"/>
      <c r="H28" s="435"/>
      <c r="I28" s="435"/>
      <c r="J28" s="435"/>
      <c r="K28" s="435"/>
      <c r="L28" s="436"/>
    </row>
    <row r="29" spans="1:24" ht="18" customHeight="1" x14ac:dyDescent="0.3">
      <c r="A29" s="148">
        <v>1</v>
      </c>
      <c r="B29" s="437" t="s">
        <v>109</v>
      </c>
      <c r="C29" s="437"/>
      <c r="D29" s="437"/>
      <c r="E29" s="437"/>
      <c r="F29" s="437"/>
      <c r="G29" s="437"/>
      <c r="H29" s="437"/>
      <c r="I29" s="437"/>
      <c r="J29" s="437"/>
      <c r="K29" s="437"/>
      <c r="L29" s="438"/>
    </row>
    <row r="30" spans="1:24" ht="18" customHeight="1" x14ac:dyDescent="0.3">
      <c r="A30" s="148">
        <v>2</v>
      </c>
      <c r="B30" s="437" t="str">
        <f>"LENGTHS SHOWN ABOVE ARE FOR SINGLE REINFORCING BARS WITH MAXIMUM YIELD STRENGTH OF "&amp;ROUND(Fy/1000,0)&amp;" KSI."</f>
        <v>LENGTHS SHOWN ABOVE ARE FOR SINGLE REINFORCING BARS WITH MAXIMUM YIELD STRENGTH OF 60 KSI.</v>
      </c>
      <c r="C30" s="437"/>
      <c r="D30" s="437"/>
      <c r="E30" s="437"/>
      <c r="F30" s="437"/>
      <c r="G30" s="437"/>
      <c r="H30" s="437"/>
      <c r="I30" s="437"/>
      <c r="J30" s="437"/>
      <c r="K30" s="437"/>
      <c r="L30" s="438"/>
    </row>
    <row r="31" spans="1:24" ht="18" customHeight="1" x14ac:dyDescent="0.3">
      <c r="A31" s="148">
        <v>3</v>
      </c>
      <c r="B31" s="437" t="str">
        <f>"LENGTHS SHOWN ASSUME CLEAR SPACING OF BARS ARE AT LEAST "&amp;IF(ψe=1,2,6)&amp;" TIMES BAR DIAMETER AND CLEAR COVER OF AT LEAST "&amp;IF(ψe=1,"ONE BAR DIAMETER.","THREE BAR DIAMETERS.")</f>
        <v>LENGTHS SHOWN ASSUME CLEAR SPACING OF BARS ARE AT LEAST 2 TIMES BAR DIAMETER AND CLEAR COVER OF AT LEAST ONE BAR DIAMETER.</v>
      </c>
      <c r="C31" s="437"/>
      <c r="D31" s="437"/>
      <c r="E31" s="437"/>
      <c r="F31" s="437"/>
      <c r="G31" s="437"/>
      <c r="H31" s="437"/>
      <c r="I31" s="437"/>
      <c r="J31" s="437"/>
      <c r="K31" s="437"/>
      <c r="L31" s="438"/>
    </row>
    <row r="32" spans="1:24" ht="18" customHeight="1" x14ac:dyDescent="0.3">
      <c r="A32" s="148">
        <v>4</v>
      </c>
      <c r="B32" s="437" t="str">
        <f>IF(ψe=1,"FOR EPOXY COATED BARS, MULTIPLY VALUES BY 1.5.","FOR UNCOATED OR ZINC-COATED (GALVANIZED) BARS, DIVIDE VALUES BY 1.2.")</f>
        <v>FOR EPOXY COATED BARS, MULTIPLY VALUES BY 1.5.</v>
      </c>
      <c r="C32" s="437"/>
      <c r="D32" s="437"/>
      <c r="E32" s="437"/>
      <c r="F32" s="437"/>
      <c r="G32" s="437"/>
      <c r="H32" s="437"/>
      <c r="I32" s="437"/>
      <c r="J32" s="437"/>
      <c r="K32" s="437"/>
      <c r="L32" s="438"/>
    </row>
    <row r="33" spans="1:12" ht="18" customHeight="1" x14ac:dyDescent="0.3">
      <c r="A33" s="148">
        <v>5</v>
      </c>
      <c r="B33" s="437" t="s">
        <v>110</v>
      </c>
      <c r="C33" s="437"/>
      <c r="D33" s="437"/>
      <c r="E33" s="437"/>
      <c r="F33" s="437"/>
      <c r="G33" s="437"/>
      <c r="H33" s="437"/>
      <c r="I33" s="437"/>
      <c r="J33" s="437"/>
      <c r="K33" s="437"/>
      <c r="L33" s="438"/>
    </row>
    <row r="34" spans="1:12" ht="18" customHeight="1" x14ac:dyDescent="0.3">
      <c r="A34" s="148">
        <v>6</v>
      </c>
      <c r="B34" s="437" t="s">
        <v>292</v>
      </c>
      <c r="C34" s="437"/>
      <c r="D34" s="437"/>
      <c r="E34" s="437"/>
      <c r="F34" s="437"/>
      <c r="G34" s="437"/>
      <c r="H34" s="437"/>
      <c r="I34" s="437"/>
      <c r="J34" s="437"/>
      <c r="K34" s="437"/>
      <c r="L34" s="438"/>
    </row>
    <row r="35" spans="1:12" ht="18" customHeight="1" x14ac:dyDescent="0.3">
      <c r="A35" s="148">
        <v>7</v>
      </c>
      <c r="B35" s="452" t="s">
        <v>294</v>
      </c>
      <c r="C35" s="452"/>
      <c r="D35" s="452"/>
      <c r="E35" s="452"/>
      <c r="F35" s="452"/>
      <c r="G35" s="452"/>
      <c r="H35" s="452"/>
      <c r="I35" s="452"/>
      <c r="J35" s="452"/>
      <c r="K35" s="452"/>
      <c r="L35" s="453"/>
    </row>
    <row r="36" spans="1:12" ht="18" customHeight="1" x14ac:dyDescent="0.3">
      <c r="A36" s="148"/>
      <c r="B36" s="452" t="s">
        <v>293</v>
      </c>
      <c r="C36" s="452"/>
      <c r="D36" s="452"/>
      <c r="E36" s="452"/>
      <c r="F36" s="452"/>
      <c r="G36" s="452"/>
      <c r="H36" s="452"/>
      <c r="I36" s="452"/>
      <c r="J36" s="452"/>
      <c r="K36" s="452"/>
      <c r="L36" s="453"/>
    </row>
    <row r="37" spans="1:12" ht="18" customHeight="1" x14ac:dyDescent="0.3">
      <c r="A37" s="148">
        <v>8</v>
      </c>
      <c r="B37" s="437" t="s">
        <v>111</v>
      </c>
      <c r="C37" s="437"/>
      <c r="D37" s="437"/>
      <c r="E37" s="437"/>
      <c r="F37" s="437"/>
      <c r="G37" s="437"/>
      <c r="H37" s="437"/>
      <c r="I37" s="437"/>
      <c r="J37" s="437"/>
      <c r="K37" s="437"/>
      <c r="L37" s="438"/>
    </row>
    <row r="38" spans="1:12" ht="18" customHeight="1" thickBot="1" x14ac:dyDescent="0.35">
      <c r="A38" s="149">
        <v>9</v>
      </c>
      <c r="B38" s="439" t="s">
        <v>112</v>
      </c>
      <c r="C38" s="439"/>
      <c r="D38" s="439"/>
      <c r="E38" s="439"/>
      <c r="F38" s="439"/>
      <c r="G38" s="439"/>
      <c r="H38" s="439"/>
      <c r="I38" s="439"/>
      <c r="J38" s="439"/>
      <c r="K38" s="439"/>
      <c r="L38" s="440"/>
    </row>
    <row r="39" spans="1:12" x14ac:dyDescent="0.3">
      <c r="C39" s="121"/>
      <c r="D39" s="122"/>
      <c r="E39" s="122"/>
      <c r="F39" s="122"/>
      <c r="G39" s="122"/>
      <c r="H39" s="122"/>
      <c r="I39" s="122"/>
      <c r="J39" s="122"/>
      <c r="K39" s="122"/>
      <c r="L39" s="122"/>
    </row>
  </sheetData>
  <mergeCells count="36">
    <mergeCell ref="B36:L36"/>
    <mergeCell ref="B38:L38"/>
    <mergeCell ref="O10:Q10"/>
    <mergeCell ref="O11:Q11"/>
    <mergeCell ref="N18:O18"/>
    <mergeCell ref="N25:O25"/>
    <mergeCell ref="B31:L31"/>
    <mergeCell ref="B32:L32"/>
    <mergeCell ref="B33:L33"/>
    <mergeCell ref="B34:L34"/>
    <mergeCell ref="B35:L35"/>
    <mergeCell ref="B37:L37"/>
    <mergeCell ref="A25:C25"/>
    <mergeCell ref="A26:C26"/>
    <mergeCell ref="A27:C27"/>
    <mergeCell ref="A28:L28"/>
    <mergeCell ref="B29:L29"/>
    <mergeCell ref="B30:L30"/>
    <mergeCell ref="A21:L21"/>
    <mergeCell ref="N21:Q21"/>
    <mergeCell ref="A22:C22"/>
    <mergeCell ref="A23:C23"/>
    <mergeCell ref="O23:P23"/>
    <mergeCell ref="A24:C24"/>
    <mergeCell ref="A20:C20"/>
    <mergeCell ref="A6:L6"/>
    <mergeCell ref="N7:P7"/>
    <mergeCell ref="O9:Q9"/>
    <mergeCell ref="A14:L14"/>
    <mergeCell ref="N14:Q14"/>
    <mergeCell ref="A15:C15"/>
    <mergeCell ref="A16:C16"/>
    <mergeCell ref="O16:P16"/>
    <mergeCell ref="A17:C17"/>
    <mergeCell ref="A18:C18"/>
    <mergeCell ref="A19:C19"/>
  </mergeCells>
  <dataValidations count="3">
    <dataValidation type="list" allowBlank="1" showInputMessage="1" showErrorMessage="1" sqref="O9" xr:uid="{33E51A04-10EC-4315-ACFF-D2334159765E}">
      <formula1>"Uncoated or Zinc Coated,Epoxy"</formula1>
    </dataValidation>
    <dataValidation type="list" allowBlank="1" showInputMessage="1" showErrorMessage="1" sqref="O8" xr:uid="{33DD2221-A8D1-4A2E-8A92-03393520CB76}">
      <formula1>"40,60,80,100"</formula1>
    </dataValidation>
    <dataValidation type="list" allowBlank="1" showInputMessage="1" showErrorMessage="1" sqref="O16:P16 O23:P23" xr:uid="{E76FDDB0-BF76-4CC9-9429-DA5995CC94A6}">
      <formula1>"NORMAL WEIGHT,LIGHT WEIGHT"</formula1>
    </dataValidation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E6C78-BFF6-45D7-9261-E39F4BA32933}">
  <sheetPr>
    <tabColor theme="9"/>
  </sheetPr>
  <dimension ref="B1:M18"/>
  <sheetViews>
    <sheetView showGridLines="0" zoomScaleNormal="100" workbookViewId="0">
      <selection activeCell="J17" sqref="J17"/>
    </sheetView>
  </sheetViews>
  <sheetFormatPr defaultColWidth="9.140625" defaultRowHeight="16.5" x14ac:dyDescent="0.3"/>
  <cols>
    <col min="1" max="1" width="4.7109375" style="145" customWidth="1"/>
    <col min="2" max="3" width="3.5703125" style="145" customWidth="1"/>
    <col min="4" max="4" width="33.7109375" style="145" customWidth="1"/>
    <col min="5" max="5" width="36.7109375" style="145" customWidth="1"/>
    <col min="6" max="6" width="3.5703125" style="145" customWidth="1"/>
    <col min="7" max="16384" width="9.140625" style="145"/>
  </cols>
  <sheetData>
    <row r="1" spans="2:13" x14ac:dyDescent="0.3">
      <c r="F1" s="10"/>
      <c r="G1" s="10"/>
      <c r="H1" s="10"/>
      <c r="I1" s="10"/>
      <c r="J1" s="10"/>
      <c r="K1" s="10"/>
      <c r="L1" s="10"/>
    </row>
    <row r="2" spans="2:13" ht="18" x14ac:dyDescent="0.3">
      <c r="B2" s="169"/>
      <c r="C2" s="170"/>
      <c r="D2" s="170"/>
      <c r="E2" s="170"/>
      <c r="F2" s="16"/>
      <c r="G2" s="16"/>
      <c r="H2" s="10"/>
      <c r="I2" s="10"/>
      <c r="J2" s="10"/>
      <c r="K2" s="10"/>
      <c r="L2" s="10"/>
    </row>
    <row r="4" spans="2:13" ht="17.25" thickBot="1" x14ac:dyDescent="0.35">
      <c r="B4" s="32"/>
      <c r="C4" s="32"/>
      <c r="D4" s="32"/>
      <c r="E4" s="32"/>
      <c r="F4" s="32"/>
    </row>
    <row r="5" spans="2:13" ht="20.25" x14ac:dyDescent="0.3">
      <c r="B5" s="32"/>
      <c r="C5" s="457" t="s">
        <v>254</v>
      </c>
      <c r="D5" s="458"/>
      <c r="E5" s="459"/>
      <c r="F5" s="32"/>
      <c r="I5" s="213"/>
      <c r="J5" s="123"/>
      <c r="K5" s="123"/>
      <c r="L5" s="123"/>
      <c r="M5" s="123"/>
    </row>
    <row r="6" spans="2:13" ht="21" thickBot="1" x14ac:dyDescent="0.35">
      <c r="B6" s="32"/>
      <c r="C6" s="462" t="s">
        <v>255</v>
      </c>
      <c r="D6" s="463"/>
      <c r="E6" s="464"/>
      <c r="F6" s="32"/>
      <c r="I6" s="213"/>
      <c r="J6" s="123"/>
      <c r="K6" s="123"/>
      <c r="L6" s="123"/>
      <c r="M6" s="123"/>
    </row>
    <row r="7" spans="2:13" ht="18" x14ac:dyDescent="0.3">
      <c r="B7" s="32"/>
      <c r="C7" s="465" t="s">
        <v>256</v>
      </c>
      <c r="D7" s="466"/>
      <c r="E7" s="467"/>
      <c r="F7" s="32"/>
      <c r="I7" s="169"/>
      <c r="J7" s="123"/>
      <c r="K7" s="123"/>
      <c r="L7" s="123"/>
      <c r="M7" s="123"/>
    </row>
    <row r="8" spans="2:13" ht="18" customHeight="1" x14ac:dyDescent="0.3">
      <c r="B8" s="32"/>
      <c r="C8" s="460" t="s">
        <v>257</v>
      </c>
      <c r="D8" s="461"/>
      <c r="E8" s="229" t="s">
        <v>258</v>
      </c>
      <c r="F8" s="32"/>
      <c r="I8" s="169"/>
      <c r="J8" s="123"/>
      <c r="K8" s="123"/>
      <c r="L8" s="123"/>
      <c r="M8" s="123"/>
    </row>
    <row r="9" spans="2:13" ht="18" customHeight="1" thickBot="1" x14ac:dyDescent="0.35">
      <c r="B9" s="32"/>
      <c r="C9" s="371" t="s">
        <v>259</v>
      </c>
      <c r="D9" s="372"/>
      <c r="E9" s="230" t="s">
        <v>260</v>
      </c>
      <c r="F9" s="32"/>
    </row>
    <row r="10" spans="2:13" x14ac:dyDescent="0.3">
      <c r="B10" s="32"/>
      <c r="C10" s="231" t="s">
        <v>37</v>
      </c>
      <c r="D10" s="232"/>
      <c r="E10" s="233"/>
      <c r="F10" s="32"/>
    </row>
    <row r="11" spans="2:13" x14ac:dyDescent="0.3">
      <c r="C11" s="234">
        <v>1</v>
      </c>
      <c r="D11" s="468" t="s">
        <v>261</v>
      </c>
      <c r="E11" s="469"/>
    </row>
    <row r="12" spans="2:13" x14ac:dyDescent="0.3">
      <c r="C12" s="234">
        <v>2</v>
      </c>
      <c r="D12" s="468" t="s">
        <v>262</v>
      </c>
      <c r="E12" s="469"/>
    </row>
    <row r="13" spans="2:13" x14ac:dyDescent="0.3">
      <c r="C13" s="234">
        <v>3</v>
      </c>
      <c r="D13" s="468" t="s">
        <v>265</v>
      </c>
      <c r="E13" s="469"/>
    </row>
    <row r="14" spans="2:13" x14ac:dyDescent="0.3">
      <c r="C14" s="235"/>
      <c r="D14" s="468" t="s">
        <v>264</v>
      </c>
      <c r="E14" s="469"/>
      <c r="F14" s="1"/>
    </row>
    <row r="15" spans="2:13" ht="17.25" thickBot="1" x14ac:dyDescent="0.35">
      <c r="C15" s="236"/>
      <c r="D15" s="470" t="s">
        <v>263</v>
      </c>
      <c r="E15" s="471"/>
    </row>
    <row r="16" spans="2:13" x14ac:dyDescent="0.3">
      <c r="D16" s="384"/>
      <c r="E16" s="384"/>
    </row>
    <row r="17" spans="4:5" x14ac:dyDescent="0.3">
      <c r="D17" s="384"/>
      <c r="E17" s="384"/>
    </row>
    <row r="18" spans="4:5" x14ac:dyDescent="0.3">
      <c r="D18" s="384"/>
      <c r="E18" s="384"/>
    </row>
  </sheetData>
  <mergeCells count="13">
    <mergeCell ref="C5:E5"/>
    <mergeCell ref="C8:D8"/>
    <mergeCell ref="C9:D9"/>
    <mergeCell ref="D17:E17"/>
    <mergeCell ref="D18:E18"/>
    <mergeCell ref="C6:E6"/>
    <mergeCell ref="C7:E7"/>
    <mergeCell ref="D11:E11"/>
    <mergeCell ref="D12:E12"/>
    <mergeCell ref="D13:E13"/>
    <mergeCell ref="D14:E14"/>
    <mergeCell ref="D15:E15"/>
    <mergeCell ref="D16:E1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EDAB-39C7-4E2C-9DF5-92C44AA793DC}">
  <sheetPr>
    <tabColor theme="9"/>
  </sheetPr>
  <dimension ref="B1:M19"/>
  <sheetViews>
    <sheetView showGridLines="0" zoomScaleNormal="100" workbookViewId="0">
      <selection activeCell="D20" sqref="D20"/>
    </sheetView>
  </sheetViews>
  <sheetFormatPr defaultColWidth="9.140625" defaultRowHeight="16.5" x14ac:dyDescent="0.3"/>
  <cols>
    <col min="1" max="1" width="4.7109375" customWidth="1"/>
    <col min="2" max="3" width="3.5703125" customWidth="1"/>
    <col min="4" max="4" width="33.7109375" customWidth="1"/>
    <col min="5" max="5" width="36.7109375" customWidth="1"/>
    <col min="6" max="6" width="3.5703125" customWidth="1"/>
  </cols>
  <sheetData>
    <row r="1" spans="2:13" x14ac:dyDescent="0.3">
      <c r="F1" s="10"/>
      <c r="G1" s="10"/>
      <c r="H1" s="10"/>
      <c r="I1" s="10"/>
      <c r="J1" s="10"/>
      <c r="K1" s="10"/>
      <c r="L1" s="10"/>
    </row>
    <row r="2" spans="2:13" ht="18.75" x14ac:dyDescent="0.3">
      <c r="B2" s="17"/>
      <c r="C2" s="15"/>
      <c r="D2" s="15"/>
      <c r="E2" s="15"/>
      <c r="F2" s="16"/>
      <c r="G2" s="16"/>
      <c r="H2" s="10"/>
      <c r="I2" s="10"/>
      <c r="J2" s="10"/>
      <c r="K2" s="10"/>
      <c r="L2" s="10"/>
    </row>
    <row r="4" spans="2:13" ht="17.25" thickBot="1" x14ac:dyDescent="0.35">
      <c r="B4" s="3"/>
      <c r="C4" s="3"/>
      <c r="D4" s="3"/>
      <c r="E4" s="3"/>
      <c r="F4" s="3"/>
    </row>
    <row r="5" spans="2:13" ht="20.25" x14ac:dyDescent="0.3">
      <c r="B5" s="3"/>
      <c r="C5" s="334" t="s">
        <v>180</v>
      </c>
      <c r="D5" s="335"/>
      <c r="E5" s="336"/>
      <c r="F5" s="3"/>
      <c r="I5" s="31" t="s">
        <v>113</v>
      </c>
      <c r="J5" s="23"/>
      <c r="K5" s="23"/>
      <c r="L5" s="23"/>
      <c r="M5" s="24"/>
    </row>
    <row r="6" spans="2:13" ht="18.75" x14ac:dyDescent="0.3">
      <c r="B6" s="3"/>
      <c r="C6" s="332" t="s">
        <v>44</v>
      </c>
      <c r="D6" s="333"/>
      <c r="E6" s="4" t="s">
        <v>335</v>
      </c>
      <c r="F6" s="3"/>
      <c r="I6" s="25" t="s">
        <v>193</v>
      </c>
      <c r="J6" s="26"/>
      <c r="K6" s="26"/>
      <c r="L6" s="26"/>
      <c r="M6" s="27"/>
    </row>
    <row r="7" spans="2:13" ht="18" customHeight="1" thickBot="1" x14ac:dyDescent="0.35">
      <c r="B7" s="3"/>
      <c r="C7" s="474" t="s">
        <v>181</v>
      </c>
      <c r="D7" s="475"/>
      <c r="E7" s="43" t="s">
        <v>182</v>
      </c>
      <c r="F7" s="3"/>
      <c r="I7" s="28" t="s">
        <v>194</v>
      </c>
      <c r="J7" s="29"/>
      <c r="K7" s="29"/>
      <c r="L7" s="29"/>
      <c r="M7" s="30"/>
    </row>
    <row r="8" spans="2:13" ht="18" customHeight="1" x14ac:dyDescent="0.3">
      <c r="B8" s="3"/>
      <c r="C8" s="474" t="s">
        <v>183</v>
      </c>
      <c r="D8" s="475"/>
      <c r="E8" s="43" t="s">
        <v>184</v>
      </c>
      <c r="F8" s="3"/>
    </row>
    <row r="9" spans="2:13" ht="18" customHeight="1" x14ac:dyDescent="0.3">
      <c r="B9" s="3"/>
      <c r="C9" s="297" t="s">
        <v>185</v>
      </c>
      <c r="D9" s="298"/>
      <c r="E9" s="5" t="s">
        <v>186</v>
      </c>
      <c r="F9" s="3"/>
    </row>
    <row r="10" spans="2:13" ht="18" customHeight="1" x14ac:dyDescent="0.3">
      <c r="B10" s="3"/>
      <c r="C10" s="297" t="s">
        <v>187</v>
      </c>
      <c r="D10" s="298"/>
      <c r="E10" s="5" t="s">
        <v>184</v>
      </c>
      <c r="F10" s="3"/>
    </row>
    <row r="11" spans="2:13" ht="18" customHeight="1" thickBot="1" x14ac:dyDescent="0.35">
      <c r="B11" s="3"/>
      <c r="C11" s="476" t="s">
        <v>330</v>
      </c>
      <c r="D11" s="477"/>
      <c r="E11" s="40" t="s">
        <v>214</v>
      </c>
      <c r="F11" s="3"/>
    </row>
    <row r="12" spans="2:13" x14ac:dyDescent="0.3">
      <c r="B12" s="3"/>
      <c r="C12" s="290" t="s">
        <v>37</v>
      </c>
      <c r="D12" s="291"/>
      <c r="E12" s="292"/>
      <c r="F12" s="3"/>
    </row>
    <row r="13" spans="2:13" x14ac:dyDescent="0.3">
      <c r="B13" s="145"/>
      <c r="C13" s="44" t="s">
        <v>42</v>
      </c>
      <c r="D13" s="472" t="s">
        <v>189</v>
      </c>
      <c r="E13" s="473"/>
    </row>
    <row r="14" spans="2:13" x14ac:dyDescent="0.3">
      <c r="C14" s="47"/>
      <c r="D14" s="472" t="s">
        <v>188</v>
      </c>
      <c r="E14" s="473"/>
    </row>
    <row r="15" spans="2:13" x14ac:dyDescent="0.3">
      <c r="C15" s="44" t="s">
        <v>79</v>
      </c>
      <c r="D15" s="289" t="s">
        <v>192</v>
      </c>
      <c r="E15" s="288"/>
    </row>
    <row r="16" spans="2:13" x14ac:dyDescent="0.3">
      <c r="C16" s="293"/>
      <c r="D16" s="472" t="s">
        <v>191</v>
      </c>
      <c r="E16" s="473"/>
      <c r="F16" s="1"/>
    </row>
    <row r="17" spans="3:5" ht="17.25" thickBot="1" x14ac:dyDescent="0.35">
      <c r="C17" s="294" t="s">
        <v>84</v>
      </c>
      <c r="D17" s="478" t="s">
        <v>190</v>
      </c>
      <c r="E17" s="479"/>
    </row>
    <row r="18" spans="3:5" x14ac:dyDescent="0.3">
      <c r="D18" s="472"/>
      <c r="E18" s="472"/>
    </row>
    <row r="19" spans="3:5" x14ac:dyDescent="0.3">
      <c r="D19" s="472"/>
      <c r="E19" s="472"/>
    </row>
  </sheetData>
  <mergeCells count="13">
    <mergeCell ref="D19:E19"/>
    <mergeCell ref="D18:E18"/>
    <mergeCell ref="D16:E16"/>
    <mergeCell ref="D17:E17"/>
    <mergeCell ref="D14:E14"/>
    <mergeCell ref="D13:E13"/>
    <mergeCell ref="C5:E5"/>
    <mergeCell ref="C6:D6"/>
    <mergeCell ref="C7:D7"/>
    <mergeCell ref="C8:D8"/>
    <mergeCell ref="C9:D9"/>
    <mergeCell ref="C10:D10"/>
    <mergeCell ref="C11:D1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3F43-2DE8-4E6E-BA89-556A892CB410}">
  <dimension ref="A1:AF36"/>
  <sheetViews>
    <sheetView tabSelected="1" zoomScale="85" zoomScaleNormal="85" workbookViewId="0">
      <selection activeCell="T13" sqref="T13"/>
    </sheetView>
  </sheetViews>
  <sheetFormatPr defaultRowHeight="16.5" x14ac:dyDescent="0.3"/>
  <cols>
    <col min="1" max="1" width="5.28515625" style="123" customWidth="1"/>
    <col min="2" max="16" width="9.7109375" style="123" customWidth="1"/>
    <col min="17" max="16384" width="9.140625" style="123"/>
  </cols>
  <sheetData>
    <row r="1" spans="1:32" ht="17.25" thickBot="1" x14ac:dyDescent="0.35"/>
    <row r="2" spans="1:32" ht="18" x14ac:dyDescent="0.3">
      <c r="C2" s="124" t="s">
        <v>113</v>
      </c>
      <c r="D2" s="125"/>
      <c r="E2" s="125"/>
      <c r="F2" s="125"/>
      <c r="G2" s="125"/>
      <c r="H2" s="126"/>
    </row>
    <row r="3" spans="1:32" ht="18" x14ac:dyDescent="0.3">
      <c r="C3" s="127"/>
      <c r="H3" s="128"/>
      <c r="R3"/>
      <c r="S3"/>
      <c r="T3"/>
      <c r="U3"/>
      <c r="V3"/>
      <c r="W3"/>
      <c r="X3"/>
      <c r="Y3"/>
      <c r="Z3"/>
    </row>
    <row r="4" spans="1:32" ht="18.75" thickBot="1" x14ac:dyDescent="0.35">
      <c r="C4" s="129"/>
      <c r="D4" s="130"/>
      <c r="E4" s="130"/>
      <c r="F4" s="130"/>
      <c r="G4" s="130"/>
      <c r="H4" s="131"/>
    </row>
    <row r="6" spans="1:32" ht="24.75" customHeight="1" x14ac:dyDescent="0.3">
      <c r="A6" s="490" t="s">
        <v>320</v>
      </c>
      <c r="B6" s="491"/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2"/>
    </row>
    <row r="7" spans="1:32" ht="18" customHeight="1" x14ac:dyDescent="0.3">
      <c r="A7" s="496" t="s">
        <v>296</v>
      </c>
      <c r="B7" s="497"/>
      <c r="C7" s="494" t="s">
        <v>301</v>
      </c>
      <c r="D7" s="494"/>
      <c r="E7" s="494"/>
      <c r="F7" s="494"/>
      <c r="G7" s="494"/>
      <c r="H7" s="494"/>
      <c r="I7" s="495" t="s">
        <v>344</v>
      </c>
      <c r="J7" s="494"/>
      <c r="K7" s="494"/>
      <c r="L7" s="494"/>
      <c r="M7" s="494"/>
      <c r="N7" s="494"/>
      <c r="O7" s="494"/>
      <c r="P7" s="494"/>
      <c r="R7" s="488"/>
      <c r="S7" s="488"/>
      <c r="T7" s="488"/>
    </row>
    <row r="8" spans="1:32" ht="18" customHeight="1" x14ac:dyDescent="0.3">
      <c r="A8" s="498"/>
      <c r="B8" s="499"/>
      <c r="C8" s="482" t="s">
        <v>297</v>
      </c>
      <c r="D8" s="262" t="s">
        <v>316</v>
      </c>
      <c r="E8" s="480" t="s">
        <v>299</v>
      </c>
      <c r="F8" s="482" t="s">
        <v>298</v>
      </c>
      <c r="G8" s="482" t="s">
        <v>302</v>
      </c>
      <c r="H8" s="482" t="s">
        <v>300</v>
      </c>
      <c r="I8" s="497" t="s">
        <v>297</v>
      </c>
      <c r="J8" s="262" t="s">
        <v>316</v>
      </c>
      <c r="K8" s="480" t="s">
        <v>299</v>
      </c>
      <c r="L8" s="482" t="s">
        <v>298</v>
      </c>
      <c r="M8" s="262" t="s">
        <v>302</v>
      </c>
      <c r="N8" s="262" t="s">
        <v>302</v>
      </c>
      <c r="O8" s="262" t="s">
        <v>300</v>
      </c>
      <c r="P8" s="262" t="s">
        <v>300</v>
      </c>
      <c r="R8" s="251"/>
      <c r="S8" s="252"/>
      <c r="W8" s="253"/>
      <c r="X8" s="254"/>
      <c r="Y8" s="254"/>
      <c r="Z8" s="254"/>
      <c r="AA8" s="254"/>
      <c r="AB8" s="254"/>
      <c r="AC8" s="254"/>
      <c r="AD8" s="254"/>
      <c r="AE8" s="254"/>
      <c r="AF8" s="254"/>
    </row>
    <row r="9" spans="1:32" ht="18" customHeight="1" x14ac:dyDescent="0.3">
      <c r="A9" s="500"/>
      <c r="B9" s="501"/>
      <c r="C9" s="483"/>
      <c r="D9" s="263" t="s">
        <v>317</v>
      </c>
      <c r="E9" s="481"/>
      <c r="F9" s="483"/>
      <c r="G9" s="483"/>
      <c r="H9" s="483"/>
      <c r="I9" s="501"/>
      <c r="J9" s="263" t="s">
        <v>317</v>
      </c>
      <c r="K9" s="481"/>
      <c r="L9" s="483"/>
      <c r="M9" s="263" t="s">
        <v>318</v>
      </c>
      <c r="N9" s="263" t="s">
        <v>319</v>
      </c>
      <c r="O9" s="263" t="s">
        <v>318</v>
      </c>
      <c r="P9" s="263" t="s">
        <v>319</v>
      </c>
      <c r="R9" s="251"/>
      <c r="S9" s="252"/>
      <c r="W9" s="253"/>
      <c r="X9" s="254"/>
      <c r="Y9" s="254"/>
      <c r="Z9" s="254"/>
      <c r="AA9" s="254"/>
      <c r="AB9" s="254"/>
      <c r="AC9" s="254"/>
      <c r="AD9" s="254"/>
      <c r="AE9" s="254"/>
      <c r="AF9" s="254"/>
    </row>
    <row r="10" spans="1:32" ht="18" customHeight="1" x14ac:dyDescent="0.3">
      <c r="A10" s="484" t="s">
        <v>305</v>
      </c>
      <c r="B10" s="266" t="s">
        <v>303</v>
      </c>
      <c r="C10" s="264" t="s">
        <v>313</v>
      </c>
      <c r="D10" s="264" t="s">
        <v>313</v>
      </c>
      <c r="E10" s="264" t="s">
        <v>313</v>
      </c>
      <c r="F10" s="264" t="s">
        <v>313</v>
      </c>
      <c r="G10" s="264" t="s">
        <v>312</v>
      </c>
      <c r="H10" s="264" t="s">
        <v>312</v>
      </c>
      <c r="I10" s="265" t="s">
        <v>313</v>
      </c>
      <c r="J10" s="264" t="s">
        <v>313</v>
      </c>
      <c r="K10" s="264" t="s">
        <v>313</v>
      </c>
      <c r="L10" s="264" t="s">
        <v>313</v>
      </c>
      <c r="M10" s="264" t="s">
        <v>312</v>
      </c>
      <c r="N10" s="264" t="s">
        <v>315</v>
      </c>
      <c r="O10" s="264" t="s">
        <v>314</v>
      </c>
      <c r="P10" s="264" t="s">
        <v>315</v>
      </c>
      <c r="R10" s="251"/>
      <c r="S10" s="493"/>
      <c r="T10" s="493"/>
      <c r="U10" s="493"/>
      <c r="W10" s="253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ht="18" customHeight="1" x14ac:dyDescent="0.3">
      <c r="A11" s="484"/>
      <c r="B11" s="267" t="s">
        <v>304</v>
      </c>
      <c r="C11" s="255" t="s">
        <v>313</v>
      </c>
      <c r="D11" s="255" t="s">
        <v>313</v>
      </c>
      <c r="E11" s="255" t="s">
        <v>313</v>
      </c>
      <c r="F11" s="255" t="s">
        <v>313</v>
      </c>
      <c r="G11" s="255" t="s">
        <v>312</v>
      </c>
      <c r="H11" s="255" t="s">
        <v>312</v>
      </c>
      <c r="I11" s="258" t="s">
        <v>313</v>
      </c>
      <c r="J11" s="255" t="s">
        <v>313</v>
      </c>
      <c r="K11" s="255" t="s">
        <v>313</v>
      </c>
      <c r="L11" s="255" t="s">
        <v>313</v>
      </c>
      <c r="M11" s="255" t="s">
        <v>312</v>
      </c>
      <c r="N11" s="255" t="s">
        <v>315</v>
      </c>
      <c r="O11" s="255" t="s">
        <v>314</v>
      </c>
      <c r="P11" s="255" t="s">
        <v>315</v>
      </c>
      <c r="R11" s="251"/>
      <c r="S11" s="166"/>
    </row>
    <row r="12" spans="1:32" ht="18" customHeight="1" x14ac:dyDescent="0.3">
      <c r="A12" s="484"/>
      <c r="B12" s="267"/>
      <c r="C12" s="255"/>
      <c r="D12" s="255"/>
      <c r="E12" s="255"/>
      <c r="F12" s="255"/>
      <c r="G12" s="255"/>
      <c r="H12" s="255"/>
      <c r="I12" s="258"/>
      <c r="J12" s="255"/>
      <c r="K12" s="255"/>
      <c r="L12" s="255"/>
      <c r="M12" s="255"/>
      <c r="N12" s="255"/>
      <c r="O12" s="255"/>
      <c r="P12" s="255"/>
      <c r="R12" s="251"/>
      <c r="S12" s="166"/>
    </row>
    <row r="13" spans="1:32" ht="18" customHeight="1" x14ac:dyDescent="0.3">
      <c r="A13" s="484"/>
      <c r="B13" s="268"/>
      <c r="C13" s="255"/>
      <c r="D13" s="255"/>
      <c r="E13" s="255"/>
      <c r="F13" s="255"/>
      <c r="G13" s="255"/>
      <c r="H13" s="255"/>
      <c r="I13" s="258"/>
      <c r="J13" s="255"/>
      <c r="K13" s="255"/>
      <c r="L13" s="255"/>
      <c r="M13" s="255"/>
      <c r="N13" s="255"/>
      <c r="O13" s="255"/>
      <c r="P13" s="255"/>
      <c r="R13" s="251"/>
      <c r="S13" s="166"/>
    </row>
    <row r="14" spans="1:32" ht="18" customHeight="1" x14ac:dyDescent="0.3">
      <c r="A14" s="484"/>
      <c r="B14" s="269"/>
      <c r="C14" s="256"/>
      <c r="D14" s="256"/>
      <c r="E14" s="256"/>
      <c r="F14" s="256"/>
      <c r="G14" s="256"/>
      <c r="H14" s="256"/>
      <c r="I14" s="259"/>
      <c r="J14" s="256"/>
      <c r="K14" s="256"/>
      <c r="L14" s="256"/>
      <c r="M14" s="256"/>
      <c r="N14" s="256"/>
      <c r="O14" s="256"/>
      <c r="P14" s="256"/>
    </row>
    <row r="15" spans="1:32" ht="18" customHeight="1" x14ac:dyDescent="0.3">
      <c r="A15" s="484"/>
      <c r="B15" s="270"/>
      <c r="C15" s="256"/>
      <c r="D15" s="256"/>
      <c r="E15" s="256"/>
      <c r="F15" s="256"/>
      <c r="G15" s="256"/>
      <c r="H15" s="256"/>
      <c r="I15" s="259"/>
      <c r="J15" s="256"/>
      <c r="K15" s="256"/>
      <c r="L15" s="256"/>
      <c r="M15" s="256"/>
      <c r="N15" s="256"/>
      <c r="O15" s="256"/>
      <c r="P15" s="256"/>
      <c r="R15" s="488"/>
      <c r="S15" s="488"/>
      <c r="T15" s="488"/>
      <c r="U15" s="488"/>
    </row>
    <row r="16" spans="1:32" ht="18" customHeight="1" x14ac:dyDescent="0.3">
      <c r="A16" s="484"/>
      <c r="B16" s="271"/>
      <c r="C16" s="272"/>
      <c r="D16" s="257"/>
      <c r="E16" s="257"/>
      <c r="F16" s="257"/>
      <c r="G16" s="257"/>
      <c r="H16" s="257"/>
      <c r="I16" s="260"/>
      <c r="J16" s="257"/>
      <c r="K16" s="257"/>
      <c r="L16" s="257"/>
      <c r="M16" s="257"/>
      <c r="N16" s="257"/>
      <c r="O16" s="257"/>
      <c r="P16" s="257"/>
      <c r="R16" s="251"/>
      <c r="S16" s="252"/>
    </row>
    <row r="17" spans="1:21" ht="18" customHeight="1" x14ac:dyDescent="0.3">
      <c r="A17" s="484"/>
      <c r="B17" s="271"/>
      <c r="C17" s="272"/>
      <c r="D17" s="257"/>
      <c r="E17" s="257"/>
      <c r="F17" s="257"/>
      <c r="G17" s="257"/>
      <c r="H17" s="257"/>
      <c r="I17" s="260"/>
      <c r="J17" s="257"/>
      <c r="K17" s="257"/>
      <c r="L17" s="257"/>
      <c r="M17" s="257"/>
      <c r="N17" s="257"/>
      <c r="O17" s="257"/>
      <c r="P17" s="257"/>
      <c r="R17" s="251"/>
      <c r="S17" s="489"/>
      <c r="T17" s="489"/>
    </row>
    <row r="18" spans="1:21" ht="18" customHeight="1" x14ac:dyDescent="0.3">
      <c r="A18" s="484"/>
      <c r="B18" s="274"/>
      <c r="C18" s="275"/>
      <c r="D18" s="276"/>
      <c r="E18" s="276"/>
      <c r="F18" s="276"/>
      <c r="G18" s="276"/>
      <c r="H18" s="276"/>
      <c r="I18" s="277"/>
      <c r="J18" s="276"/>
      <c r="K18" s="276"/>
      <c r="L18" s="276"/>
      <c r="M18" s="276"/>
      <c r="N18" s="276"/>
      <c r="O18" s="276"/>
      <c r="P18" s="276"/>
      <c r="R18" s="251"/>
      <c r="S18" s="166"/>
    </row>
    <row r="19" spans="1:21" ht="18" customHeight="1" x14ac:dyDescent="0.3">
      <c r="A19" s="485" t="s">
        <v>306</v>
      </c>
      <c r="B19" s="271"/>
      <c r="C19" s="272"/>
      <c r="D19" s="257"/>
      <c r="E19" s="257"/>
      <c r="F19" s="257"/>
      <c r="G19" s="257"/>
      <c r="H19" s="257"/>
      <c r="I19" s="260"/>
      <c r="J19" s="257"/>
      <c r="K19" s="257"/>
      <c r="L19" s="257"/>
      <c r="M19" s="257"/>
      <c r="N19" s="257"/>
      <c r="O19" s="257"/>
      <c r="P19" s="257"/>
    </row>
    <row r="20" spans="1:21" ht="18" customHeight="1" x14ac:dyDescent="0.3">
      <c r="A20" s="486"/>
      <c r="B20" s="271"/>
      <c r="C20" s="272"/>
      <c r="D20" s="257"/>
      <c r="E20" s="257"/>
      <c r="F20" s="257"/>
      <c r="G20" s="257"/>
      <c r="H20" s="257"/>
      <c r="I20" s="260"/>
      <c r="J20" s="257"/>
      <c r="K20" s="257"/>
      <c r="L20" s="257"/>
      <c r="M20" s="257"/>
      <c r="N20" s="257"/>
      <c r="O20" s="257"/>
      <c r="P20" s="257"/>
    </row>
    <row r="21" spans="1:21" ht="18" customHeight="1" x14ac:dyDescent="0.3">
      <c r="A21" s="486"/>
      <c r="B21" s="271"/>
      <c r="C21" s="272"/>
      <c r="D21" s="257"/>
      <c r="E21" s="257"/>
      <c r="F21" s="257"/>
      <c r="G21" s="257"/>
      <c r="H21" s="257"/>
      <c r="I21" s="260"/>
      <c r="J21" s="257"/>
      <c r="K21" s="257"/>
      <c r="L21" s="257"/>
      <c r="M21" s="257"/>
      <c r="N21" s="257"/>
      <c r="O21" s="257"/>
      <c r="P21" s="257"/>
    </row>
    <row r="22" spans="1:21" ht="18" customHeight="1" x14ac:dyDescent="0.3">
      <c r="A22" s="486"/>
      <c r="B22" s="270"/>
      <c r="C22" s="256"/>
      <c r="D22" s="256"/>
      <c r="E22" s="256"/>
      <c r="F22" s="256"/>
      <c r="G22" s="256"/>
      <c r="H22" s="256"/>
      <c r="I22" s="259"/>
      <c r="J22" s="256"/>
      <c r="K22" s="256"/>
      <c r="L22" s="256"/>
      <c r="M22" s="256"/>
      <c r="N22" s="256"/>
      <c r="O22" s="256"/>
      <c r="P22" s="256"/>
      <c r="R22" s="488"/>
      <c r="S22" s="488"/>
      <c r="T22" s="488"/>
      <c r="U22" s="488"/>
    </row>
    <row r="23" spans="1:21" ht="18" customHeight="1" x14ac:dyDescent="0.3">
      <c r="A23" s="486"/>
      <c r="B23" s="271"/>
      <c r="C23" s="272"/>
      <c r="D23" s="257"/>
      <c r="E23" s="257"/>
      <c r="F23" s="257"/>
      <c r="G23" s="257"/>
      <c r="H23" s="257"/>
      <c r="I23" s="260"/>
      <c r="J23" s="257"/>
      <c r="K23" s="257"/>
      <c r="L23" s="257"/>
      <c r="M23" s="257"/>
      <c r="N23" s="257"/>
      <c r="O23" s="257"/>
      <c r="P23" s="257"/>
      <c r="R23" s="251"/>
      <c r="S23" s="252"/>
    </row>
    <row r="24" spans="1:21" ht="18" customHeight="1" x14ac:dyDescent="0.3">
      <c r="A24" s="487"/>
      <c r="B24" s="271"/>
      <c r="C24" s="272"/>
      <c r="D24" s="257"/>
      <c r="E24" s="257"/>
      <c r="F24" s="257"/>
      <c r="G24" s="257"/>
      <c r="H24" s="257"/>
      <c r="I24" s="260"/>
      <c r="J24" s="257"/>
      <c r="K24" s="257"/>
      <c r="L24" s="257"/>
      <c r="M24" s="257"/>
      <c r="N24" s="257"/>
      <c r="O24" s="257"/>
      <c r="P24" s="257"/>
      <c r="R24" s="251"/>
      <c r="S24" s="489"/>
      <c r="T24" s="489"/>
    </row>
    <row r="25" spans="1:21" ht="18" customHeight="1" x14ac:dyDescent="0.3">
      <c r="A25" s="486" t="s">
        <v>307</v>
      </c>
      <c r="B25" s="278"/>
      <c r="C25" s="273"/>
      <c r="D25" s="261"/>
      <c r="E25" s="261"/>
      <c r="F25" s="261"/>
      <c r="G25" s="261"/>
      <c r="H25" s="261"/>
      <c r="I25" s="279"/>
      <c r="J25" s="261"/>
      <c r="K25" s="261"/>
      <c r="L25" s="261"/>
      <c r="M25" s="261"/>
      <c r="N25" s="261"/>
      <c r="O25" s="261"/>
      <c r="P25" s="261"/>
    </row>
    <row r="26" spans="1:21" ht="18" customHeight="1" x14ac:dyDescent="0.3">
      <c r="A26" s="486"/>
      <c r="B26" s="271"/>
      <c r="C26" s="272"/>
      <c r="D26" s="257"/>
      <c r="E26" s="257"/>
      <c r="F26" s="257"/>
      <c r="G26" s="257"/>
      <c r="H26" s="257"/>
      <c r="I26" s="260"/>
      <c r="J26" s="257"/>
      <c r="K26" s="257"/>
      <c r="L26" s="257"/>
      <c r="M26" s="257"/>
      <c r="N26" s="257"/>
      <c r="O26" s="257"/>
      <c r="P26" s="257"/>
    </row>
    <row r="27" spans="1:21" ht="18" customHeight="1" x14ac:dyDescent="0.3">
      <c r="A27" s="486"/>
      <c r="B27" s="271"/>
      <c r="C27" s="272"/>
      <c r="D27" s="257"/>
      <c r="E27" s="257"/>
      <c r="F27" s="257"/>
      <c r="G27" s="257"/>
      <c r="H27" s="257"/>
      <c r="I27" s="260"/>
      <c r="J27" s="257"/>
      <c r="K27" s="257"/>
      <c r="L27" s="257"/>
      <c r="M27" s="257"/>
      <c r="N27" s="257"/>
      <c r="O27" s="257"/>
      <c r="P27" s="257"/>
    </row>
    <row r="28" spans="1:21" ht="18" customHeight="1" x14ac:dyDescent="0.3">
      <c r="A28" s="486"/>
      <c r="B28" s="270"/>
      <c r="C28" s="256"/>
      <c r="D28" s="256"/>
      <c r="E28" s="256"/>
      <c r="F28" s="256"/>
      <c r="G28" s="256"/>
      <c r="H28" s="256"/>
      <c r="I28" s="259"/>
      <c r="J28" s="256"/>
      <c r="K28" s="256"/>
      <c r="L28" s="256"/>
      <c r="M28" s="256"/>
      <c r="N28" s="256"/>
      <c r="O28" s="256"/>
      <c r="P28" s="256"/>
      <c r="R28" s="488"/>
      <c r="S28" s="488"/>
      <c r="T28" s="488"/>
      <c r="U28" s="488"/>
    </row>
    <row r="29" spans="1:21" ht="18" customHeight="1" x14ac:dyDescent="0.3">
      <c r="A29" s="486"/>
      <c r="B29" s="271"/>
      <c r="C29" s="272"/>
      <c r="D29" s="257"/>
      <c r="E29" s="257"/>
      <c r="F29" s="257"/>
      <c r="G29" s="257"/>
      <c r="H29" s="257"/>
      <c r="I29" s="260"/>
      <c r="J29" s="257"/>
      <c r="K29" s="257"/>
      <c r="L29" s="257"/>
      <c r="M29" s="257"/>
      <c r="N29" s="257"/>
      <c r="O29" s="257"/>
      <c r="P29" s="257"/>
      <c r="R29" s="251"/>
      <c r="S29" s="252"/>
    </row>
    <row r="30" spans="1:21" ht="18" customHeight="1" x14ac:dyDescent="0.3">
      <c r="A30" s="487"/>
      <c r="B30" s="271"/>
      <c r="C30" s="272"/>
      <c r="D30" s="257"/>
      <c r="E30" s="257"/>
      <c r="F30" s="257"/>
      <c r="G30" s="257"/>
      <c r="H30" s="257"/>
      <c r="I30" s="260"/>
      <c r="J30" s="257"/>
      <c r="K30" s="257"/>
      <c r="L30" s="257"/>
      <c r="M30" s="257"/>
      <c r="N30" s="257"/>
      <c r="O30" s="257"/>
      <c r="P30" s="257"/>
      <c r="R30" s="251"/>
      <c r="S30" s="489"/>
      <c r="T30" s="489"/>
    </row>
    <row r="31" spans="1:21" ht="18" customHeight="1" x14ac:dyDescent="0.3">
      <c r="A31" s="505" t="s">
        <v>37</v>
      </c>
      <c r="B31" s="435"/>
      <c r="C31" s="435"/>
      <c r="D31" s="435"/>
      <c r="E31" s="435"/>
      <c r="F31" s="435"/>
      <c r="G31" s="435"/>
      <c r="H31" s="435"/>
      <c r="I31" s="435"/>
      <c r="J31" s="435"/>
      <c r="K31" s="435"/>
      <c r="L31" s="435"/>
      <c r="M31" s="435"/>
      <c r="N31" s="435"/>
      <c r="O31" s="435"/>
      <c r="P31" s="506"/>
    </row>
    <row r="32" spans="1:21" ht="18" customHeight="1" x14ac:dyDescent="0.3">
      <c r="A32" s="280">
        <v>1</v>
      </c>
      <c r="B32" s="437" t="s">
        <v>308</v>
      </c>
      <c r="C32" s="437"/>
      <c r="D32" s="437"/>
      <c r="E32" s="437"/>
      <c r="F32" s="437"/>
      <c r="G32" s="437"/>
      <c r="H32" s="437"/>
      <c r="I32" s="437"/>
      <c r="J32" s="437"/>
      <c r="K32" s="437"/>
      <c r="L32" s="437"/>
      <c r="M32" s="437"/>
      <c r="N32" s="437"/>
      <c r="O32" s="437"/>
      <c r="P32" s="502"/>
    </row>
    <row r="33" spans="1:16" ht="18" customHeight="1" x14ac:dyDescent="0.3">
      <c r="A33" s="280">
        <v>2</v>
      </c>
      <c r="B33" s="437" t="s">
        <v>310</v>
      </c>
      <c r="C33" s="437"/>
      <c r="D33" s="437"/>
      <c r="E33" s="437"/>
      <c r="F33" s="437"/>
      <c r="G33" s="437"/>
      <c r="H33" s="437"/>
      <c r="I33" s="437"/>
      <c r="J33" s="437"/>
      <c r="K33" s="437"/>
      <c r="L33" s="437"/>
      <c r="M33" s="437"/>
      <c r="N33" s="437"/>
      <c r="O33" s="437"/>
      <c r="P33" s="502"/>
    </row>
    <row r="34" spans="1:16" ht="18" customHeight="1" x14ac:dyDescent="0.3">
      <c r="A34" s="280">
        <v>3</v>
      </c>
      <c r="B34" s="437" t="s">
        <v>309</v>
      </c>
      <c r="C34" s="437"/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7"/>
      <c r="O34" s="437"/>
      <c r="P34" s="502"/>
    </row>
    <row r="35" spans="1:16" ht="18" customHeight="1" x14ac:dyDescent="0.3">
      <c r="A35" s="281">
        <v>4</v>
      </c>
      <c r="B35" s="503" t="s">
        <v>311</v>
      </c>
      <c r="C35" s="503"/>
      <c r="D35" s="503"/>
      <c r="E35" s="503"/>
      <c r="F35" s="503"/>
      <c r="G35" s="503"/>
      <c r="H35" s="503"/>
      <c r="I35" s="503"/>
      <c r="J35" s="503"/>
      <c r="K35" s="503"/>
      <c r="L35" s="503"/>
      <c r="M35" s="503"/>
      <c r="N35" s="503"/>
      <c r="O35" s="503"/>
      <c r="P35" s="504"/>
    </row>
    <row r="36" spans="1:16" x14ac:dyDescent="0.3"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</row>
  </sheetData>
  <mergeCells count="28">
    <mergeCell ref="R28:U28"/>
    <mergeCell ref="S30:T30"/>
    <mergeCell ref="B34:P34"/>
    <mergeCell ref="B35:P35"/>
    <mergeCell ref="A31:P31"/>
    <mergeCell ref="B32:P32"/>
    <mergeCell ref="B33:P33"/>
    <mergeCell ref="R22:U22"/>
    <mergeCell ref="S24:T24"/>
    <mergeCell ref="S17:T17"/>
    <mergeCell ref="A6:P6"/>
    <mergeCell ref="R7:T7"/>
    <mergeCell ref="S10:U10"/>
    <mergeCell ref="R15:U15"/>
    <mergeCell ref="C7:H7"/>
    <mergeCell ref="I7:P7"/>
    <mergeCell ref="A7:B9"/>
    <mergeCell ref="C8:C9"/>
    <mergeCell ref="E8:E9"/>
    <mergeCell ref="F8:F9"/>
    <mergeCell ref="G8:G9"/>
    <mergeCell ref="H8:H9"/>
    <mergeCell ref="I8:I9"/>
    <mergeCell ref="K8:K9"/>
    <mergeCell ref="L8:L9"/>
    <mergeCell ref="A10:A18"/>
    <mergeCell ref="A19:A24"/>
    <mergeCell ref="A25:A30"/>
  </mergeCells>
  <dataValidations disablePrompts="1" count="2">
    <dataValidation type="list" allowBlank="1" showInputMessage="1" showErrorMessage="1" sqref="S17:T17 S24:T24 S30:T30" xr:uid="{8EFD0206-2297-4CCF-92AF-FBC802436A5B}">
      <formula1>"NORMAL WEIGHT,LIGHT WEIGHT"</formula1>
    </dataValidation>
    <dataValidation type="list" allowBlank="1" showInputMessage="1" showErrorMessage="1" sqref="S10" xr:uid="{1458091E-79ED-4E06-91E9-512A35463FD4}">
      <formula1>"Uncoated or Zinc Coated,Epoxy"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DD59D-7484-4B89-A2D2-D31F529E7248}">
  <sheetPr>
    <tabColor theme="5"/>
  </sheetPr>
  <dimension ref="A2:R34"/>
  <sheetViews>
    <sheetView showGridLines="0" topLeftCell="A3" zoomScaleNormal="100" workbookViewId="0">
      <selection activeCell="L17" sqref="L17"/>
    </sheetView>
  </sheetViews>
  <sheetFormatPr defaultColWidth="9.140625" defaultRowHeight="16.5" x14ac:dyDescent="0.3"/>
  <cols>
    <col min="1" max="1" width="4.7109375" customWidth="1"/>
    <col min="2" max="2" width="3.5703125" customWidth="1"/>
    <col min="3" max="3" width="4.28515625" customWidth="1"/>
    <col min="4" max="4" width="3.5703125" customWidth="1"/>
    <col min="5" max="5" width="38.5703125" customWidth="1"/>
    <col min="6" max="6" width="14.85546875" style="10" customWidth="1"/>
    <col min="7" max="7" width="15.28515625" style="10" customWidth="1"/>
    <col min="8" max="8" width="3.5703125" customWidth="1"/>
    <col min="11" max="11" width="3.7109375" customWidth="1"/>
  </cols>
  <sheetData>
    <row r="2" spans="2:16" ht="18.75" x14ac:dyDescent="0.3">
      <c r="B2" s="17" t="s">
        <v>165</v>
      </c>
      <c r="C2" s="15"/>
      <c r="D2" s="15"/>
      <c r="E2" s="15"/>
      <c r="F2" s="16"/>
    </row>
    <row r="4" spans="2:16" ht="17.25" thickBot="1" x14ac:dyDescent="0.35">
      <c r="B4" s="3"/>
      <c r="C4" s="3"/>
      <c r="D4" s="3"/>
      <c r="E4" s="3"/>
      <c r="F4" s="11"/>
      <c r="G4" s="11"/>
      <c r="H4" s="3"/>
    </row>
    <row r="5" spans="2:16" ht="21" thickBot="1" x14ac:dyDescent="0.35">
      <c r="B5" s="3"/>
      <c r="C5" s="306" t="s">
        <v>43</v>
      </c>
      <c r="D5" s="307"/>
      <c r="E5" s="307"/>
      <c r="F5" s="307"/>
      <c r="G5" s="308"/>
      <c r="H5" s="3"/>
    </row>
    <row r="6" spans="2:16" ht="47.25" x14ac:dyDescent="0.3">
      <c r="B6" s="3"/>
      <c r="C6" s="309" t="s">
        <v>44</v>
      </c>
      <c r="D6" s="310"/>
      <c r="E6" s="310"/>
      <c r="F6" s="13" t="s">
        <v>337</v>
      </c>
      <c r="G6" s="14" t="s">
        <v>99</v>
      </c>
      <c r="H6" s="3"/>
    </row>
    <row r="7" spans="2:16" ht="18" customHeight="1" x14ac:dyDescent="0.3">
      <c r="B7" s="3"/>
      <c r="C7" s="297" t="s">
        <v>51</v>
      </c>
      <c r="D7" s="298"/>
      <c r="E7" s="298"/>
      <c r="F7" s="12" t="s">
        <v>336</v>
      </c>
      <c r="G7" s="5" t="s">
        <v>57</v>
      </c>
      <c r="H7" s="3"/>
      <c r="K7" s="18" t="s">
        <v>97</v>
      </c>
      <c r="L7" s="21"/>
      <c r="M7" s="21"/>
      <c r="N7" s="21"/>
      <c r="O7" s="21"/>
      <c r="P7" s="20"/>
    </row>
    <row r="8" spans="2:16" ht="18" customHeight="1" x14ac:dyDescent="0.3">
      <c r="B8" s="3"/>
      <c r="C8" s="297" t="s">
        <v>58</v>
      </c>
      <c r="D8" s="298"/>
      <c r="E8" s="298"/>
      <c r="F8" s="12" t="s">
        <v>336</v>
      </c>
      <c r="G8" s="5" t="s">
        <v>57</v>
      </c>
      <c r="H8" s="3"/>
      <c r="K8" s="22" t="s">
        <v>42</v>
      </c>
      <c r="L8" s="19" t="s">
        <v>95</v>
      </c>
      <c r="M8" s="37"/>
      <c r="N8" s="37"/>
      <c r="O8" s="37"/>
      <c r="P8" s="37"/>
    </row>
    <row r="9" spans="2:16" ht="18" customHeight="1" x14ac:dyDescent="0.3">
      <c r="B9" s="3"/>
      <c r="C9" s="297" t="s">
        <v>61</v>
      </c>
      <c r="D9" s="298"/>
      <c r="E9" s="298"/>
      <c r="F9" s="12" t="s">
        <v>340</v>
      </c>
      <c r="G9" s="5" t="s">
        <v>57</v>
      </c>
      <c r="H9" s="3"/>
      <c r="K9" s="22" t="s">
        <v>79</v>
      </c>
      <c r="L9" s="19" t="s">
        <v>164</v>
      </c>
      <c r="M9" s="37"/>
      <c r="N9" s="37"/>
      <c r="O9" s="37"/>
      <c r="P9" s="37"/>
    </row>
    <row r="10" spans="2:16" ht="18" customHeight="1" x14ac:dyDescent="0.3">
      <c r="B10" s="3"/>
      <c r="C10" s="297" t="s">
        <v>64</v>
      </c>
      <c r="D10" s="298"/>
      <c r="E10" s="298"/>
      <c r="F10" s="12" t="s">
        <v>341</v>
      </c>
      <c r="G10" s="5" t="s">
        <v>57</v>
      </c>
      <c r="H10" s="3"/>
      <c r="L10" s="21"/>
      <c r="M10" s="21"/>
      <c r="N10" s="21"/>
      <c r="O10" s="21"/>
      <c r="P10" s="20"/>
    </row>
    <row r="11" spans="2:16" ht="18" customHeight="1" x14ac:dyDescent="0.3">
      <c r="B11" s="3"/>
      <c r="C11" s="297" t="s">
        <v>67</v>
      </c>
      <c r="D11" s="298"/>
      <c r="E11" s="298"/>
      <c r="F11" s="12" t="s">
        <v>340</v>
      </c>
      <c r="G11" s="5" t="s">
        <v>69</v>
      </c>
      <c r="H11" s="3"/>
      <c r="K11" s="22"/>
      <c r="L11" s="21"/>
      <c r="M11" s="21"/>
      <c r="N11" s="21"/>
      <c r="O11" s="21"/>
      <c r="P11" s="20"/>
    </row>
    <row r="12" spans="2:16" x14ac:dyDescent="0.3">
      <c r="B12" s="32"/>
      <c r="C12" s="297" t="s">
        <v>70</v>
      </c>
      <c r="D12" s="298"/>
      <c r="E12" s="298"/>
      <c r="F12" s="12" t="s">
        <v>340</v>
      </c>
      <c r="G12" s="5"/>
      <c r="H12" s="3"/>
    </row>
    <row r="13" spans="2:16" x14ac:dyDescent="0.3">
      <c r="B13" s="3"/>
      <c r="C13" s="297" t="s">
        <v>72</v>
      </c>
      <c r="D13" s="298"/>
      <c r="E13" s="298"/>
      <c r="F13" s="12" t="s">
        <v>340</v>
      </c>
      <c r="G13" s="5"/>
      <c r="H13" s="3"/>
    </row>
    <row r="14" spans="2:16" x14ac:dyDescent="0.3">
      <c r="B14" s="3"/>
      <c r="C14" s="297" t="s">
        <v>73</v>
      </c>
      <c r="D14" s="298"/>
      <c r="E14" s="298"/>
      <c r="F14" s="39" t="s">
        <v>342</v>
      </c>
      <c r="G14" s="5"/>
      <c r="H14" s="3"/>
    </row>
    <row r="15" spans="2:16" ht="18" customHeight="1" x14ac:dyDescent="0.3">
      <c r="B15" s="3"/>
      <c r="C15" s="297" t="s">
        <v>74</v>
      </c>
      <c r="D15" s="298"/>
      <c r="E15" s="298"/>
      <c r="F15" s="12" t="s">
        <v>336</v>
      </c>
      <c r="G15" s="5"/>
      <c r="H15" s="3"/>
    </row>
    <row r="16" spans="2:16" ht="18" customHeight="1" x14ac:dyDescent="0.3">
      <c r="B16" s="3"/>
      <c r="C16" s="311" t="s">
        <v>75</v>
      </c>
      <c r="D16" s="312"/>
      <c r="E16" s="313"/>
      <c r="F16" s="39" t="s">
        <v>342</v>
      </c>
      <c r="G16" s="40"/>
      <c r="H16" s="3"/>
    </row>
    <row r="17" spans="1:18" ht="18" customHeight="1" x14ac:dyDescent="0.3">
      <c r="B17" s="3"/>
      <c r="C17" s="311" t="s">
        <v>331</v>
      </c>
      <c r="D17" s="312"/>
      <c r="E17" s="313"/>
      <c r="F17" s="39" t="s">
        <v>338</v>
      </c>
      <c r="G17" s="40" t="s">
        <v>334</v>
      </c>
      <c r="H17" s="3"/>
    </row>
    <row r="18" spans="1:18" ht="18" customHeight="1" x14ac:dyDescent="0.3">
      <c r="B18" s="3"/>
      <c r="C18" s="311" t="s">
        <v>332</v>
      </c>
      <c r="D18" s="312"/>
      <c r="E18" s="313"/>
      <c r="F18" s="39" t="s">
        <v>338</v>
      </c>
      <c r="G18" s="40" t="s">
        <v>334</v>
      </c>
      <c r="H18" s="3"/>
    </row>
    <row r="19" spans="1:18" ht="18" customHeight="1" x14ac:dyDescent="0.3">
      <c r="B19" s="3"/>
      <c r="C19" s="311" t="s">
        <v>333</v>
      </c>
      <c r="D19" s="312"/>
      <c r="E19" s="313"/>
      <c r="F19" s="39" t="s">
        <v>338</v>
      </c>
      <c r="G19" s="40" t="s">
        <v>334</v>
      </c>
      <c r="H19" s="3"/>
    </row>
    <row r="20" spans="1:18" ht="18" customHeight="1" x14ac:dyDescent="0.3">
      <c r="B20" s="3"/>
      <c r="C20" s="311" t="s">
        <v>13</v>
      </c>
      <c r="D20" s="312"/>
      <c r="E20" s="313"/>
      <c r="F20" s="39" t="s">
        <v>339</v>
      </c>
      <c r="G20" s="40" t="s">
        <v>334</v>
      </c>
      <c r="H20" s="3"/>
      <c r="P20" s="314"/>
      <c r="Q20" s="314"/>
      <c r="R20" s="7"/>
    </row>
    <row r="21" spans="1:18" ht="18" customHeight="1" thickBot="1" x14ac:dyDescent="0.35">
      <c r="B21" s="3"/>
      <c r="C21" s="311" t="s">
        <v>12</v>
      </c>
      <c r="D21" s="312"/>
      <c r="E21" s="313"/>
      <c r="F21" s="39" t="s">
        <v>339</v>
      </c>
      <c r="G21" s="40" t="s">
        <v>334</v>
      </c>
      <c r="H21" s="3"/>
      <c r="P21" s="314"/>
      <c r="Q21" s="314"/>
      <c r="R21" s="7"/>
    </row>
    <row r="22" spans="1:18" x14ac:dyDescent="0.3">
      <c r="A22" s="1"/>
      <c r="B22" s="7"/>
      <c r="C22" s="299" t="s">
        <v>37</v>
      </c>
      <c r="D22" s="300"/>
      <c r="E22" s="300"/>
      <c r="F22" s="300"/>
      <c r="G22" s="301"/>
      <c r="H22" s="3"/>
      <c r="P22" s="314"/>
      <c r="Q22" s="314"/>
      <c r="R22" s="7"/>
    </row>
    <row r="23" spans="1:18" ht="18" customHeight="1" x14ac:dyDescent="0.3">
      <c r="B23" s="3"/>
      <c r="C23" s="167">
        <v>1</v>
      </c>
      <c r="D23" s="302" t="s">
        <v>157</v>
      </c>
      <c r="E23" s="302"/>
      <c r="F23" s="302"/>
      <c r="G23" s="303"/>
      <c r="H23" s="3"/>
      <c r="P23" s="314"/>
      <c r="Q23" s="314"/>
      <c r="R23" s="7"/>
    </row>
    <row r="24" spans="1:18" ht="18" customHeight="1" x14ac:dyDescent="0.3">
      <c r="B24" s="3"/>
      <c r="C24" s="168"/>
      <c r="D24" s="304" t="s">
        <v>158</v>
      </c>
      <c r="E24" s="304"/>
      <c r="F24" s="304"/>
      <c r="G24" s="305"/>
      <c r="H24" s="3"/>
    </row>
    <row r="25" spans="1:18" ht="18" customHeight="1" x14ac:dyDescent="0.3">
      <c r="B25" s="3"/>
      <c r="C25" s="167"/>
      <c r="D25" s="304" t="s">
        <v>159</v>
      </c>
      <c r="E25" s="304"/>
      <c r="F25" s="304"/>
      <c r="G25" s="305"/>
      <c r="H25" s="3"/>
    </row>
    <row r="26" spans="1:18" ht="18" customHeight="1" x14ac:dyDescent="0.3">
      <c r="B26" s="3"/>
      <c r="C26" s="167">
        <v>2</v>
      </c>
      <c r="D26" s="304" t="s">
        <v>160</v>
      </c>
      <c r="E26" s="304"/>
      <c r="F26" s="304"/>
      <c r="G26" s="305"/>
      <c r="H26" s="3"/>
    </row>
    <row r="27" spans="1:18" ht="18" customHeight="1" x14ac:dyDescent="0.3">
      <c r="B27" s="3"/>
      <c r="C27" s="167"/>
      <c r="D27" s="304" t="s">
        <v>161</v>
      </c>
      <c r="E27" s="304"/>
      <c r="F27" s="304"/>
      <c r="G27" s="305"/>
      <c r="H27" s="9"/>
    </row>
    <row r="28" spans="1:18" ht="18" customHeight="1" x14ac:dyDescent="0.3">
      <c r="B28" s="3"/>
      <c r="C28" s="167">
        <v>3</v>
      </c>
      <c r="D28" s="304" t="s">
        <v>166</v>
      </c>
      <c r="E28" s="304"/>
      <c r="F28" s="304"/>
      <c r="G28" s="305"/>
      <c r="H28" s="3"/>
    </row>
    <row r="29" spans="1:18" ht="18" customHeight="1" x14ac:dyDescent="0.3">
      <c r="B29" s="3"/>
      <c r="C29" s="168"/>
      <c r="D29" s="304" t="s">
        <v>167</v>
      </c>
      <c r="E29" s="304"/>
      <c r="F29" s="304"/>
      <c r="G29" s="305"/>
      <c r="H29" s="3"/>
    </row>
    <row r="30" spans="1:18" ht="18" customHeight="1" x14ac:dyDescent="0.3">
      <c r="B30" s="3"/>
      <c r="C30" s="168"/>
      <c r="D30" s="302" t="s">
        <v>168</v>
      </c>
      <c r="E30" s="302"/>
      <c r="F30" s="302"/>
      <c r="G30" s="303"/>
      <c r="H30" s="3"/>
    </row>
    <row r="31" spans="1:18" ht="18" customHeight="1" x14ac:dyDescent="0.3">
      <c r="B31" s="3"/>
      <c r="C31" s="167">
        <v>4</v>
      </c>
      <c r="D31" s="302" t="s">
        <v>85</v>
      </c>
      <c r="E31" s="302"/>
      <c r="F31" s="302"/>
      <c r="G31" s="303"/>
      <c r="H31" s="3"/>
    </row>
    <row r="32" spans="1:18" ht="18" customHeight="1" x14ac:dyDescent="0.3">
      <c r="B32" s="3"/>
      <c r="C32" s="167">
        <v>5</v>
      </c>
      <c r="D32" s="304" t="s">
        <v>162</v>
      </c>
      <c r="E32" s="304"/>
      <c r="F32" s="304"/>
      <c r="G32" s="305"/>
      <c r="H32" s="3"/>
    </row>
    <row r="33" spans="2:8" ht="18" customHeight="1" x14ac:dyDescent="0.3">
      <c r="B33" s="3"/>
      <c r="C33" s="167"/>
      <c r="D33" s="3" t="s">
        <v>163</v>
      </c>
      <c r="E33" s="3"/>
      <c r="F33" s="11"/>
      <c r="G33" s="38"/>
      <c r="H33" s="3"/>
    </row>
    <row r="34" spans="2:8" ht="18" customHeight="1" thickBot="1" x14ac:dyDescent="0.35">
      <c r="B34" s="3"/>
      <c r="C34" s="248"/>
      <c r="D34" s="295" t="s">
        <v>91</v>
      </c>
      <c r="E34" s="295"/>
      <c r="F34" s="295"/>
      <c r="G34" s="296"/>
      <c r="H34" s="3"/>
    </row>
  </sheetData>
  <mergeCells count="33">
    <mergeCell ref="P20:Q20"/>
    <mergeCell ref="P21:Q21"/>
    <mergeCell ref="P22:Q22"/>
    <mergeCell ref="P23:Q23"/>
    <mergeCell ref="D26:G26"/>
    <mergeCell ref="D31:G31"/>
    <mergeCell ref="C5:G5"/>
    <mergeCell ref="C6:E6"/>
    <mergeCell ref="C7:E7"/>
    <mergeCell ref="C8:E8"/>
    <mergeCell ref="C9:E9"/>
    <mergeCell ref="C17:E17"/>
    <mergeCell ref="C21:E21"/>
    <mergeCell ref="C18:E18"/>
    <mergeCell ref="C19:E19"/>
    <mergeCell ref="C20:E20"/>
    <mergeCell ref="C16:E16"/>
    <mergeCell ref="D34:G34"/>
    <mergeCell ref="C10:E10"/>
    <mergeCell ref="C11:E11"/>
    <mergeCell ref="C12:E12"/>
    <mergeCell ref="C13:E13"/>
    <mergeCell ref="C14:E14"/>
    <mergeCell ref="C15:E15"/>
    <mergeCell ref="C22:G22"/>
    <mergeCell ref="D23:G23"/>
    <mergeCell ref="D24:G24"/>
    <mergeCell ref="D25:G25"/>
    <mergeCell ref="D29:G29"/>
    <mergeCell ref="D28:G28"/>
    <mergeCell ref="D32:G32"/>
    <mergeCell ref="D27:G27"/>
    <mergeCell ref="D30:G3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37401-852C-4C17-9094-CBE8141B4666}">
  <sheetPr>
    <tabColor theme="7"/>
  </sheetPr>
  <dimension ref="A2:AA31"/>
  <sheetViews>
    <sheetView showGridLines="0" topLeftCell="A6" zoomScaleNormal="100" workbookViewId="0">
      <selection activeCell="Q26" sqref="Q26"/>
    </sheetView>
  </sheetViews>
  <sheetFormatPr defaultColWidth="9.140625" defaultRowHeight="16.5" x14ac:dyDescent="0.3"/>
  <cols>
    <col min="1" max="1" width="4.7109375" style="179" customWidth="1"/>
    <col min="2" max="2" width="3.5703125" style="179" customWidth="1"/>
    <col min="3" max="3" width="4.28515625" style="179" customWidth="1"/>
    <col min="4" max="4" width="3.5703125" style="179" customWidth="1"/>
    <col min="5" max="5" width="40.7109375" style="179" customWidth="1"/>
    <col min="6" max="11" width="14.85546875" style="178" customWidth="1"/>
    <col min="12" max="12" width="15.28515625" style="178" customWidth="1"/>
    <col min="13" max="13" width="3.5703125" style="179" customWidth="1"/>
    <col min="14" max="15" width="9.140625" style="179"/>
    <col min="16" max="16" width="3.7109375" style="179" customWidth="1"/>
    <col min="17" max="16384" width="9.140625" style="179"/>
  </cols>
  <sheetData>
    <row r="2" spans="2:27" ht="18" x14ac:dyDescent="0.3">
      <c r="B2" s="175" t="s">
        <v>98</v>
      </c>
      <c r="C2" s="176"/>
      <c r="D2" s="176"/>
      <c r="E2" s="176"/>
      <c r="F2" s="177"/>
      <c r="G2" s="177"/>
    </row>
    <row r="4" spans="2:27" ht="17.25" thickBot="1" x14ac:dyDescent="0.35">
      <c r="B4" s="180"/>
      <c r="C4" s="180"/>
      <c r="D4" s="180"/>
      <c r="E4" s="180"/>
      <c r="F4" s="181"/>
      <c r="G4" s="181"/>
      <c r="H4" s="181"/>
      <c r="I4" s="181"/>
      <c r="J4" s="181"/>
      <c r="K4" s="181"/>
      <c r="L4" s="181"/>
      <c r="M4" s="180"/>
    </row>
    <row r="5" spans="2:27" ht="21" thickBot="1" x14ac:dyDescent="0.35">
      <c r="B5" s="180"/>
      <c r="C5" s="315" t="s">
        <v>43</v>
      </c>
      <c r="D5" s="316"/>
      <c r="E5" s="316"/>
      <c r="F5" s="316"/>
      <c r="G5" s="316"/>
      <c r="H5" s="316"/>
      <c r="I5" s="316"/>
      <c r="J5" s="316"/>
      <c r="K5" s="316"/>
      <c r="L5" s="317"/>
      <c r="M5" s="180"/>
    </row>
    <row r="6" spans="2:27" ht="47.25" x14ac:dyDescent="0.3">
      <c r="B6" s="180"/>
      <c r="C6" s="318" t="s">
        <v>44</v>
      </c>
      <c r="D6" s="319"/>
      <c r="E6" s="319"/>
      <c r="F6" s="183" t="s">
        <v>45</v>
      </c>
      <c r="G6" s="183" t="s">
        <v>46</v>
      </c>
      <c r="H6" s="182" t="s">
        <v>47</v>
      </c>
      <c r="I6" s="182" t="s">
        <v>48</v>
      </c>
      <c r="J6" s="182" t="s">
        <v>49</v>
      </c>
      <c r="K6" s="182" t="s">
        <v>50</v>
      </c>
      <c r="L6" s="184" t="s">
        <v>99</v>
      </c>
      <c r="M6" s="180"/>
    </row>
    <row r="7" spans="2:27" ht="18" customHeight="1" x14ac:dyDescent="0.3">
      <c r="B7" s="180"/>
      <c r="C7" s="320" t="s">
        <v>51</v>
      </c>
      <c r="D7" s="321"/>
      <c r="E7" s="321"/>
      <c r="F7" s="185" t="s">
        <v>52</v>
      </c>
      <c r="G7" s="185" t="s">
        <v>53</v>
      </c>
      <c r="H7" s="185">
        <v>0.55000000000000004</v>
      </c>
      <c r="I7" s="185" t="s">
        <v>54</v>
      </c>
      <c r="J7" s="185" t="s">
        <v>55</v>
      </c>
      <c r="K7" s="185" t="s">
        <v>56</v>
      </c>
      <c r="L7" s="186" t="s">
        <v>57</v>
      </c>
      <c r="M7" s="180"/>
      <c r="P7" s="187" t="s">
        <v>97</v>
      </c>
      <c r="Q7" s="188"/>
      <c r="T7" s="178"/>
      <c r="U7" s="178"/>
      <c r="V7" s="178"/>
      <c r="W7" s="178"/>
      <c r="X7" s="178"/>
      <c r="Y7" s="178"/>
      <c r="Z7" s="178"/>
    </row>
    <row r="8" spans="2:27" ht="18" customHeight="1" x14ac:dyDescent="0.3">
      <c r="B8" s="180"/>
      <c r="C8" s="320" t="s">
        <v>58</v>
      </c>
      <c r="D8" s="321"/>
      <c r="E8" s="321"/>
      <c r="F8" s="185" t="s">
        <v>52</v>
      </c>
      <c r="G8" s="185" t="s">
        <v>53</v>
      </c>
      <c r="H8" s="185">
        <v>0.45</v>
      </c>
      <c r="I8" s="185" t="s">
        <v>54</v>
      </c>
      <c r="J8" s="185" t="s">
        <v>59</v>
      </c>
      <c r="K8" s="185" t="s">
        <v>60</v>
      </c>
      <c r="L8" s="186" t="s">
        <v>57</v>
      </c>
      <c r="M8" s="180"/>
      <c r="P8" s="189">
        <v>1</v>
      </c>
      <c r="Q8" s="331" t="s">
        <v>94</v>
      </c>
      <c r="R8" s="331"/>
      <c r="S8" s="331"/>
      <c r="T8" s="331"/>
      <c r="U8" s="331"/>
      <c r="V8" s="331"/>
      <c r="W8" s="331"/>
      <c r="X8" s="331"/>
      <c r="Y8" s="331"/>
      <c r="Z8" s="331"/>
      <c r="AA8" s="331"/>
    </row>
    <row r="9" spans="2:27" ht="18" customHeight="1" x14ac:dyDescent="0.3">
      <c r="B9" s="180"/>
      <c r="C9" s="320" t="s">
        <v>61</v>
      </c>
      <c r="D9" s="321"/>
      <c r="E9" s="321"/>
      <c r="F9" s="185" t="s">
        <v>62</v>
      </c>
      <c r="G9" s="185" t="s">
        <v>63</v>
      </c>
      <c r="H9" s="185">
        <v>0.45</v>
      </c>
      <c r="I9" s="185" t="s">
        <v>54</v>
      </c>
      <c r="J9" s="185" t="s">
        <v>59</v>
      </c>
      <c r="K9" s="185"/>
      <c r="L9" s="186"/>
      <c r="M9" s="180"/>
      <c r="P9" s="189"/>
      <c r="Q9" s="331"/>
      <c r="R9" s="331"/>
      <c r="S9" s="331"/>
      <c r="T9" s="331"/>
      <c r="U9" s="331"/>
      <c r="V9" s="331"/>
      <c r="W9" s="331"/>
      <c r="X9" s="331"/>
      <c r="Y9" s="331"/>
      <c r="Z9" s="331"/>
      <c r="AA9" s="331"/>
    </row>
    <row r="10" spans="2:27" ht="18" customHeight="1" x14ac:dyDescent="0.3">
      <c r="B10" s="180"/>
      <c r="C10" s="320" t="s">
        <v>64</v>
      </c>
      <c r="D10" s="321"/>
      <c r="E10" s="321"/>
      <c r="F10" s="185" t="s">
        <v>65</v>
      </c>
      <c r="G10" s="185" t="s">
        <v>63</v>
      </c>
      <c r="H10" s="185">
        <v>0.55000000000000004</v>
      </c>
      <c r="I10" s="185" t="s">
        <v>66</v>
      </c>
      <c r="J10" s="185"/>
      <c r="K10" s="185" t="s">
        <v>56</v>
      </c>
      <c r="L10" s="186" t="s">
        <v>57</v>
      </c>
      <c r="M10" s="180"/>
      <c r="P10" s="189">
        <v>2</v>
      </c>
      <c r="Q10" s="188" t="s">
        <v>95</v>
      </c>
      <c r="T10" s="178"/>
      <c r="U10" s="178"/>
      <c r="V10" s="178"/>
      <c r="W10" s="178"/>
      <c r="X10" s="178"/>
      <c r="Y10" s="178"/>
      <c r="Z10" s="178"/>
    </row>
    <row r="11" spans="2:27" ht="18" customHeight="1" x14ac:dyDescent="0.3">
      <c r="B11" s="180"/>
      <c r="C11" s="320" t="s">
        <v>67</v>
      </c>
      <c r="D11" s="321"/>
      <c r="E11" s="321"/>
      <c r="F11" s="185" t="s">
        <v>62</v>
      </c>
      <c r="G11" s="185" t="s">
        <v>63</v>
      </c>
      <c r="H11" s="185">
        <v>0.4</v>
      </c>
      <c r="I11" s="185" t="s">
        <v>66</v>
      </c>
      <c r="J11" s="185"/>
      <c r="K11" s="185" t="s">
        <v>68</v>
      </c>
      <c r="L11" s="186" t="s">
        <v>69</v>
      </c>
      <c r="M11" s="180"/>
      <c r="P11" s="189">
        <v>3</v>
      </c>
      <c r="Q11" s="188" t="s">
        <v>96</v>
      </c>
      <c r="T11" s="178"/>
      <c r="U11" s="178"/>
      <c r="V11" s="178"/>
      <c r="W11" s="178"/>
      <c r="X11" s="178"/>
      <c r="Y11" s="178"/>
      <c r="Z11" s="178"/>
    </row>
    <row r="12" spans="2:27" x14ac:dyDescent="0.3">
      <c r="B12" s="180"/>
      <c r="C12" s="320" t="s">
        <v>70</v>
      </c>
      <c r="D12" s="321"/>
      <c r="E12" s="321"/>
      <c r="F12" s="185" t="s">
        <v>62</v>
      </c>
      <c r="G12" s="185" t="s">
        <v>71</v>
      </c>
      <c r="H12" s="185">
        <v>0.45</v>
      </c>
      <c r="I12" s="185" t="s">
        <v>66</v>
      </c>
      <c r="J12" s="185"/>
      <c r="K12" s="185"/>
      <c r="L12" s="186"/>
      <c r="M12" s="180"/>
    </row>
    <row r="13" spans="2:27" x14ac:dyDescent="0.3">
      <c r="B13" s="180"/>
      <c r="C13" s="320" t="s">
        <v>72</v>
      </c>
      <c r="D13" s="321"/>
      <c r="E13" s="321"/>
      <c r="F13" s="185" t="s">
        <v>62</v>
      </c>
      <c r="G13" s="185" t="s">
        <v>71</v>
      </c>
      <c r="H13" s="185">
        <v>0.45</v>
      </c>
      <c r="I13" s="185" t="s">
        <v>66</v>
      </c>
      <c r="J13" s="185"/>
      <c r="K13" s="185"/>
      <c r="L13" s="186"/>
      <c r="M13" s="180"/>
    </row>
    <row r="14" spans="2:27" x14ac:dyDescent="0.3">
      <c r="B14" s="180"/>
      <c r="C14" s="320" t="s">
        <v>73</v>
      </c>
      <c r="D14" s="321"/>
      <c r="E14" s="321"/>
      <c r="F14" s="185"/>
      <c r="G14" s="185"/>
      <c r="H14" s="185"/>
      <c r="I14" s="185"/>
      <c r="J14" s="185"/>
      <c r="K14" s="185"/>
      <c r="L14" s="186"/>
      <c r="M14" s="180"/>
    </row>
    <row r="15" spans="2:27" ht="18" customHeight="1" x14ac:dyDescent="0.3">
      <c r="B15" s="180"/>
      <c r="C15" s="320" t="s">
        <v>74</v>
      </c>
      <c r="D15" s="321"/>
      <c r="E15" s="321"/>
      <c r="F15" s="185"/>
      <c r="G15" s="185"/>
      <c r="H15" s="185"/>
      <c r="I15" s="185"/>
      <c r="J15" s="185"/>
      <c r="K15" s="185"/>
      <c r="L15" s="186"/>
      <c r="M15" s="180"/>
    </row>
    <row r="16" spans="2:27" ht="18" customHeight="1" thickBot="1" x14ac:dyDescent="0.35">
      <c r="B16" s="180"/>
      <c r="C16" s="326" t="s">
        <v>75</v>
      </c>
      <c r="D16" s="327"/>
      <c r="E16" s="327"/>
      <c r="F16" s="190" t="s">
        <v>76</v>
      </c>
      <c r="G16" s="190"/>
      <c r="H16" s="190"/>
      <c r="I16" s="190"/>
      <c r="J16" s="190"/>
      <c r="K16" s="190"/>
      <c r="L16" s="191"/>
      <c r="M16" s="180"/>
    </row>
    <row r="17" spans="1:17" x14ac:dyDescent="0.3">
      <c r="A17" s="192"/>
      <c r="B17" s="193"/>
      <c r="C17" s="328" t="s">
        <v>37</v>
      </c>
      <c r="D17" s="329"/>
      <c r="E17" s="329"/>
      <c r="F17" s="329"/>
      <c r="G17" s="329"/>
      <c r="H17" s="329"/>
      <c r="I17" s="329"/>
      <c r="J17" s="329"/>
      <c r="K17" s="329"/>
      <c r="L17" s="330"/>
      <c r="M17" s="180"/>
    </row>
    <row r="18" spans="1:17" ht="18" customHeight="1" x14ac:dyDescent="0.3">
      <c r="B18" s="180"/>
      <c r="C18" s="194">
        <v>1</v>
      </c>
      <c r="D18" s="324" t="s">
        <v>78</v>
      </c>
      <c r="E18" s="324"/>
      <c r="F18" s="324"/>
      <c r="G18" s="324"/>
      <c r="H18" s="324"/>
      <c r="I18" s="324"/>
      <c r="J18" s="324"/>
      <c r="K18" s="324"/>
      <c r="L18" s="325"/>
      <c r="M18" s="180"/>
    </row>
    <row r="19" spans="1:17" ht="18" customHeight="1" x14ac:dyDescent="0.3">
      <c r="B19" s="180"/>
      <c r="C19" s="194">
        <v>2</v>
      </c>
      <c r="D19" s="324" t="s">
        <v>88</v>
      </c>
      <c r="E19" s="324"/>
      <c r="F19" s="324"/>
      <c r="G19" s="324"/>
      <c r="H19" s="324"/>
      <c r="I19" s="324"/>
      <c r="J19" s="324"/>
      <c r="K19" s="324"/>
      <c r="L19" s="325"/>
      <c r="M19" s="180"/>
    </row>
    <row r="20" spans="1:17" ht="18" customHeight="1" x14ac:dyDescent="0.3">
      <c r="B20" s="180"/>
      <c r="C20" s="194"/>
      <c r="D20" s="324" t="s">
        <v>87</v>
      </c>
      <c r="E20" s="324"/>
      <c r="F20" s="324"/>
      <c r="G20" s="324"/>
      <c r="H20" s="324"/>
      <c r="I20" s="324"/>
      <c r="J20" s="324"/>
      <c r="K20" s="324"/>
      <c r="L20" s="325"/>
      <c r="M20" s="180"/>
    </row>
    <row r="21" spans="1:17" ht="18" customHeight="1" x14ac:dyDescent="0.3">
      <c r="B21" s="180"/>
      <c r="C21" s="194"/>
      <c r="D21" s="247" t="s">
        <v>77</v>
      </c>
      <c r="E21" s="324" t="s">
        <v>80</v>
      </c>
      <c r="F21" s="324"/>
      <c r="G21" s="324"/>
      <c r="H21" s="324"/>
      <c r="I21" s="324"/>
      <c r="J21" s="324"/>
      <c r="K21" s="324"/>
      <c r="L21" s="325"/>
      <c r="M21" s="180"/>
    </row>
    <row r="22" spans="1:17" ht="18" customHeight="1" x14ac:dyDescent="0.3">
      <c r="B22" s="180"/>
      <c r="C22" s="194"/>
      <c r="D22" s="247" t="s">
        <v>81</v>
      </c>
      <c r="E22" s="324" t="s">
        <v>82</v>
      </c>
      <c r="F22" s="324"/>
      <c r="G22" s="324"/>
      <c r="H22" s="324"/>
      <c r="I22" s="324"/>
      <c r="J22" s="324"/>
      <c r="K22" s="324"/>
      <c r="L22" s="325"/>
      <c r="M22" s="195"/>
      <c r="N22" s="196"/>
      <c r="O22" s="196"/>
      <c r="P22" s="196"/>
      <c r="Q22" s="196"/>
    </row>
    <row r="23" spans="1:17" ht="18" customHeight="1" x14ac:dyDescent="0.3">
      <c r="B23" s="180"/>
      <c r="C23" s="194">
        <v>3</v>
      </c>
      <c r="D23" s="324" t="s">
        <v>83</v>
      </c>
      <c r="E23" s="324"/>
      <c r="F23" s="324"/>
      <c r="G23" s="324"/>
      <c r="H23" s="324"/>
      <c r="I23" s="324"/>
      <c r="J23" s="324"/>
      <c r="K23" s="324"/>
      <c r="L23" s="325"/>
      <c r="M23" s="180"/>
    </row>
    <row r="24" spans="1:17" ht="18" customHeight="1" x14ac:dyDescent="0.3">
      <c r="B24" s="180"/>
      <c r="C24" s="194">
        <v>4</v>
      </c>
      <c r="D24" s="324" t="s">
        <v>90</v>
      </c>
      <c r="E24" s="324"/>
      <c r="F24" s="324"/>
      <c r="G24" s="324"/>
      <c r="H24" s="324"/>
      <c r="I24" s="324"/>
      <c r="J24" s="324"/>
      <c r="K24" s="324"/>
      <c r="L24" s="325"/>
      <c r="M24" s="180"/>
    </row>
    <row r="25" spans="1:17" ht="18" customHeight="1" x14ac:dyDescent="0.3">
      <c r="B25" s="180"/>
      <c r="C25" s="194"/>
      <c r="D25" s="324" t="s">
        <v>89</v>
      </c>
      <c r="E25" s="324"/>
      <c r="F25" s="324"/>
      <c r="G25" s="324"/>
      <c r="H25" s="324"/>
      <c r="I25" s="324"/>
      <c r="J25" s="324"/>
      <c r="K25" s="324"/>
      <c r="L25" s="325"/>
      <c r="M25" s="180"/>
    </row>
    <row r="26" spans="1:17" ht="18" customHeight="1" x14ac:dyDescent="0.3">
      <c r="B26" s="180"/>
      <c r="C26" s="194">
        <v>5</v>
      </c>
      <c r="D26" s="324" t="s">
        <v>85</v>
      </c>
      <c r="E26" s="324"/>
      <c r="F26" s="324"/>
      <c r="G26" s="324"/>
      <c r="H26" s="324"/>
      <c r="I26" s="324"/>
      <c r="J26" s="324"/>
      <c r="K26" s="324"/>
      <c r="L26" s="325"/>
      <c r="M26" s="180"/>
    </row>
    <row r="27" spans="1:17" ht="18" customHeight="1" x14ac:dyDescent="0.3">
      <c r="B27" s="180"/>
      <c r="C27" s="194">
        <v>6</v>
      </c>
      <c r="D27" s="324" t="s">
        <v>92</v>
      </c>
      <c r="E27" s="324"/>
      <c r="F27" s="324"/>
      <c r="G27" s="324"/>
      <c r="H27" s="324"/>
      <c r="I27" s="324"/>
      <c r="J27" s="324"/>
      <c r="K27" s="324"/>
      <c r="L27" s="325"/>
      <c r="M27" s="180"/>
    </row>
    <row r="28" spans="1:17" ht="18" customHeight="1" x14ac:dyDescent="0.3">
      <c r="B28" s="180"/>
      <c r="C28" s="194"/>
      <c r="D28" s="324" t="s">
        <v>91</v>
      </c>
      <c r="E28" s="324"/>
      <c r="F28" s="324"/>
      <c r="G28" s="324"/>
      <c r="H28" s="324"/>
      <c r="I28" s="324"/>
      <c r="J28" s="324"/>
      <c r="K28" s="324"/>
      <c r="L28" s="325"/>
      <c r="M28" s="180"/>
    </row>
    <row r="29" spans="1:17" ht="18" customHeight="1" thickBot="1" x14ac:dyDescent="0.35">
      <c r="B29" s="180"/>
      <c r="C29" s="197">
        <v>7</v>
      </c>
      <c r="D29" s="322" t="s">
        <v>86</v>
      </c>
      <c r="E29" s="322"/>
      <c r="F29" s="322"/>
      <c r="G29" s="322"/>
      <c r="H29" s="322"/>
      <c r="I29" s="322"/>
      <c r="J29" s="322"/>
      <c r="K29" s="322"/>
      <c r="L29" s="323"/>
      <c r="M29" s="180"/>
    </row>
    <row r="30" spans="1:17" x14ac:dyDescent="0.3">
      <c r="B30" s="180"/>
      <c r="C30" s="180"/>
      <c r="D30" s="180"/>
      <c r="E30" s="180"/>
      <c r="F30" s="181"/>
      <c r="G30" s="181"/>
      <c r="H30" s="181"/>
      <c r="I30" s="181"/>
      <c r="J30" s="181"/>
      <c r="K30" s="181"/>
      <c r="L30" s="181"/>
      <c r="M30" s="180"/>
    </row>
    <row r="31" spans="1:17" x14ac:dyDescent="0.3">
      <c r="F31" s="192"/>
    </row>
  </sheetData>
  <mergeCells count="26">
    <mergeCell ref="Q8:AA9"/>
    <mergeCell ref="C13:E13"/>
    <mergeCell ref="D28:L28"/>
    <mergeCell ref="E22:L22"/>
    <mergeCell ref="D23:L23"/>
    <mergeCell ref="D24:L24"/>
    <mergeCell ref="D26:L26"/>
    <mergeCell ref="D27:L27"/>
    <mergeCell ref="D29:L29"/>
    <mergeCell ref="D18:L18"/>
    <mergeCell ref="D19:L19"/>
    <mergeCell ref="E21:L21"/>
    <mergeCell ref="C11:E11"/>
    <mergeCell ref="C14:E14"/>
    <mergeCell ref="C15:E15"/>
    <mergeCell ref="C16:E16"/>
    <mergeCell ref="C17:L17"/>
    <mergeCell ref="C12:E12"/>
    <mergeCell ref="D20:L20"/>
    <mergeCell ref="D25:L25"/>
    <mergeCell ref="C5:L5"/>
    <mergeCell ref="C6:E6"/>
    <mergeCell ref="C9:E9"/>
    <mergeCell ref="C10:E10"/>
    <mergeCell ref="C7:E7"/>
    <mergeCell ref="C8:E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92372-0D32-46AD-8141-D61EC40C9A23}">
  <sheetPr>
    <tabColor theme="7"/>
  </sheetPr>
  <dimension ref="A1:S33"/>
  <sheetViews>
    <sheetView showGridLines="0" topLeftCell="A5" zoomScale="115" zoomScaleNormal="115" workbookViewId="0">
      <selection activeCell="E22" sqref="E22"/>
    </sheetView>
  </sheetViews>
  <sheetFormatPr defaultColWidth="9.140625" defaultRowHeight="16.5" x14ac:dyDescent="0.3"/>
  <cols>
    <col min="1" max="1" width="4.7109375" style="145" customWidth="1"/>
    <col min="2" max="3" width="3.5703125" style="145" customWidth="1"/>
    <col min="4" max="4" width="44.7109375" style="145" customWidth="1"/>
    <col min="5" max="5" width="25.7109375" style="145" customWidth="1"/>
    <col min="6" max="6" width="3.5703125" style="145" customWidth="1"/>
    <col min="7" max="16384" width="9.140625" style="145"/>
  </cols>
  <sheetData>
    <row r="1" spans="2:12" x14ac:dyDescent="0.3">
      <c r="F1" s="10"/>
      <c r="G1" s="10"/>
      <c r="H1" s="10"/>
      <c r="I1" s="10"/>
      <c r="J1" s="10"/>
      <c r="K1" s="10"/>
      <c r="L1" s="10"/>
    </row>
    <row r="2" spans="2:12" ht="18" x14ac:dyDescent="0.3">
      <c r="B2" s="169" t="s">
        <v>93</v>
      </c>
      <c r="C2" s="170"/>
      <c r="D2" s="170"/>
      <c r="E2" s="170"/>
      <c r="F2" s="16"/>
      <c r="G2" s="16"/>
      <c r="H2" s="10"/>
      <c r="I2" s="10"/>
      <c r="J2" s="10"/>
      <c r="K2" s="10"/>
      <c r="L2" s="10"/>
    </row>
    <row r="4" spans="2:12" ht="17.25" thickBot="1" x14ac:dyDescent="0.35">
      <c r="B4" s="32"/>
      <c r="C4" s="32"/>
      <c r="D4" s="32"/>
      <c r="E4" s="32"/>
      <c r="F4" s="32"/>
    </row>
    <row r="5" spans="2:12" ht="20.25" x14ac:dyDescent="0.3">
      <c r="B5" s="32"/>
      <c r="C5" s="334" t="s">
        <v>29</v>
      </c>
      <c r="D5" s="335"/>
      <c r="E5" s="336"/>
      <c r="F5" s="32"/>
    </row>
    <row r="6" spans="2:12" x14ac:dyDescent="0.3">
      <c r="B6" s="32"/>
      <c r="C6" s="332" t="s">
        <v>0</v>
      </c>
      <c r="D6" s="333"/>
      <c r="E6" s="4" t="s">
        <v>15</v>
      </c>
      <c r="F6" s="32"/>
    </row>
    <row r="7" spans="2:12" ht="18" customHeight="1" x14ac:dyDescent="0.3">
      <c r="B7" s="32"/>
      <c r="C7" s="297" t="s">
        <v>1</v>
      </c>
      <c r="D7" s="298"/>
      <c r="E7" s="5" t="s">
        <v>16</v>
      </c>
      <c r="F7" s="32"/>
    </row>
    <row r="8" spans="2:12" ht="18" customHeight="1" x14ac:dyDescent="0.3">
      <c r="B8" s="32"/>
      <c r="C8" s="297" t="s">
        <v>2</v>
      </c>
      <c r="D8" s="298"/>
      <c r="E8" s="5" t="s">
        <v>17</v>
      </c>
      <c r="F8" s="32"/>
    </row>
    <row r="9" spans="2:12" ht="18" customHeight="1" x14ac:dyDescent="0.3">
      <c r="B9" s="32"/>
      <c r="C9" s="297" t="s">
        <v>3</v>
      </c>
      <c r="D9" s="298"/>
      <c r="E9" s="5" t="s">
        <v>18</v>
      </c>
      <c r="F9" s="32"/>
    </row>
    <row r="10" spans="2:12" ht="18" customHeight="1" x14ac:dyDescent="0.3">
      <c r="B10" s="32"/>
      <c r="C10" s="297" t="s">
        <v>4</v>
      </c>
      <c r="D10" s="298"/>
      <c r="E10" s="5" t="s">
        <v>19</v>
      </c>
      <c r="F10" s="32"/>
    </row>
    <row r="11" spans="2:12" ht="18" customHeight="1" x14ac:dyDescent="0.3">
      <c r="B11" s="32"/>
      <c r="C11" s="297" t="s">
        <v>5</v>
      </c>
      <c r="D11" s="298"/>
      <c r="E11" s="5" t="s">
        <v>20</v>
      </c>
      <c r="F11" s="32"/>
    </row>
    <row r="12" spans="2:12" ht="31.5" x14ac:dyDescent="0.3">
      <c r="B12" s="32"/>
      <c r="C12" s="297" t="s">
        <v>6</v>
      </c>
      <c r="D12" s="298"/>
      <c r="E12" s="6" t="s">
        <v>33</v>
      </c>
      <c r="F12" s="32"/>
    </row>
    <row r="13" spans="2:12" ht="31.5" x14ac:dyDescent="0.3">
      <c r="B13" s="32"/>
      <c r="C13" s="297" t="s">
        <v>7</v>
      </c>
      <c r="D13" s="298"/>
      <c r="E13" s="6" t="s">
        <v>34</v>
      </c>
      <c r="F13" s="32"/>
    </row>
    <row r="14" spans="2:12" ht="31.5" x14ac:dyDescent="0.3">
      <c r="B14" s="32"/>
      <c r="C14" s="297" t="s">
        <v>8</v>
      </c>
      <c r="D14" s="298"/>
      <c r="E14" s="6" t="s">
        <v>35</v>
      </c>
      <c r="F14" s="32"/>
    </row>
    <row r="15" spans="2:12" ht="18" customHeight="1" x14ac:dyDescent="0.3">
      <c r="B15" s="32"/>
      <c r="C15" s="297" t="s">
        <v>9</v>
      </c>
      <c r="D15" s="298"/>
      <c r="E15" s="5" t="s">
        <v>21</v>
      </c>
      <c r="F15" s="32"/>
    </row>
    <row r="16" spans="2:12" ht="18" customHeight="1" x14ac:dyDescent="0.3">
      <c r="B16" s="32"/>
      <c r="C16" s="297" t="s">
        <v>10</v>
      </c>
      <c r="D16" s="298"/>
      <c r="E16" s="5" t="s">
        <v>22</v>
      </c>
      <c r="F16" s="32"/>
    </row>
    <row r="17" spans="1:19" ht="31.5" x14ac:dyDescent="0.3">
      <c r="A17" s="1"/>
      <c r="B17" s="7"/>
      <c r="C17" s="297" t="s">
        <v>11</v>
      </c>
      <c r="D17" s="298"/>
      <c r="E17" s="6" t="s">
        <v>36</v>
      </c>
      <c r="F17" s="7"/>
      <c r="G17" s="1"/>
      <c r="H17" s="1"/>
      <c r="I17" s="171"/>
      <c r="J17" s="171"/>
      <c r="K17" s="171"/>
      <c r="L17" s="171"/>
      <c r="M17" s="171"/>
      <c r="N17" s="171"/>
    </row>
    <row r="18" spans="1:19" ht="18" customHeight="1" x14ac:dyDescent="0.3">
      <c r="B18" s="32"/>
      <c r="C18" s="297" t="s">
        <v>32</v>
      </c>
      <c r="D18" s="298"/>
      <c r="E18" s="5" t="s">
        <v>23</v>
      </c>
      <c r="F18" s="32"/>
      <c r="K18" s="75"/>
    </row>
    <row r="19" spans="1:19" ht="18" customHeight="1" x14ac:dyDescent="0.3">
      <c r="B19" s="32"/>
      <c r="C19" s="297" t="s">
        <v>31</v>
      </c>
      <c r="D19" s="298"/>
      <c r="E19" s="5" t="s">
        <v>24</v>
      </c>
      <c r="F19" s="32"/>
    </row>
    <row r="20" spans="1:19" ht="18" customHeight="1" x14ac:dyDescent="0.3">
      <c r="B20" s="32"/>
      <c r="C20" s="297" t="s">
        <v>30</v>
      </c>
      <c r="D20" s="298"/>
      <c r="E20" s="5" t="s">
        <v>25</v>
      </c>
      <c r="F20" s="32"/>
    </row>
    <row r="21" spans="1:19" ht="18" customHeight="1" x14ac:dyDescent="0.3">
      <c r="B21" s="32"/>
      <c r="C21" s="297" t="s">
        <v>12</v>
      </c>
      <c r="D21" s="298"/>
      <c r="E21" s="5" t="s">
        <v>26</v>
      </c>
      <c r="F21" s="32"/>
    </row>
    <row r="22" spans="1:19" ht="18" customHeight="1" x14ac:dyDescent="0.3">
      <c r="B22" s="32"/>
      <c r="C22" s="297" t="s">
        <v>13</v>
      </c>
      <c r="D22" s="298"/>
      <c r="E22" s="5" t="s">
        <v>27</v>
      </c>
      <c r="F22" s="3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</row>
    <row r="23" spans="1:19" ht="18" customHeight="1" thickBot="1" x14ac:dyDescent="0.35">
      <c r="B23" s="32"/>
      <c r="C23" s="337" t="s">
        <v>14</v>
      </c>
      <c r="D23" s="338"/>
      <c r="E23" s="8" t="s">
        <v>28</v>
      </c>
      <c r="F23" s="32"/>
    </row>
    <row r="24" spans="1:19" ht="18" customHeight="1" x14ac:dyDescent="0.3">
      <c r="B24" s="32"/>
      <c r="C24" s="299" t="s">
        <v>37</v>
      </c>
      <c r="D24" s="300"/>
      <c r="E24" s="301"/>
      <c r="F24" s="32"/>
    </row>
    <row r="25" spans="1:19" ht="18" customHeight="1" x14ac:dyDescent="0.3">
      <c r="B25" s="32"/>
      <c r="C25" s="173">
        <v>1</v>
      </c>
      <c r="D25" s="302" t="s">
        <v>38</v>
      </c>
      <c r="E25" s="303"/>
      <c r="F25" s="174"/>
      <c r="G25" s="172"/>
      <c r="H25" s="172"/>
      <c r="I25" s="172"/>
      <c r="J25" s="172"/>
      <c r="K25" s="172"/>
      <c r="L25" s="172"/>
      <c r="M25" s="172"/>
      <c r="N25" s="172"/>
    </row>
    <row r="26" spans="1:19" ht="18" customHeight="1" x14ac:dyDescent="0.3">
      <c r="B26" s="32"/>
      <c r="C26" s="45"/>
      <c r="D26" s="302" t="s">
        <v>39</v>
      </c>
      <c r="E26" s="303"/>
      <c r="F26" s="174"/>
      <c r="G26" s="172"/>
      <c r="H26" s="172"/>
      <c r="I26" s="172"/>
      <c r="J26" s="172"/>
      <c r="K26" s="172"/>
      <c r="L26" s="172"/>
      <c r="M26" s="172"/>
      <c r="N26" s="172"/>
    </row>
    <row r="27" spans="1:19" ht="18" customHeight="1" x14ac:dyDescent="0.3">
      <c r="B27" s="32"/>
      <c r="C27" s="45"/>
      <c r="D27" s="302" t="s">
        <v>40</v>
      </c>
      <c r="E27" s="303"/>
      <c r="F27" s="174"/>
      <c r="G27" s="172"/>
      <c r="H27" s="172"/>
      <c r="I27" s="172"/>
      <c r="J27" s="172"/>
      <c r="K27" s="172"/>
      <c r="L27" s="172"/>
      <c r="M27" s="172"/>
      <c r="N27" s="172"/>
    </row>
    <row r="28" spans="1:19" ht="18" customHeight="1" thickBot="1" x14ac:dyDescent="0.35">
      <c r="B28" s="32"/>
      <c r="C28" s="46"/>
      <c r="D28" s="295" t="s">
        <v>41</v>
      </c>
      <c r="E28" s="296"/>
      <c r="F28" s="174"/>
      <c r="G28" s="172"/>
      <c r="H28" s="172"/>
      <c r="I28" s="172"/>
      <c r="J28" s="172"/>
      <c r="K28" s="172"/>
      <c r="L28" s="172"/>
      <c r="M28" s="172"/>
      <c r="N28" s="172"/>
    </row>
    <row r="29" spans="1:19" x14ac:dyDescent="0.3">
      <c r="B29" s="32"/>
      <c r="C29" s="32"/>
      <c r="D29" s="32"/>
      <c r="E29" s="32"/>
      <c r="F29" s="32"/>
    </row>
    <row r="33" spans="6:6" x14ac:dyDescent="0.3">
      <c r="F33" s="1"/>
    </row>
  </sheetData>
  <mergeCells count="24">
    <mergeCell ref="C6:D6"/>
    <mergeCell ref="D25:E25"/>
    <mergeCell ref="C5:E5"/>
    <mergeCell ref="C23:D23"/>
    <mergeCell ref="C22:D22"/>
    <mergeCell ref="C21:D21"/>
    <mergeCell ref="C20:D20"/>
    <mergeCell ref="C19:D19"/>
    <mergeCell ref="C18:D18"/>
    <mergeCell ref="C17:D17"/>
    <mergeCell ref="C16:D16"/>
    <mergeCell ref="C15:D15"/>
    <mergeCell ref="C14:D14"/>
    <mergeCell ref="C13:D13"/>
    <mergeCell ref="C12:D12"/>
    <mergeCell ref="C11:D11"/>
    <mergeCell ref="D28:E28"/>
    <mergeCell ref="D27:E27"/>
    <mergeCell ref="D26:E26"/>
    <mergeCell ref="C24:E24"/>
    <mergeCell ref="C7:D7"/>
    <mergeCell ref="C10:D10"/>
    <mergeCell ref="C9:D9"/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E536F-ECDF-4B5B-BA20-DCC07B626ADA}">
  <sheetPr>
    <tabColor theme="7"/>
  </sheetPr>
  <dimension ref="B2:F29"/>
  <sheetViews>
    <sheetView showGridLines="0" workbookViewId="0">
      <selection activeCell="M17" sqref="M17"/>
    </sheetView>
  </sheetViews>
  <sheetFormatPr defaultRowHeight="16.5" x14ac:dyDescent="0.3"/>
  <cols>
    <col min="1" max="1" width="9.140625" style="179"/>
    <col min="2" max="2" width="4.7109375" style="179" customWidth="1"/>
    <col min="3" max="3" width="26.7109375" style="178" customWidth="1"/>
    <col min="4" max="4" width="11.7109375" style="178" customWidth="1"/>
    <col min="5" max="5" width="18.28515625" style="178" customWidth="1"/>
    <col min="6" max="6" width="11.7109375" style="178" customWidth="1"/>
    <col min="7" max="16384" width="9.140625" style="179"/>
  </cols>
  <sheetData>
    <row r="2" spans="2:6" ht="18" x14ac:dyDescent="0.3">
      <c r="B2" s="198" t="s">
        <v>278</v>
      </c>
    </row>
    <row r="3" spans="2:6" ht="18" x14ac:dyDescent="0.3">
      <c r="B3" s="198" t="s">
        <v>153</v>
      </c>
    </row>
    <row r="4" spans="2:6" ht="17.25" thickBot="1" x14ac:dyDescent="0.35"/>
    <row r="5" spans="2:6" ht="21" thickBot="1" x14ac:dyDescent="0.35">
      <c r="B5" s="351" t="s">
        <v>224</v>
      </c>
      <c r="C5" s="352"/>
      <c r="D5" s="352"/>
      <c r="E5" s="352"/>
      <c r="F5" s="353"/>
    </row>
    <row r="6" spans="2:6" x14ac:dyDescent="0.3">
      <c r="B6" s="349" t="s">
        <v>115</v>
      </c>
      <c r="C6" s="350"/>
      <c r="D6" s="208" t="s">
        <v>116</v>
      </c>
      <c r="E6" s="208" t="s">
        <v>117</v>
      </c>
      <c r="F6" s="209" t="s">
        <v>118</v>
      </c>
    </row>
    <row r="7" spans="2:6" x14ac:dyDescent="0.3">
      <c r="B7" s="341" t="s">
        <v>120</v>
      </c>
      <c r="C7" s="342"/>
      <c r="D7" s="357" t="s">
        <v>119</v>
      </c>
      <c r="E7" s="357" t="s">
        <v>119</v>
      </c>
      <c r="F7" s="359">
        <v>3</v>
      </c>
    </row>
    <row r="8" spans="2:6" x14ac:dyDescent="0.3">
      <c r="B8" s="345" t="s">
        <v>121</v>
      </c>
      <c r="C8" s="346"/>
      <c r="D8" s="358"/>
      <c r="E8" s="358"/>
      <c r="F8" s="360"/>
    </row>
    <row r="9" spans="2:6" x14ac:dyDescent="0.3">
      <c r="B9" s="341" t="s">
        <v>122</v>
      </c>
      <c r="C9" s="342"/>
      <c r="D9" s="357" t="s">
        <v>119</v>
      </c>
      <c r="E9" s="202" t="s">
        <v>124</v>
      </c>
      <c r="F9" s="203">
        <v>2</v>
      </c>
    </row>
    <row r="10" spans="2:6" x14ac:dyDescent="0.3">
      <c r="B10" s="339" t="s">
        <v>123</v>
      </c>
      <c r="C10" s="340"/>
      <c r="D10" s="362"/>
      <c r="E10" s="200" t="s">
        <v>126</v>
      </c>
      <c r="F10" s="354">
        <v>1.5</v>
      </c>
    </row>
    <row r="11" spans="2:6" x14ac:dyDescent="0.3">
      <c r="B11" s="345"/>
      <c r="C11" s="346"/>
      <c r="D11" s="358"/>
      <c r="E11" s="201" t="s">
        <v>125</v>
      </c>
      <c r="F11" s="361"/>
    </row>
    <row r="12" spans="2:6" x14ac:dyDescent="0.3">
      <c r="B12" s="205" t="s">
        <v>139</v>
      </c>
      <c r="C12" s="199"/>
      <c r="D12" s="200" t="s">
        <v>127</v>
      </c>
      <c r="E12" s="202" t="s">
        <v>129</v>
      </c>
      <c r="F12" s="250" t="s">
        <v>130</v>
      </c>
    </row>
    <row r="13" spans="2:6" x14ac:dyDescent="0.3">
      <c r="B13" s="339" t="s">
        <v>322</v>
      </c>
      <c r="C13" s="340"/>
      <c r="D13" s="201" t="s">
        <v>128</v>
      </c>
      <c r="E13" s="200" t="s">
        <v>131</v>
      </c>
      <c r="F13" s="249">
        <v>1.5</v>
      </c>
    </row>
    <row r="14" spans="2:6" x14ac:dyDescent="0.3">
      <c r="B14" s="339" t="s">
        <v>140</v>
      </c>
      <c r="C14" s="340"/>
      <c r="D14" s="200" t="s">
        <v>135</v>
      </c>
      <c r="E14" s="200" t="s">
        <v>141</v>
      </c>
      <c r="F14" s="354">
        <v>1.5</v>
      </c>
    </row>
    <row r="15" spans="2:6" x14ac:dyDescent="0.3">
      <c r="B15" s="339"/>
      <c r="C15" s="340"/>
      <c r="D15" s="204" t="s">
        <v>136</v>
      </c>
      <c r="E15" s="204" t="s">
        <v>132</v>
      </c>
      <c r="F15" s="355"/>
    </row>
    <row r="16" spans="2:6" x14ac:dyDescent="0.3">
      <c r="B16" s="339"/>
      <c r="C16" s="340"/>
      <c r="D16" s="204" t="s">
        <v>137</v>
      </c>
      <c r="E16" s="204" t="s">
        <v>133</v>
      </c>
      <c r="F16" s="355"/>
    </row>
    <row r="17" spans="2:6" ht="17.25" thickBot="1" x14ac:dyDescent="0.35">
      <c r="B17" s="363"/>
      <c r="C17" s="364"/>
      <c r="D17" s="210" t="s">
        <v>138</v>
      </c>
      <c r="E17" s="210" t="s">
        <v>134</v>
      </c>
      <c r="F17" s="356"/>
    </row>
    <row r="18" spans="2:6" x14ac:dyDescent="0.3">
      <c r="B18" s="211" t="s">
        <v>37</v>
      </c>
      <c r="C18" s="206"/>
      <c r="D18" s="206"/>
      <c r="E18" s="206"/>
      <c r="F18" s="212"/>
    </row>
    <row r="19" spans="2:6" x14ac:dyDescent="0.3">
      <c r="B19" s="244">
        <v>1</v>
      </c>
      <c r="C19" s="343" t="s">
        <v>142</v>
      </c>
      <c r="D19" s="343"/>
      <c r="E19" s="343"/>
      <c r="F19" s="344"/>
    </row>
    <row r="20" spans="2:6" x14ac:dyDescent="0.3">
      <c r="B20" s="245"/>
      <c r="C20" s="343" t="s">
        <v>143</v>
      </c>
      <c r="D20" s="343"/>
      <c r="E20" s="343"/>
      <c r="F20" s="344"/>
    </row>
    <row r="21" spans="2:6" x14ac:dyDescent="0.3">
      <c r="B21" s="244">
        <v>2</v>
      </c>
      <c r="C21" s="180" t="s">
        <v>144</v>
      </c>
      <c r="D21" s="180"/>
      <c r="E21" s="180"/>
      <c r="F21" s="207"/>
    </row>
    <row r="22" spans="2:6" x14ac:dyDescent="0.3">
      <c r="B22" s="245"/>
      <c r="C22" s="180" t="s">
        <v>145</v>
      </c>
      <c r="D22" s="180"/>
      <c r="E22" s="180"/>
      <c r="F22" s="207"/>
    </row>
    <row r="23" spans="2:6" x14ac:dyDescent="0.3">
      <c r="B23" s="244">
        <v>3</v>
      </c>
      <c r="C23" s="180" t="s">
        <v>146</v>
      </c>
      <c r="D23" s="180"/>
      <c r="E23" s="180"/>
      <c r="F23" s="207"/>
    </row>
    <row r="24" spans="2:6" x14ac:dyDescent="0.3">
      <c r="B24" s="245"/>
      <c r="C24" s="180" t="s">
        <v>147</v>
      </c>
      <c r="D24" s="180"/>
      <c r="E24" s="180"/>
      <c r="F24" s="207"/>
    </row>
    <row r="25" spans="2:6" x14ac:dyDescent="0.3">
      <c r="B25" s="244">
        <v>4</v>
      </c>
      <c r="C25" s="180" t="s">
        <v>148</v>
      </c>
      <c r="D25" s="180"/>
      <c r="E25" s="180"/>
      <c r="F25" s="207"/>
    </row>
    <row r="26" spans="2:6" x14ac:dyDescent="0.3">
      <c r="B26" s="245"/>
      <c r="C26" s="343" t="s">
        <v>149</v>
      </c>
      <c r="D26" s="343"/>
      <c r="E26" s="343"/>
      <c r="F26" s="344"/>
    </row>
    <row r="27" spans="2:6" x14ac:dyDescent="0.3">
      <c r="B27" s="245"/>
      <c r="C27" s="343" t="s">
        <v>150</v>
      </c>
      <c r="D27" s="343"/>
      <c r="E27" s="343"/>
      <c r="F27" s="344"/>
    </row>
    <row r="28" spans="2:6" x14ac:dyDescent="0.3">
      <c r="B28" s="245"/>
      <c r="C28" s="343" t="s">
        <v>151</v>
      </c>
      <c r="D28" s="343"/>
      <c r="E28" s="343"/>
      <c r="F28" s="344"/>
    </row>
    <row r="29" spans="2:6" ht="17.25" thickBot="1" x14ac:dyDescent="0.35">
      <c r="B29" s="246">
        <v>5</v>
      </c>
      <c r="C29" s="347" t="s">
        <v>152</v>
      </c>
      <c r="D29" s="347"/>
      <c r="E29" s="347"/>
      <c r="F29" s="348"/>
    </row>
  </sheetData>
  <mergeCells count="24">
    <mergeCell ref="B7:C7"/>
    <mergeCell ref="B6:C6"/>
    <mergeCell ref="B5:F5"/>
    <mergeCell ref="C19:F19"/>
    <mergeCell ref="F14:F17"/>
    <mergeCell ref="D7:D8"/>
    <mergeCell ref="E7:E8"/>
    <mergeCell ref="F7:F8"/>
    <mergeCell ref="F10:F11"/>
    <mergeCell ref="D9:D11"/>
    <mergeCell ref="B17:C17"/>
    <mergeCell ref="B16:C16"/>
    <mergeCell ref="B15:C15"/>
    <mergeCell ref="B14:C14"/>
    <mergeCell ref="B13:C13"/>
    <mergeCell ref="B11:C11"/>
    <mergeCell ref="B10:C10"/>
    <mergeCell ref="B9:C9"/>
    <mergeCell ref="C20:F20"/>
    <mergeCell ref="B8:C8"/>
    <mergeCell ref="C29:F29"/>
    <mergeCell ref="C28:F28"/>
    <mergeCell ref="C27:F27"/>
    <mergeCell ref="C26:F2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74A93-481E-4631-8254-A36305BB5FB1}">
  <sheetPr>
    <tabColor theme="7"/>
  </sheetPr>
  <dimension ref="B1:L17"/>
  <sheetViews>
    <sheetView showGridLines="0" zoomScaleNormal="100" workbookViewId="0">
      <selection activeCell="E33" sqref="E33"/>
    </sheetView>
  </sheetViews>
  <sheetFormatPr defaultColWidth="9.140625" defaultRowHeight="16.5" x14ac:dyDescent="0.3"/>
  <cols>
    <col min="1" max="1" width="4.7109375" style="145" customWidth="1"/>
    <col min="2" max="3" width="3.5703125" style="145" customWidth="1"/>
    <col min="4" max="4" width="44.7109375" style="145" customWidth="1"/>
    <col min="5" max="5" width="25.7109375" style="145" customWidth="1"/>
    <col min="6" max="6" width="3.5703125" style="145" customWidth="1"/>
    <col min="7" max="16384" width="9.140625" style="145"/>
  </cols>
  <sheetData>
    <row r="1" spans="2:12" x14ac:dyDescent="0.3">
      <c r="F1" s="10"/>
      <c r="G1" s="10"/>
      <c r="H1" s="10"/>
      <c r="I1" s="10"/>
      <c r="J1" s="10"/>
      <c r="K1" s="10"/>
      <c r="L1" s="10"/>
    </row>
    <row r="2" spans="2:12" ht="18" x14ac:dyDescent="0.3">
      <c r="B2" s="169" t="s">
        <v>93</v>
      </c>
      <c r="C2" s="170"/>
      <c r="D2" s="170"/>
      <c r="E2" s="170"/>
      <c r="F2" s="16"/>
      <c r="G2" s="16"/>
      <c r="H2" s="10"/>
      <c r="I2" s="10"/>
      <c r="J2" s="10"/>
      <c r="K2" s="10"/>
      <c r="L2" s="10"/>
    </row>
    <row r="4" spans="2:12" ht="17.25" thickBot="1" x14ac:dyDescent="0.35">
      <c r="B4" s="32"/>
      <c r="C4" s="32"/>
      <c r="D4" s="32"/>
      <c r="E4" s="32"/>
      <c r="F4" s="32"/>
    </row>
    <row r="5" spans="2:12" ht="20.25" x14ac:dyDescent="0.3">
      <c r="B5" s="32"/>
      <c r="C5" s="334" t="s">
        <v>169</v>
      </c>
      <c r="D5" s="335"/>
      <c r="E5" s="336"/>
      <c r="F5" s="32"/>
    </row>
    <row r="6" spans="2:12" x14ac:dyDescent="0.3">
      <c r="B6" s="32"/>
      <c r="C6" s="332" t="s">
        <v>0</v>
      </c>
      <c r="D6" s="333"/>
      <c r="E6" s="4" t="s">
        <v>15</v>
      </c>
      <c r="F6" s="32"/>
    </row>
    <row r="7" spans="2:12" ht="18" customHeight="1" x14ac:dyDescent="0.3">
      <c r="B7" s="32"/>
      <c r="C7" s="311" t="s">
        <v>170</v>
      </c>
      <c r="D7" s="313"/>
      <c r="E7" s="5" t="s">
        <v>176</v>
      </c>
      <c r="F7" s="32"/>
    </row>
    <row r="8" spans="2:12" ht="18" customHeight="1" x14ac:dyDescent="0.3">
      <c r="B8" s="32"/>
      <c r="C8" s="311" t="s">
        <v>171</v>
      </c>
      <c r="D8" s="313"/>
      <c r="E8" s="5" t="s">
        <v>177</v>
      </c>
      <c r="F8" s="32"/>
    </row>
    <row r="9" spans="2:12" ht="18" customHeight="1" x14ac:dyDescent="0.3">
      <c r="B9" s="32"/>
      <c r="C9" s="311" t="s">
        <v>172</v>
      </c>
      <c r="D9" s="313"/>
      <c r="E9" s="5" t="s">
        <v>178</v>
      </c>
      <c r="F9" s="32"/>
    </row>
    <row r="10" spans="2:12" ht="18" customHeight="1" x14ac:dyDescent="0.3">
      <c r="B10" s="32"/>
      <c r="C10" s="311" t="s">
        <v>173</v>
      </c>
      <c r="D10" s="313"/>
      <c r="E10" s="5" t="s">
        <v>23</v>
      </c>
      <c r="F10" s="32"/>
    </row>
    <row r="11" spans="2:12" ht="18" customHeight="1" x14ac:dyDescent="0.3">
      <c r="B11" s="32"/>
      <c r="C11" s="311" t="s">
        <v>174</v>
      </c>
      <c r="D11" s="313"/>
      <c r="E11" s="5" t="s">
        <v>24</v>
      </c>
      <c r="F11" s="32"/>
    </row>
    <row r="12" spans="2:12" ht="17.25" customHeight="1" thickBot="1" x14ac:dyDescent="0.35">
      <c r="B12" s="32"/>
      <c r="C12" s="365" t="s">
        <v>175</v>
      </c>
      <c r="D12" s="366"/>
      <c r="E12" s="42" t="s">
        <v>179</v>
      </c>
      <c r="F12" s="32"/>
    </row>
    <row r="13" spans="2:12" x14ac:dyDescent="0.3">
      <c r="B13" s="32"/>
      <c r="C13" s="32"/>
      <c r="D13" s="32"/>
      <c r="E13" s="32"/>
      <c r="F13" s="32"/>
    </row>
    <row r="17" spans="6:6" x14ac:dyDescent="0.3">
      <c r="F17" s="1"/>
    </row>
  </sheetData>
  <mergeCells count="8">
    <mergeCell ref="C11:D11"/>
    <mergeCell ref="C12:D12"/>
    <mergeCell ref="C5:E5"/>
    <mergeCell ref="C6:D6"/>
    <mergeCell ref="C7:D7"/>
    <mergeCell ref="C8:D8"/>
    <mergeCell ref="C9:D9"/>
    <mergeCell ref="C10:D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E4D65-3B74-4E2C-AB32-425445C1DECB}">
  <sheetPr>
    <tabColor theme="7"/>
  </sheetPr>
  <dimension ref="B1:N37"/>
  <sheetViews>
    <sheetView showGridLines="0" topLeftCell="A3" zoomScale="115" zoomScaleNormal="115" workbookViewId="0">
      <selection activeCell="J11" sqref="J11"/>
    </sheetView>
  </sheetViews>
  <sheetFormatPr defaultColWidth="9.140625" defaultRowHeight="16.5" x14ac:dyDescent="0.3"/>
  <cols>
    <col min="1" max="1" width="4.7109375" style="145" customWidth="1"/>
    <col min="2" max="2" width="3.5703125" style="145" customWidth="1"/>
    <col min="3" max="3" width="3.7109375" style="145" customWidth="1"/>
    <col min="4" max="4" width="33.7109375" style="145" customWidth="1"/>
    <col min="5" max="6" width="18.28515625" style="145" customWidth="1"/>
    <col min="7" max="7" width="3.5703125" style="145" customWidth="1"/>
    <col min="8" max="16384" width="9.140625" style="145"/>
  </cols>
  <sheetData>
    <row r="1" spans="2:14" x14ac:dyDescent="0.3">
      <c r="G1" s="10"/>
      <c r="H1" s="10"/>
      <c r="I1" s="10"/>
      <c r="J1" s="10"/>
      <c r="K1" s="10"/>
      <c r="L1" s="10"/>
      <c r="M1" s="10"/>
    </row>
    <row r="2" spans="2:14" ht="18" x14ac:dyDescent="0.3">
      <c r="B2" s="169"/>
      <c r="C2" s="170"/>
      <c r="D2" s="170"/>
      <c r="E2" s="170"/>
      <c r="F2" s="170"/>
      <c r="G2" s="16"/>
      <c r="H2" s="16"/>
      <c r="I2" s="10"/>
      <c r="J2" s="10"/>
      <c r="K2" s="10"/>
      <c r="L2" s="10"/>
      <c r="M2" s="10"/>
    </row>
    <row r="4" spans="2:14" ht="17.25" thickBot="1" x14ac:dyDescent="0.35">
      <c r="B4" s="32"/>
      <c r="C4" s="32"/>
      <c r="D4" s="32"/>
      <c r="E4" s="32"/>
      <c r="F4" s="32"/>
      <c r="G4" s="32"/>
    </row>
    <row r="5" spans="2:14" ht="21" thickBot="1" x14ac:dyDescent="0.35">
      <c r="B5" s="32"/>
      <c r="C5" s="367" t="s">
        <v>223</v>
      </c>
      <c r="D5" s="368"/>
      <c r="E5" s="369"/>
      <c r="F5" s="370"/>
      <c r="G5" s="32"/>
      <c r="J5" s="213"/>
      <c r="K5" s="123"/>
      <c r="L5" s="123"/>
      <c r="M5" s="123"/>
      <c r="N5" s="123"/>
    </row>
    <row r="6" spans="2:14" ht="18" x14ac:dyDescent="0.3">
      <c r="B6" s="32"/>
      <c r="C6" s="309" t="s">
        <v>0</v>
      </c>
      <c r="D6" s="310"/>
      <c r="E6" s="214" t="s">
        <v>15</v>
      </c>
      <c r="F6" s="215" t="s">
        <v>195</v>
      </c>
      <c r="G6" s="32"/>
      <c r="J6" s="169"/>
      <c r="K6" s="123"/>
      <c r="L6" s="123"/>
      <c r="M6" s="123"/>
      <c r="N6" s="123"/>
    </row>
    <row r="7" spans="2:14" ht="18" customHeight="1" x14ac:dyDescent="0.3">
      <c r="B7" s="32"/>
      <c r="C7" s="371" t="s">
        <v>196</v>
      </c>
      <c r="D7" s="372"/>
      <c r="E7" s="379" t="s">
        <v>204</v>
      </c>
      <c r="F7" s="380" t="s">
        <v>212</v>
      </c>
      <c r="G7" s="32"/>
      <c r="J7" s="169"/>
      <c r="K7" s="123"/>
      <c r="L7" s="123"/>
      <c r="M7" s="123"/>
      <c r="N7" s="123"/>
    </row>
    <row r="8" spans="2:14" ht="18" customHeight="1" x14ac:dyDescent="0.3">
      <c r="B8" s="32"/>
      <c r="C8" s="382" t="s">
        <v>323</v>
      </c>
      <c r="D8" s="383"/>
      <c r="E8" s="378"/>
      <c r="F8" s="381"/>
      <c r="G8" s="32"/>
      <c r="J8" s="169"/>
      <c r="K8" s="123"/>
      <c r="L8" s="123"/>
      <c r="M8" s="123"/>
      <c r="N8" s="123"/>
    </row>
    <row r="9" spans="2:14" ht="18" customHeight="1" x14ac:dyDescent="0.3">
      <c r="B9" s="32"/>
      <c r="C9" s="371" t="s">
        <v>324</v>
      </c>
      <c r="D9" s="372"/>
      <c r="E9" s="377" t="s">
        <v>325</v>
      </c>
      <c r="F9" s="375" t="s">
        <v>213</v>
      </c>
      <c r="G9" s="32"/>
    </row>
    <row r="10" spans="2:14" ht="18" customHeight="1" x14ac:dyDescent="0.3">
      <c r="B10" s="32"/>
      <c r="C10" s="373" t="s">
        <v>203</v>
      </c>
      <c r="D10" s="374"/>
      <c r="E10" s="378"/>
      <c r="F10" s="376"/>
      <c r="G10" s="32"/>
    </row>
    <row r="11" spans="2:14" ht="18" customHeight="1" x14ac:dyDescent="0.3">
      <c r="B11" s="32"/>
      <c r="C11" s="371" t="s">
        <v>197</v>
      </c>
      <c r="D11" s="372"/>
      <c r="E11" s="379" t="s">
        <v>205</v>
      </c>
      <c r="F11" s="118" t="s">
        <v>219</v>
      </c>
      <c r="G11" s="32"/>
    </row>
    <row r="12" spans="2:14" ht="18" customHeight="1" x14ac:dyDescent="0.3">
      <c r="B12" s="32"/>
      <c r="C12" s="382"/>
      <c r="D12" s="383"/>
      <c r="E12" s="378"/>
      <c r="F12" s="216" t="s">
        <v>220</v>
      </c>
      <c r="G12" s="32"/>
    </row>
    <row r="13" spans="2:14" ht="18" customHeight="1" x14ac:dyDescent="0.3">
      <c r="B13" s="32"/>
      <c r="C13" s="394" t="s">
        <v>326</v>
      </c>
      <c r="D13" s="395"/>
      <c r="E13" s="287" t="s">
        <v>327</v>
      </c>
      <c r="F13" s="216" t="s">
        <v>212</v>
      </c>
      <c r="G13" s="32"/>
    </row>
    <row r="14" spans="2:14" ht="18" customHeight="1" x14ac:dyDescent="0.3">
      <c r="B14" s="32"/>
      <c r="C14" s="394" t="s">
        <v>328</v>
      </c>
      <c r="D14" s="395"/>
      <c r="E14" s="65" t="s">
        <v>206</v>
      </c>
      <c r="F14" s="216" t="s">
        <v>217</v>
      </c>
      <c r="G14" s="32"/>
    </row>
    <row r="15" spans="2:14" ht="18" customHeight="1" x14ac:dyDescent="0.3">
      <c r="B15" s="32"/>
      <c r="C15" s="394" t="s">
        <v>198</v>
      </c>
      <c r="D15" s="395"/>
      <c r="E15" s="65" t="s">
        <v>207</v>
      </c>
      <c r="F15" s="99" t="s">
        <v>214</v>
      </c>
      <c r="G15" s="32"/>
    </row>
    <row r="16" spans="2:14" ht="18" customHeight="1" x14ac:dyDescent="0.3">
      <c r="B16" s="32"/>
      <c r="C16" s="394" t="s">
        <v>199</v>
      </c>
      <c r="D16" s="395"/>
      <c r="E16" s="65" t="s">
        <v>211</v>
      </c>
      <c r="F16" s="99" t="s">
        <v>215</v>
      </c>
      <c r="G16" s="32"/>
    </row>
    <row r="17" spans="2:14" ht="18" customHeight="1" x14ac:dyDescent="0.3">
      <c r="B17" s="32"/>
      <c r="C17" s="394" t="s">
        <v>200</v>
      </c>
      <c r="D17" s="395"/>
      <c r="E17" s="65" t="s">
        <v>208</v>
      </c>
      <c r="F17" s="118" t="s">
        <v>216</v>
      </c>
      <c r="G17" s="32"/>
    </row>
    <row r="18" spans="2:14" ht="18" customHeight="1" x14ac:dyDescent="0.3">
      <c r="B18" s="32"/>
      <c r="C18" s="371" t="s">
        <v>201</v>
      </c>
      <c r="D18" s="372"/>
      <c r="E18" s="391" t="s">
        <v>209</v>
      </c>
      <c r="F18" s="118" t="s">
        <v>218</v>
      </c>
      <c r="G18" s="32"/>
    </row>
    <row r="19" spans="2:14" ht="18" customHeight="1" x14ac:dyDescent="0.3">
      <c r="B19" s="32"/>
      <c r="C19" s="382"/>
      <c r="D19" s="383"/>
      <c r="E19" s="393"/>
      <c r="F19" s="216" t="s">
        <v>195</v>
      </c>
      <c r="G19" s="32"/>
    </row>
    <row r="20" spans="2:14" ht="18" customHeight="1" x14ac:dyDescent="0.3">
      <c r="B20" s="32"/>
      <c r="C20" s="371" t="s">
        <v>202</v>
      </c>
      <c r="D20" s="372"/>
      <c r="E20" s="391" t="s">
        <v>210</v>
      </c>
      <c r="F20" s="118" t="s">
        <v>218</v>
      </c>
      <c r="G20" s="32"/>
    </row>
    <row r="21" spans="2:14" ht="18" customHeight="1" thickBot="1" x14ac:dyDescent="0.35">
      <c r="B21" s="32"/>
      <c r="C21" s="389"/>
      <c r="D21" s="390"/>
      <c r="E21" s="392"/>
      <c r="F21" s="217" t="s">
        <v>195</v>
      </c>
      <c r="G21" s="32"/>
    </row>
    <row r="22" spans="2:14" x14ac:dyDescent="0.3">
      <c r="B22" s="32"/>
      <c r="C22" s="218" t="s">
        <v>37</v>
      </c>
      <c r="D22" s="32"/>
      <c r="E22" s="32"/>
      <c r="F22" s="33"/>
      <c r="G22" s="32"/>
    </row>
    <row r="23" spans="2:14" x14ac:dyDescent="0.3">
      <c r="C23" s="220">
        <v>1</v>
      </c>
      <c r="D23" s="385" t="s">
        <v>221</v>
      </c>
      <c r="E23" s="385"/>
      <c r="F23" s="386"/>
    </row>
    <row r="24" spans="2:14" x14ac:dyDescent="0.3">
      <c r="C24" s="221"/>
      <c r="D24" s="32" t="s">
        <v>222</v>
      </c>
      <c r="E24" s="32"/>
      <c r="F24" s="33"/>
    </row>
    <row r="25" spans="2:14" ht="17.25" thickBot="1" x14ac:dyDescent="0.35">
      <c r="C25" s="222">
        <v>2</v>
      </c>
      <c r="D25" s="387" t="s">
        <v>225</v>
      </c>
      <c r="E25" s="387"/>
      <c r="F25" s="388"/>
    </row>
    <row r="26" spans="2:14" x14ac:dyDescent="0.3">
      <c r="C26" s="219"/>
      <c r="D26" s="384"/>
      <c r="E26" s="384"/>
      <c r="F26" s="384"/>
      <c r="G26" s="1"/>
    </row>
    <row r="27" spans="2:14" x14ac:dyDescent="0.3">
      <c r="D27" s="384"/>
      <c r="E27" s="384"/>
      <c r="F27" s="384"/>
      <c r="K27" s="172"/>
      <c r="L27" s="172"/>
      <c r="M27" s="172"/>
      <c r="N27" s="172"/>
    </row>
    <row r="28" spans="2:14" x14ac:dyDescent="0.3">
      <c r="D28" s="384"/>
      <c r="E28" s="384"/>
      <c r="F28" s="384"/>
      <c r="K28" s="172"/>
      <c r="L28" s="172"/>
      <c r="M28" s="172"/>
      <c r="N28" s="172"/>
    </row>
    <row r="29" spans="2:14" x14ac:dyDescent="0.3">
      <c r="D29" s="384"/>
      <c r="E29" s="384"/>
      <c r="F29" s="384"/>
      <c r="K29" s="172"/>
      <c r="L29" s="172"/>
      <c r="M29" s="172"/>
      <c r="N29" s="172"/>
    </row>
    <row r="30" spans="2:14" x14ac:dyDescent="0.3">
      <c r="D30" s="384"/>
      <c r="E30" s="384"/>
      <c r="F30" s="384"/>
      <c r="K30" s="172"/>
      <c r="L30" s="172"/>
      <c r="M30" s="172"/>
      <c r="N30" s="172"/>
    </row>
    <row r="31" spans="2:14" x14ac:dyDescent="0.3">
      <c r="K31" s="172"/>
      <c r="L31" s="172"/>
      <c r="M31" s="172"/>
      <c r="N31" s="172"/>
    </row>
    <row r="32" spans="2:14" x14ac:dyDescent="0.3">
      <c r="K32" s="172"/>
      <c r="L32" s="172"/>
      <c r="M32" s="172"/>
      <c r="N32" s="172"/>
    </row>
    <row r="33" spans="11:14" x14ac:dyDescent="0.3">
      <c r="K33" s="172"/>
      <c r="L33" s="172"/>
      <c r="M33" s="172"/>
      <c r="N33" s="172"/>
    </row>
    <row r="34" spans="11:14" x14ac:dyDescent="0.3">
      <c r="K34" s="172"/>
      <c r="L34" s="172"/>
      <c r="M34" s="172"/>
      <c r="N34" s="172"/>
    </row>
    <row r="35" spans="11:14" x14ac:dyDescent="0.3">
      <c r="K35" s="172"/>
      <c r="L35" s="172"/>
      <c r="M35" s="172"/>
      <c r="N35" s="172"/>
    </row>
    <row r="36" spans="11:14" x14ac:dyDescent="0.3">
      <c r="K36" s="172"/>
      <c r="L36" s="172"/>
      <c r="M36" s="172"/>
      <c r="N36" s="172"/>
    </row>
    <row r="37" spans="11:14" x14ac:dyDescent="0.3">
      <c r="K37" s="172"/>
      <c r="L37" s="172"/>
      <c r="M37" s="172"/>
      <c r="N37" s="172"/>
    </row>
  </sheetData>
  <mergeCells count="28">
    <mergeCell ref="C20:D21"/>
    <mergeCell ref="E20:E21"/>
    <mergeCell ref="E18:E19"/>
    <mergeCell ref="E11:E12"/>
    <mergeCell ref="C11:D12"/>
    <mergeCell ref="C15:D15"/>
    <mergeCell ref="C14:D14"/>
    <mergeCell ref="C16:D16"/>
    <mergeCell ref="C17:D17"/>
    <mergeCell ref="C18:D19"/>
    <mergeCell ref="C13:D13"/>
    <mergeCell ref="D29:F29"/>
    <mergeCell ref="D30:F30"/>
    <mergeCell ref="D23:F23"/>
    <mergeCell ref="D25:F25"/>
    <mergeCell ref="D26:F26"/>
    <mergeCell ref="D27:F27"/>
    <mergeCell ref="D28:F28"/>
    <mergeCell ref="C5:F5"/>
    <mergeCell ref="C6:D6"/>
    <mergeCell ref="C7:D7"/>
    <mergeCell ref="C9:D9"/>
    <mergeCell ref="C10:D10"/>
    <mergeCell ref="F9:F10"/>
    <mergeCell ref="E9:E10"/>
    <mergeCell ref="E7:E8"/>
    <mergeCell ref="F7:F8"/>
    <mergeCell ref="C8:D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F66C-D2B0-4CF5-9B43-33E3FFE7A975}">
  <sheetPr>
    <tabColor theme="9"/>
  </sheetPr>
  <dimension ref="A1:AH54"/>
  <sheetViews>
    <sheetView showGridLines="0" zoomScale="115" zoomScaleNormal="115" workbookViewId="0">
      <selection activeCell="C18" sqref="C18:R18"/>
    </sheetView>
  </sheetViews>
  <sheetFormatPr defaultRowHeight="15.75" x14ac:dyDescent="0.25"/>
  <cols>
    <col min="1" max="1" width="9.140625" style="2"/>
    <col min="2" max="2" width="4.7109375" style="2" customWidth="1"/>
    <col min="3" max="3" width="5.7109375" style="2" customWidth="1"/>
    <col min="4" max="5" width="19.28515625" style="55" hidden="1" customWidth="1"/>
    <col min="6" max="7" width="16.7109375" style="55" hidden="1" customWidth="1"/>
    <col min="8" max="8" width="10.28515625" style="2" customWidth="1"/>
    <col min="9" max="9" width="16.7109375" style="55" hidden="1" customWidth="1"/>
    <col min="10" max="10" width="10.28515625" style="2" customWidth="1"/>
    <col min="11" max="11" width="16.7109375" style="55" hidden="1" customWidth="1"/>
    <col min="12" max="12" width="10.28515625" style="2" customWidth="1"/>
    <col min="13" max="13" width="16.7109375" style="55" hidden="1" customWidth="1"/>
    <col min="14" max="14" width="10.28515625" style="2" customWidth="1"/>
    <col min="15" max="15" width="16.7109375" style="55" hidden="1" customWidth="1"/>
    <col min="16" max="16" width="10.28515625" style="2" customWidth="1"/>
    <col min="17" max="17" width="16.7109375" style="55" hidden="1" customWidth="1"/>
    <col min="18" max="18" width="10.28515625" style="2" customWidth="1"/>
    <col min="19" max="21" width="9.140625" style="2"/>
    <col min="22" max="22" width="11.140625" style="2" bestFit="1" customWidth="1"/>
    <col min="23" max="23" width="9.140625" style="2"/>
    <col min="24" max="24" width="11.140625" style="2" bestFit="1" customWidth="1"/>
    <col min="25" max="25" width="12.42578125" style="2" bestFit="1" customWidth="1"/>
    <col min="26" max="26" width="11.140625" style="2" bestFit="1" customWidth="1"/>
    <col min="27" max="32" width="9.140625" style="2"/>
    <col min="33" max="33" width="11.140625" style="2" bestFit="1" customWidth="1"/>
    <col min="34" max="16384" width="9.140625" style="2"/>
  </cols>
  <sheetData>
    <row r="1" spans="1:29" ht="16.5" thickBot="1" x14ac:dyDescent="0.3">
      <c r="A1" s="48"/>
      <c r="B1" s="49"/>
      <c r="C1" s="49"/>
      <c r="D1" s="396" t="s">
        <v>227</v>
      </c>
      <c r="E1" s="396"/>
      <c r="F1" s="396"/>
      <c r="G1" s="50"/>
      <c r="H1" s="49"/>
      <c r="I1" s="51"/>
      <c r="J1" s="49"/>
      <c r="K1" s="51"/>
      <c r="L1" s="49"/>
      <c r="M1" s="51"/>
      <c r="N1" s="49"/>
      <c r="O1" s="51"/>
      <c r="P1" s="49"/>
      <c r="R1" s="48"/>
      <c r="S1" s="48"/>
    </row>
    <row r="2" spans="1:29" s="54" customFormat="1" ht="27.75" customHeight="1" thickBot="1" x14ac:dyDescent="0.35">
      <c r="A2" s="52"/>
      <c r="B2" s="412" t="s">
        <v>245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4"/>
      <c r="P2" s="414"/>
      <c r="Q2" s="414"/>
      <c r="R2" s="415"/>
      <c r="S2" s="52"/>
      <c r="T2" s="53"/>
      <c r="U2" s="53"/>
      <c r="V2" s="53"/>
      <c r="W2" s="53"/>
      <c r="X2" s="53"/>
      <c r="Y2" s="53"/>
      <c r="Z2" s="53"/>
      <c r="AA2" s="53"/>
    </row>
    <row r="3" spans="1:29" ht="16.5" customHeight="1" x14ac:dyDescent="0.25">
      <c r="A3" s="48"/>
      <c r="B3" s="397" t="s">
        <v>101</v>
      </c>
      <c r="C3" s="398"/>
      <c r="D3" s="84"/>
      <c r="E3" s="84"/>
      <c r="F3" s="88" t="s">
        <v>226</v>
      </c>
      <c r="G3" s="89"/>
      <c r="H3" s="406" t="s">
        <v>228</v>
      </c>
      <c r="I3" s="407"/>
      <c r="J3" s="407"/>
      <c r="K3" s="407"/>
      <c r="L3" s="408"/>
      <c r="M3" s="89"/>
      <c r="N3" s="409" t="s">
        <v>229</v>
      </c>
      <c r="O3" s="410"/>
      <c r="P3" s="410"/>
      <c r="Q3" s="410"/>
      <c r="R3" s="411"/>
      <c r="S3" s="48"/>
    </row>
    <row r="4" spans="1:29" ht="16.5" customHeight="1" thickBot="1" x14ac:dyDescent="0.3">
      <c r="A4" s="48"/>
      <c r="B4" s="399"/>
      <c r="C4" s="400"/>
      <c r="D4" s="90"/>
      <c r="E4" s="91"/>
      <c r="F4" s="92"/>
      <c r="G4" s="95"/>
      <c r="H4" s="107" t="s">
        <v>230</v>
      </c>
      <c r="I4" s="108"/>
      <c r="J4" s="109" t="s">
        <v>231</v>
      </c>
      <c r="K4" s="108"/>
      <c r="L4" s="93" t="s">
        <v>232</v>
      </c>
      <c r="M4" s="95"/>
      <c r="N4" s="107" t="s">
        <v>230</v>
      </c>
      <c r="O4" s="108"/>
      <c r="P4" s="109" t="s">
        <v>231</v>
      </c>
      <c r="Q4" s="110"/>
      <c r="R4" s="93" t="s">
        <v>232</v>
      </c>
      <c r="S4" s="48"/>
    </row>
    <row r="5" spans="1:29" s="55" customFormat="1" hidden="1" x14ac:dyDescent="0.25">
      <c r="A5" s="401" t="s">
        <v>227</v>
      </c>
      <c r="B5" s="101"/>
      <c r="C5" s="102"/>
      <c r="E5" s="83" t="s">
        <v>233</v>
      </c>
      <c r="F5" s="56">
        <f>7.625/2</f>
        <v>3.8125</v>
      </c>
      <c r="G5" s="58"/>
      <c r="H5" s="56"/>
      <c r="I5" s="103">
        <f>9.625/2</f>
        <v>4.8125</v>
      </c>
      <c r="J5" s="104"/>
      <c r="K5" s="103">
        <f>11.625/2</f>
        <v>5.8125</v>
      </c>
      <c r="L5" s="105"/>
      <c r="M5" s="106"/>
      <c r="N5" s="56"/>
      <c r="O5" s="103"/>
      <c r="P5" s="103"/>
      <c r="Q5" s="103"/>
      <c r="R5" s="57"/>
    </row>
    <row r="6" spans="1:29" s="55" customFormat="1" hidden="1" x14ac:dyDescent="0.25">
      <c r="A6" s="401"/>
      <c r="B6" s="87"/>
      <c r="C6" s="94"/>
      <c r="D6" s="58" t="s">
        <v>104</v>
      </c>
      <c r="E6" s="58" t="s">
        <v>234</v>
      </c>
      <c r="F6" s="59" t="s">
        <v>235</v>
      </c>
      <c r="G6" s="96" t="s">
        <v>236</v>
      </c>
      <c r="H6" s="59"/>
      <c r="I6" s="60" t="s">
        <v>235</v>
      </c>
      <c r="J6" s="60"/>
      <c r="K6" s="60" t="s">
        <v>235</v>
      </c>
      <c r="L6" s="61"/>
      <c r="M6" s="96" t="s">
        <v>235</v>
      </c>
      <c r="N6" s="59"/>
      <c r="O6" s="60" t="s">
        <v>235</v>
      </c>
      <c r="P6" s="60"/>
      <c r="Q6" s="60" t="s">
        <v>235</v>
      </c>
      <c r="R6" s="61"/>
    </row>
    <row r="7" spans="1:29" x14ac:dyDescent="0.25">
      <c r="A7" s="48"/>
      <c r="B7" s="402">
        <v>3</v>
      </c>
      <c r="C7" s="403"/>
      <c r="D7" s="62">
        <f>B7/8</f>
        <v>0.375</v>
      </c>
      <c r="E7" s="63">
        <v>1</v>
      </c>
      <c r="F7" s="64">
        <f t="shared" ref="F7:F12" si="0">MIN($F$5-(D7/2),9*D7,8)</f>
        <v>3.375</v>
      </c>
      <c r="G7" s="97">
        <f>72*D7</f>
        <v>27</v>
      </c>
      <c r="H7" s="98">
        <f>ROUNDUP(MAX(12,(0.13*($D7^2)*$V$9*$E7)/(F7*SQRT($V$8))),0)</f>
        <v>12</v>
      </c>
      <c r="I7" s="66">
        <f t="shared" ref="I7:I12" si="1">MIN($I$5-($D7/2),9*$D7,8)</f>
        <v>3.375</v>
      </c>
      <c r="J7" s="65">
        <f>ROUNDUP(MAX(12,(0.13*($D7^2)*$V$9*$E7)/(I7*SQRT($V$8))),0)</f>
        <v>12</v>
      </c>
      <c r="K7" s="66">
        <f>MIN($K$5-($D7/2),9*$D7,8)</f>
        <v>3.375</v>
      </c>
      <c r="L7" s="99">
        <f t="shared" ref="L7:L12" si="2">ROUNDUP(MAX(12,(0.13*($D7^2)*$V$9*$E7)/(K7*SQRT($V$8))),0)</f>
        <v>12</v>
      </c>
      <c r="M7" s="97">
        <f>MIN($V$10,9*$D7,8)</f>
        <v>2</v>
      </c>
      <c r="N7" s="100">
        <f>ROUNDUP(MIN(MAX(12,(0.13*($D7^2)*$V$9*$E7)/(M7*SQRT($V$8))),$G7),0)</f>
        <v>13</v>
      </c>
      <c r="O7" s="66">
        <f>MIN($V$10,9*$D7,8)</f>
        <v>2</v>
      </c>
      <c r="P7" s="85">
        <f>ROUNDUP(MIN(MAX(12,(0.13*($D7^2)*$V$9*$E7)/(O7*SQRT($V$8))),$G7),0)</f>
        <v>13</v>
      </c>
      <c r="Q7" s="66">
        <f>MIN($V$10,9*$D7,8)</f>
        <v>2</v>
      </c>
      <c r="R7" s="86">
        <f>ROUNDUP(MIN(MAX(12,(0.13*($D7^2)*$V$9*$E7)/(Q7*SQRT($V$8))),$G7),0)</f>
        <v>13</v>
      </c>
      <c r="S7" s="48"/>
    </row>
    <row r="8" spans="1:29" ht="18" x14ac:dyDescent="0.25">
      <c r="A8" s="48"/>
      <c r="B8" s="402">
        <v>4</v>
      </c>
      <c r="C8" s="403"/>
      <c r="D8" s="62">
        <f t="shared" ref="D8:D12" si="3">B8/8</f>
        <v>0.5</v>
      </c>
      <c r="E8" s="63">
        <v>1</v>
      </c>
      <c r="F8" s="64">
        <f t="shared" si="0"/>
        <v>3.5625</v>
      </c>
      <c r="G8" s="97">
        <f t="shared" ref="G8:G12" si="4">72*D8</f>
        <v>36</v>
      </c>
      <c r="H8" s="98">
        <f>ROUNDUP(MAX(12,(0.13*(D8^2)*$V$9*E8)/(F8*SQRT($V$8))),0)</f>
        <v>13</v>
      </c>
      <c r="I8" s="66">
        <f t="shared" si="1"/>
        <v>4.5</v>
      </c>
      <c r="J8" s="65">
        <f>ROUNDUP(MAX(12,(0.13*($D8^2)*$V$9*$E8)/(I8*SQRT($V$8))),0)</f>
        <v>12</v>
      </c>
      <c r="K8" s="66">
        <f t="shared" ref="K8:K12" si="5">MIN($K$5-($D8/2),9*$D8,8)</f>
        <v>4.5</v>
      </c>
      <c r="L8" s="99">
        <f>ROUNDUP(MAX(12,(0.13*($D8^2)*$V$9*$E8)/(K8*SQRT($V$8))),0)</f>
        <v>12</v>
      </c>
      <c r="M8" s="97">
        <f t="shared" ref="M8:M12" si="6">MIN($V$10,9*$D8,8)</f>
        <v>2</v>
      </c>
      <c r="N8" s="100">
        <f t="shared" ref="N8:N10" si="7">ROUNDUP(MIN(MAX(12,(0.13*($D8^2)*$V$9*$E8)/(M8*SQRT($V$8))),$G8),0)</f>
        <v>22</v>
      </c>
      <c r="O8" s="66">
        <f t="shared" ref="O8:O12" si="8">MIN($V$10,9*$D8,8)</f>
        <v>2</v>
      </c>
      <c r="P8" s="85">
        <f t="shared" ref="P8:P11" si="9">ROUNDUP(MIN(MAX(12,(0.13*($D8^2)*$V$9*$E8)/(O8*SQRT($V$8))),$G8),0)</f>
        <v>22</v>
      </c>
      <c r="Q8" s="66">
        <f t="shared" ref="Q8:Q12" si="10">MIN($V$10,9*$D8,8)</f>
        <v>2</v>
      </c>
      <c r="R8" s="86">
        <f t="shared" ref="R8:R11" si="11">ROUNDUP(MIN(MAX(12,(0.13*($D8^2)*$V$9*$E8)/(Q8*SQRT($V$8))),$G8),0)</f>
        <v>22</v>
      </c>
      <c r="S8" s="48"/>
      <c r="U8" s="67" t="s">
        <v>237</v>
      </c>
      <c r="V8" s="68">
        <v>2000</v>
      </c>
    </row>
    <row r="9" spans="1:29" ht="18" x14ac:dyDescent="0.25">
      <c r="A9" s="48"/>
      <c r="B9" s="402">
        <v>5</v>
      </c>
      <c r="C9" s="403"/>
      <c r="D9" s="62">
        <f t="shared" si="3"/>
        <v>0.625</v>
      </c>
      <c r="E9" s="63">
        <v>1</v>
      </c>
      <c r="F9" s="64">
        <f t="shared" si="0"/>
        <v>3.5</v>
      </c>
      <c r="G9" s="97">
        <f t="shared" si="4"/>
        <v>45</v>
      </c>
      <c r="H9" s="98">
        <f>ROUND(MAX(12,(0.13*(D9^2)*$V$9*E9)/(F9*SQRT($V$8))),0)</f>
        <v>19</v>
      </c>
      <c r="I9" s="66">
        <f t="shared" si="1"/>
        <v>4.5</v>
      </c>
      <c r="J9" s="65">
        <f>ROUNDUP(MAX(12,(0.13*($D9^2)*$V$9*$E9)/(I9*SQRT($V$8))),0)</f>
        <v>16</v>
      </c>
      <c r="K9" s="66">
        <f t="shared" si="5"/>
        <v>5.5</v>
      </c>
      <c r="L9" s="99">
        <f t="shared" si="2"/>
        <v>13</v>
      </c>
      <c r="M9" s="97">
        <f t="shared" si="6"/>
        <v>2</v>
      </c>
      <c r="N9" s="100">
        <f t="shared" si="7"/>
        <v>35</v>
      </c>
      <c r="O9" s="66">
        <f t="shared" si="8"/>
        <v>2</v>
      </c>
      <c r="P9" s="85">
        <f t="shared" si="9"/>
        <v>35</v>
      </c>
      <c r="Q9" s="66">
        <f t="shared" si="10"/>
        <v>2</v>
      </c>
      <c r="R9" s="86">
        <f t="shared" si="11"/>
        <v>35</v>
      </c>
      <c r="S9" s="48"/>
      <c r="U9" s="67" t="s">
        <v>238</v>
      </c>
      <c r="V9" s="68">
        <v>60000</v>
      </c>
    </row>
    <row r="10" spans="1:29" x14ac:dyDescent="0.25">
      <c r="A10" s="48"/>
      <c r="B10" s="402">
        <v>6</v>
      </c>
      <c r="C10" s="403"/>
      <c r="D10" s="62">
        <f t="shared" si="3"/>
        <v>0.75</v>
      </c>
      <c r="E10" s="63">
        <v>1.3</v>
      </c>
      <c r="F10" s="64">
        <f t="shared" si="0"/>
        <v>3.4375</v>
      </c>
      <c r="G10" s="97">
        <f t="shared" si="4"/>
        <v>54</v>
      </c>
      <c r="H10" s="98">
        <f>ROUND(MAX(12,(0.13*(D10^2)*$V$9*E10)/(F10*SQRT($V$8))),0)</f>
        <v>37</v>
      </c>
      <c r="I10" s="66">
        <f t="shared" si="1"/>
        <v>4.4375</v>
      </c>
      <c r="J10" s="65">
        <f>ROUNDUP(MAX(12,(0.13*($D10^2)*$V$9*$E10)/(I10*SQRT($V$8))),0)</f>
        <v>29</v>
      </c>
      <c r="K10" s="66">
        <f t="shared" si="5"/>
        <v>5.4375</v>
      </c>
      <c r="L10" s="99">
        <f t="shared" si="2"/>
        <v>24</v>
      </c>
      <c r="M10" s="97">
        <f t="shared" si="6"/>
        <v>2</v>
      </c>
      <c r="N10" s="100">
        <f t="shared" si="7"/>
        <v>54</v>
      </c>
      <c r="O10" s="66">
        <f t="shared" si="8"/>
        <v>2</v>
      </c>
      <c r="P10" s="85">
        <f t="shared" si="9"/>
        <v>54</v>
      </c>
      <c r="Q10" s="66">
        <f t="shared" si="10"/>
        <v>2</v>
      </c>
      <c r="R10" s="86">
        <f t="shared" si="11"/>
        <v>54</v>
      </c>
      <c r="S10" s="48"/>
      <c r="U10" s="69" t="s">
        <v>239</v>
      </c>
      <c r="V10" s="70">
        <v>2</v>
      </c>
    </row>
    <row r="11" spans="1:29" x14ac:dyDescent="0.25">
      <c r="A11" s="48"/>
      <c r="B11" s="402">
        <v>7</v>
      </c>
      <c r="C11" s="403"/>
      <c r="D11" s="62">
        <f t="shared" si="3"/>
        <v>0.875</v>
      </c>
      <c r="E11" s="63">
        <v>1.3</v>
      </c>
      <c r="F11" s="64">
        <f t="shared" si="0"/>
        <v>3.375</v>
      </c>
      <c r="G11" s="97">
        <f t="shared" si="4"/>
        <v>63</v>
      </c>
      <c r="H11" s="98" t="s">
        <v>240</v>
      </c>
      <c r="I11" s="66">
        <f t="shared" si="1"/>
        <v>4.375</v>
      </c>
      <c r="J11" s="65">
        <f>ROUNDUP(MAX(12,(0.13*($D11^2)*$V$9*$E11)/(I11*SQRT($V$8))),0)</f>
        <v>40</v>
      </c>
      <c r="K11" s="66">
        <f t="shared" si="5"/>
        <v>5.375</v>
      </c>
      <c r="L11" s="99">
        <f t="shared" si="2"/>
        <v>33</v>
      </c>
      <c r="M11" s="97">
        <f t="shared" si="6"/>
        <v>2</v>
      </c>
      <c r="N11" s="98" t="s">
        <v>240</v>
      </c>
      <c r="O11" s="66">
        <f t="shared" si="8"/>
        <v>2</v>
      </c>
      <c r="P11" s="85">
        <f t="shared" si="9"/>
        <v>63</v>
      </c>
      <c r="Q11" s="66">
        <f t="shared" si="10"/>
        <v>2</v>
      </c>
      <c r="R11" s="86">
        <f t="shared" si="11"/>
        <v>63</v>
      </c>
      <c r="S11" s="48"/>
      <c r="U11" s="71" t="s">
        <v>241</v>
      </c>
      <c r="V11" s="71" t="s">
        <v>242</v>
      </c>
      <c r="W11" s="71"/>
      <c r="X11" s="71"/>
      <c r="Y11" s="71"/>
      <c r="Z11" s="71"/>
      <c r="AA11" s="71"/>
      <c r="AB11" s="71"/>
      <c r="AC11" s="71"/>
    </row>
    <row r="12" spans="1:29" ht="16.5" thickBot="1" x14ac:dyDescent="0.3">
      <c r="A12" s="48"/>
      <c r="B12" s="147">
        <v>8</v>
      </c>
      <c r="C12" s="120"/>
      <c r="D12" s="111">
        <f t="shared" si="3"/>
        <v>1</v>
      </c>
      <c r="E12" s="112">
        <v>1.5</v>
      </c>
      <c r="F12" s="113">
        <f t="shared" si="0"/>
        <v>3.3125</v>
      </c>
      <c r="G12" s="114">
        <f t="shared" si="4"/>
        <v>72</v>
      </c>
      <c r="H12" s="115" t="s">
        <v>240</v>
      </c>
      <c r="I12" s="116">
        <f t="shared" si="1"/>
        <v>4.3125</v>
      </c>
      <c r="J12" s="117" t="s">
        <v>240</v>
      </c>
      <c r="K12" s="116">
        <f t="shared" si="5"/>
        <v>5.3125</v>
      </c>
      <c r="L12" s="118">
        <f t="shared" si="2"/>
        <v>50</v>
      </c>
      <c r="M12" s="114">
        <f t="shared" si="6"/>
        <v>2</v>
      </c>
      <c r="N12" s="115" t="s">
        <v>240</v>
      </c>
      <c r="O12" s="116">
        <f t="shared" si="8"/>
        <v>2</v>
      </c>
      <c r="P12" s="117" t="s">
        <v>240</v>
      </c>
      <c r="Q12" s="116">
        <f t="shared" si="10"/>
        <v>2</v>
      </c>
      <c r="R12" s="119">
        <f>ROUNDUP(MIN(MAX(12,(0.13*($D12^2)*$V$9*$E12)/(Q12*SQRT($V$8))),$G12),0)</f>
        <v>72</v>
      </c>
      <c r="S12" s="48"/>
    </row>
    <row r="13" spans="1:29" x14ac:dyDescent="0.25">
      <c r="A13" s="48"/>
      <c r="B13" s="416" t="s">
        <v>243</v>
      </c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8"/>
      <c r="S13" s="48"/>
    </row>
    <row r="14" spans="1:29" x14ac:dyDescent="0.25">
      <c r="A14" s="48"/>
      <c r="B14" s="223">
        <v>1</v>
      </c>
      <c r="C14" s="404" t="s">
        <v>244</v>
      </c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4"/>
      <c r="O14" s="404"/>
      <c r="P14" s="404"/>
      <c r="Q14" s="404"/>
      <c r="R14" s="405"/>
      <c r="S14" s="48"/>
      <c r="Y14" s="72"/>
      <c r="Z14" s="72"/>
    </row>
    <row r="15" spans="1:29" x14ac:dyDescent="0.25">
      <c r="A15" s="48"/>
      <c r="B15" s="223">
        <v>2</v>
      </c>
      <c r="C15" s="404" t="s">
        <v>279</v>
      </c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4"/>
      <c r="O15" s="404"/>
      <c r="P15" s="404"/>
      <c r="Q15" s="404"/>
      <c r="R15" s="405"/>
      <c r="S15" s="48"/>
    </row>
    <row r="16" spans="1:29" x14ac:dyDescent="0.25">
      <c r="A16" s="48"/>
      <c r="B16" s="223"/>
      <c r="C16" s="404" t="s">
        <v>247</v>
      </c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4"/>
      <c r="O16" s="404"/>
      <c r="P16" s="404"/>
      <c r="Q16" s="404"/>
      <c r="R16" s="405"/>
      <c r="S16" s="48"/>
    </row>
    <row r="17" spans="1:34" x14ac:dyDescent="0.25">
      <c r="A17" s="48"/>
      <c r="B17" s="223">
        <v>3</v>
      </c>
      <c r="C17" s="404" t="s">
        <v>343</v>
      </c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4"/>
      <c r="O17" s="404"/>
      <c r="P17" s="404"/>
      <c r="Q17" s="404"/>
      <c r="R17" s="405"/>
      <c r="S17" s="48"/>
      <c r="AA17" s="72"/>
      <c r="AB17" s="72"/>
      <c r="AC17" s="72"/>
      <c r="AD17" s="72"/>
      <c r="AE17" s="72"/>
      <c r="AF17" s="72"/>
      <c r="AG17" s="72"/>
      <c r="AH17" s="72"/>
    </row>
    <row r="18" spans="1:34" x14ac:dyDescent="0.25">
      <c r="A18" s="48"/>
      <c r="B18" s="224"/>
      <c r="C18" s="404" t="s">
        <v>248</v>
      </c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5"/>
      <c r="S18" s="48"/>
    </row>
    <row r="19" spans="1:34" s="72" customFormat="1" x14ac:dyDescent="0.25">
      <c r="A19" s="73"/>
      <c r="B19" s="225">
        <v>4</v>
      </c>
      <c r="C19" s="404" t="s">
        <v>249</v>
      </c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5"/>
      <c r="S19" s="48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s="72" customFormat="1" x14ac:dyDescent="0.25">
      <c r="A20" s="73"/>
      <c r="B20" s="225"/>
      <c r="C20" s="404" t="s">
        <v>250</v>
      </c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4"/>
      <c r="O20" s="404"/>
      <c r="P20" s="404"/>
      <c r="Q20" s="404"/>
      <c r="R20" s="405"/>
      <c r="S20" s="48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x14ac:dyDescent="0.25">
      <c r="A21" s="48"/>
      <c r="B21" s="225">
        <v>5</v>
      </c>
      <c r="C21" s="404" t="s">
        <v>251</v>
      </c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5"/>
      <c r="S21" s="48"/>
    </row>
    <row r="22" spans="1:34" x14ac:dyDescent="0.25">
      <c r="A22" s="48"/>
      <c r="B22" s="226"/>
      <c r="C22" s="404" t="s">
        <v>252</v>
      </c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4"/>
      <c r="O22" s="404"/>
      <c r="P22" s="404"/>
      <c r="Q22" s="404"/>
      <c r="R22" s="405"/>
      <c r="S22" s="48"/>
    </row>
    <row r="23" spans="1:34" x14ac:dyDescent="0.25">
      <c r="A23" s="48"/>
      <c r="B23" s="226"/>
      <c r="C23" s="404" t="str">
        <f>"WITH "&amp;V10&amp;" INCH MINIMUM CLEAR COVER FROM OUTSIDE FACE OF BLOCK."</f>
        <v>WITH 2 INCH MINIMUM CLEAR COVER FROM OUTSIDE FACE OF BLOCK.</v>
      </c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4"/>
      <c r="O23" s="404"/>
      <c r="P23" s="404"/>
      <c r="Q23" s="404"/>
      <c r="R23" s="405"/>
      <c r="S23" s="48"/>
    </row>
    <row r="24" spans="1:34" x14ac:dyDescent="0.25">
      <c r="A24" s="48"/>
      <c r="B24" s="225">
        <v>6</v>
      </c>
      <c r="C24" s="404" t="s">
        <v>329</v>
      </c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4"/>
      <c r="O24" s="404"/>
      <c r="P24" s="404"/>
      <c r="Q24" s="404"/>
      <c r="R24" s="405"/>
      <c r="S24" s="48"/>
    </row>
    <row r="25" spans="1:34" x14ac:dyDescent="0.25">
      <c r="A25" s="48"/>
      <c r="B25" s="225"/>
      <c r="C25" s="404" t="str">
        <f>"WITH A YIELD STRENGTH, Fy ="&amp;V9/1000&amp;" ksi."</f>
        <v>WITH A YIELD STRENGTH, Fy =60 ksi.</v>
      </c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4"/>
      <c r="O25" s="404"/>
      <c r="P25" s="404"/>
      <c r="Q25" s="404"/>
      <c r="R25" s="405"/>
      <c r="S25" s="48"/>
    </row>
    <row r="26" spans="1:34" x14ac:dyDescent="0.25">
      <c r="A26" s="48"/>
      <c r="B26" s="227">
        <v>7</v>
      </c>
      <c r="C26" s="404" t="s">
        <v>253</v>
      </c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4"/>
      <c r="O26" s="404"/>
      <c r="P26" s="404"/>
      <c r="Q26" s="404"/>
      <c r="R26" s="405"/>
      <c r="S26" s="48"/>
    </row>
    <row r="27" spans="1:34" ht="16.5" thickBot="1" x14ac:dyDescent="0.3">
      <c r="A27" s="48"/>
      <c r="B27" s="228"/>
      <c r="C27" s="420" t="str">
        <f>"STRENGTH, f'm ="&amp;TEXT(V8,"0,000")&amp;" psi."</f>
        <v>STRENGTH, f'm =2,000 psi.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1"/>
      <c r="S27" s="48"/>
    </row>
    <row r="29" spans="1:34" x14ac:dyDescent="0.25">
      <c r="D29" s="2"/>
      <c r="E29" s="2"/>
      <c r="F29" s="2"/>
      <c r="G29" s="2"/>
      <c r="I29" s="2"/>
      <c r="K29" s="2"/>
      <c r="M29" s="2"/>
    </row>
    <row r="30" spans="1:34" x14ac:dyDescent="0.25">
      <c r="D30" s="2"/>
      <c r="E30" s="2"/>
      <c r="F30" s="2"/>
      <c r="G30" s="2"/>
      <c r="I30" s="2"/>
      <c r="K30" s="2"/>
      <c r="M30" s="2"/>
    </row>
    <row r="31" spans="1:34" x14ac:dyDescent="0.25">
      <c r="D31" s="2"/>
      <c r="E31" s="2"/>
      <c r="F31" s="2"/>
      <c r="G31" s="2"/>
      <c r="I31" s="2"/>
      <c r="K31" s="2"/>
      <c r="M31" s="2"/>
    </row>
    <row r="32" spans="1:34" x14ac:dyDescent="0.25">
      <c r="D32" s="2"/>
      <c r="E32" s="2"/>
      <c r="F32" s="2"/>
      <c r="G32" s="2"/>
      <c r="I32" s="2"/>
      <c r="K32" s="2"/>
      <c r="M32" s="2"/>
    </row>
    <row r="38" spans="2:33" ht="18" x14ac:dyDescent="0.25">
      <c r="B38" s="75"/>
      <c r="C38" s="75"/>
      <c r="D38" s="76"/>
      <c r="E38" s="76"/>
      <c r="F38" s="76"/>
      <c r="G38" s="76"/>
      <c r="H38" s="75"/>
      <c r="I38" s="76"/>
      <c r="J38" s="75"/>
      <c r="K38" s="76"/>
      <c r="L38" s="75"/>
      <c r="M38" s="76"/>
      <c r="N38" s="75"/>
      <c r="O38" s="76"/>
      <c r="P38" s="75"/>
      <c r="Q38" s="79"/>
      <c r="AB38" s="419"/>
      <c r="AC38" s="419"/>
      <c r="AD38" s="419"/>
      <c r="AE38" s="419"/>
      <c r="AF38" s="419"/>
      <c r="AG38" s="78"/>
    </row>
    <row r="39" spans="2:33" x14ac:dyDescent="0.25">
      <c r="B39" s="75"/>
      <c r="C39" s="75"/>
      <c r="D39" s="76"/>
      <c r="E39" s="76"/>
      <c r="F39" s="76"/>
      <c r="G39" s="76"/>
      <c r="H39" s="75"/>
      <c r="I39" s="76"/>
      <c r="J39" s="75"/>
      <c r="K39" s="76"/>
      <c r="L39" s="75"/>
      <c r="M39" s="76"/>
      <c r="N39" s="75"/>
      <c r="O39" s="76"/>
      <c r="P39" s="75"/>
      <c r="Q39" s="79"/>
    </row>
    <row r="40" spans="2:33" x14ac:dyDescent="0.25">
      <c r="B40" s="77"/>
      <c r="C40" s="77"/>
      <c r="D40" s="79"/>
      <c r="E40" s="79"/>
      <c r="F40" s="79"/>
      <c r="G40" s="79"/>
      <c r="H40" s="77"/>
      <c r="I40" s="79"/>
      <c r="J40" s="77"/>
      <c r="K40" s="79"/>
      <c r="L40" s="77"/>
      <c r="M40" s="79"/>
      <c r="N40" s="77"/>
      <c r="O40" s="79"/>
      <c r="P40" s="77"/>
      <c r="Q40" s="79"/>
    </row>
    <row r="41" spans="2:33" x14ac:dyDescent="0.25">
      <c r="B41" s="75"/>
      <c r="C41" s="75"/>
      <c r="D41" s="76"/>
      <c r="E41" s="76"/>
      <c r="F41" s="76"/>
      <c r="G41" s="76"/>
      <c r="H41" s="75"/>
      <c r="I41" s="76"/>
      <c r="J41" s="75"/>
      <c r="K41" s="76"/>
      <c r="L41" s="75"/>
      <c r="M41" s="76"/>
      <c r="N41" s="75"/>
      <c r="O41" s="76"/>
      <c r="P41" s="75"/>
      <c r="Q41" s="79"/>
    </row>
    <row r="42" spans="2:33" x14ac:dyDescent="0.25">
      <c r="Q42" s="74"/>
    </row>
    <row r="48" spans="2:33" x14ac:dyDescent="0.25">
      <c r="AD48" s="80"/>
    </row>
    <row r="49" spans="29:30" x14ac:dyDescent="0.25">
      <c r="AC49" s="81"/>
      <c r="AD49" s="82"/>
    </row>
    <row r="50" spans="29:30" x14ac:dyDescent="0.25">
      <c r="AC50" s="81"/>
      <c r="AD50" s="82"/>
    </row>
    <row r="51" spans="29:30" x14ac:dyDescent="0.25">
      <c r="AC51" s="81"/>
      <c r="AD51" s="82"/>
    </row>
    <row r="52" spans="29:30" x14ac:dyDescent="0.25">
      <c r="AC52" s="81"/>
      <c r="AD52" s="82"/>
    </row>
    <row r="53" spans="29:30" x14ac:dyDescent="0.25">
      <c r="AC53" s="81"/>
      <c r="AD53" s="82"/>
    </row>
    <row r="54" spans="29:30" x14ac:dyDescent="0.25">
      <c r="AC54" s="81"/>
      <c r="AD54" s="82"/>
    </row>
  </sheetData>
  <mergeCells count="27">
    <mergeCell ref="C26:R26"/>
    <mergeCell ref="AB38:AF38"/>
    <mergeCell ref="C15:R15"/>
    <mergeCell ref="C17:R17"/>
    <mergeCell ref="C18:R18"/>
    <mergeCell ref="C19:R19"/>
    <mergeCell ref="C22:R22"/>
    <mergeCell ref="C16:R16"/>
    <mergeCell ref="C20:R20"/>
    <mergeCell ref="C23:R23"/>
    <mergeCell ref="C25:R25"/>
    <mergeCell ref="C27:R27"/>
    <mergeCell ref="D1:F1"/>
    <mergeCell ref="B3:C4"/>
    <mergeCell ref="A5:A6"/>
    <mergeCell ref="B7:C7"/>
    <mergeCell ref="C24:R24"/>
    <mergeCell ref="H3:L3"/>
    <mergeCell ref="N3:R3"/>
    <mergeCell ref="B2:R2"/>
    <mergeCell ref="C21:R21"/>
    <mergeCell ref="B11:C11"/>
    <mergeCell ref="B13:R13"/>
    <mergeCell ref="C14:R14"/>
    <mergeCell ref="B8:C8"/>
    <mergeCell ref="B9:C9"/>
    <mergeCell ref="B10:C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6292D-DA07-45B1-89B9-F89CA5DF8D23}">
  <sheetPr>
    <tabColor theme="9"/>
  </sheetPr>
  <dimension ref="A1:AB37"/>
  <sheetViews>
    <sheetView showGridLines="0" topLeftCell="A9" zoomScale="85" zoomScaleNormal="85" workbookViewId="0">
      <selection activeCell="A21" sqref="A21:L21"/>
    </sheetView>
  </sheetViews>
  <sheetFormatPr defaultRowHeight="16.5" x14ac:dyDescent="0.3"/>
  <cols>
    <col min="1" max="1" width="5.7109375" style="123" customWidth="1"/>
    <col min="2" max="12" width="13.28515625" style="123" customWidth="1"/>
    <col min="13" max="16384" width="9.140625" style="123"/>
  </cols>
  <sheetData>
    <row r="1" spans="1:28" ht="17.25" thickBot="1" x14ac:dyDescent="0.35"/>
    <row r="2" spans="1:28" ht="18" x14ac:dyDescent="0.3">
      <c r="C2" s="124" t="s">
        <v>113</v>
      </c>
      <c r="D2" s="125"/>
      <c r="E2" s="125"/>
      <c r="F2" s="125"/>
      <c r="G2" s="126"/>
    </row>
    <row r="3" spans="1:28" ht="18" x14ac:dyDescent="0.3">
      <c r="C3" s="127" t="s">
        <v>295</v>
      </c>
      <c r="G3" s="128"/>
      <c r="N3"/>
      <c r="O3"/>
      <c r="P3"/>
      <c r="Q3"/>
      <c r="R3"/>
      <c r="S3"/>
      <c r="T3"/>
      <c r="U3"/>
      <c r="V3"/>
    </row>
    <row r="4" spans="1:28" ht="18.75" thickBot="1" x14ac:dyDescent="0.35">
      <c r="C4" s="129" t="s">
        <v>114</v>
      </c>
      <c r="D4" s="130"/>
      <c r="E4" s="130"/>
      <c r="F4" s="130"/>
      <c r="G4" s="131"/>
    </row>
    <row r="5" spans="1:28" ht="17.25" thickBot="1" x14ac:dyDescent="0.35"/>
    <row r="6" spans="1:28" ht="24.75" customHeight="1" thickBot="1" x14ac:dyDescent="0.35">
      <c r="A6" s="422" t="s">
        <v>100</v>
      </c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4"/>
    </row>
    <row r="7" spans="1:28" ht="18" customHeight="1" thickBot="1" x14ac:dyDescent="0.35">
      <c r="A7" s="132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4"/>
      <c r="N7" s="441" t="s">
        <v>267</v>
      </c>
      <c r="O7" s="442"/>
      <c r="P7" s="442"/>
      <c r="Q7" s="161"/>
    </row>
    <row r="8" spans="1:28" ht="18" customHeight="1" x14ac:dyDescent="0.3">
      <c r="A8" s="135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7"/>
      <c r="N8" s="154" t="s">
        <v>266</v>
      </c>
      <c r="O8" s="155">
        <v>60000</v>
      </c>
      <c r="P8" s="123" t="s">
        <v>275</v>
      </c>
      <c r="Q8" s="156"/>
      <c r="S8" s="150" t="s">
        <v>102</v>
      </c>
      <c r="T8" s="164">
        <v>3</v>
      </c>
      <c r="U8" s="164">
        <v>4</v>
      </c>
      <c r="V8" s="164">
        <v>5</v>
      </c>
      <c r="W8" s="164">
        <v>6</v>
      </c>
      <c r="X8" s="164">
        <v>7</v>
      </c>
      <c r="Y8" s="164">
        <v>8</v>
      </c>
      <c r="Z8" s="164">
        <v>9</v>
      </c>
      <c r="AA8" s="164">
        <v>10</v>
      </c>
      <c r="AB8" s="165">
        <v>11</v>
      </c>
    </row>
    <row r="9" spans="1:28" ht="18" customHeight="1" thickBot="1" x14ac:dyDescent="0.35">
      <c r="A9" s="135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7"/>
      <c r="N9" s="154" t="s">
        <v>272</v>
      </c>
      <c r="O9" s="448" t="s">
        <v>269</v>
      </c>
      <c r="P9" s="448"/>
      <c r="Q9" s="449"/>
      <c r="S9" s="151" t="s">
        <v>104</v>
      </c>
      <c r="T9" s="152">
        <v>0.375</v>
      </c>
      <c r="U9" s="152">
        <v>0.5</v>
      </c>
      <c r="V9" s="152">
        <v>0.625</v>
      </c>
      <c r="W9" s="152">
        <v>0.75</v>
      </c>
      <c r="X9" s="152">
        <v>0.875</v>
      </c>
      <c r="Y9" s="152">
        <v>1</v>
      </c>
      <c r="Z9" s="152">
        <v>1.1279999999999999</v>
      </c>
      <c r="AA9" s="152">
        <v>1.27</v>
      </c>
      <c r="AB9" s="153">
        <v>1.41</v>
      </c>
    </row>
    <row r="10" spans="1:28" ht="18" customHeight="1" x14ac:dyDescent="0.3">
      <c r="A10" s="135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7"/>
      <c r="N10" s="154" t="s">
        <v>270</v>
      </c>
      <c r="O10" s="166">
        <f>IF(O9="Uncoated or Zinc Coated",1,1.2)</f>
        <v>1</v>
      </c>
      <c r="Q10" s="156"/>
    </row>
    <row r="11" spans="1:28" ht="18" customHeight="1" x14ac:dyDescent="0.3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7"/>
      <c r="N11" s="154" t="s">
        <v>276</v>
      </c>
      <c r="O11" s="284">
        <v>1</v>
      </c>
      <c r="Q11" s="156"/>
    </row>
    <row r="12" spans="1:28" ht="18" customHeight="1" thickBot="1" x14ac:dyDescent="0.35">
      <c r="A12" s="135"/>
      <c r="B12" s="146"/>
      <c r="C12" s="136"/>
      <c r="D12" s="136"/>
      <c r="E12" s="136"/>
      <c r="F12" s="136"/>
      <c r="G12" s="136"/>
      <c r="H12" s="136"/>
      <c r="I12" s="136"/>
      <c r="J12" s="136"/>
      <c r="K12" s="136"/>
      <c r="L12" s="137"/>
      <c r="N12" s="157" t="s">
        <v>277</v>
      </c>
      <c r="O12" s="285">
        <v>1</v>
      </c>
      <c r="P12" s="159"/>
      <c r="Q12" s="160"/>
    </row>
    <row r="13" spans="1:28" ht="18" customHeight="1" thickBot="1" x14ac:dyDescent="0.35">
      <c r="A13" s="138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40"/>
    </row>
    <row r="14" spans="1:28" ht="18" customHeight="1" x14ac:dyDescent="0.3">
      <c r="A14" s="425" t="str">
        <f>"f'c = "&amp;ROUND(O15,0)&amp;" psi ("&amp;O16&amp;")"</f>
        <v>f'c = 4000 psi (NORMAL WEIGHT)</v>
      </c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7"/>
      <c r="N14" s="441" t="s">
        <v>268</v>
      </c>
      <c r="O14" s="442"/>
      <c r="P14" s="442"/>
      <c r="Q14" s="443"/>
    </row>
    <row r="15" spans="1:28" ht="18" customHeight="1" x14ac:dyDescent="0.3">
      <c r="A15" s="428" t="s">
        <v>101</v>
      </c>
      <c r="B15" s="429"/>
      <c r="C15" s="430"/>
      <c r="D15" s="162">
        <v>3</v>
      </c>
      <c r="E15" s="162">
        <v>4</v>
      </c>
      <c r="F15" s="162">
        <v>5</v>
      </c>
      <c r="G15" s="162">
        <v>6</v>
      </c>
      <c r="H15" s="162">
        <v>7</v>
      </c>
      <c r="I15" s="162">
        <v>8</v>
      </c>
      <c r="J15" s="162">
        <v>9</v>
      </c>
      <c r="K15" s="162">
        <v>10</v>
      </c>
      <c r="L15" s="163">
        <v>11</v>
      </c>
      <c r="N15" s="154" t="s">
        <v>274</v>
      </c>
      <c r="O15" s="155">
        <v>4000</v>
      </c>
      <c r="P15" s="123" t="s">
        <v>275</v>
      </c>
      <c r="Q15" s="156"/>
    </row>
    <row r="16" spans="1:28" ht="18" customHeight="1" x14ac:dyDescent="0.3">
      <c r="A16" s="431" t="s">
        <v>103</v>
      </c>
      <c r="B16" s="432"/>
      <c r="C16" s="433"/>
      <c r="D16" s="141">
        <f>ROUNDUP(HLOOKUP(D15,$T$8:$AB$9,2,FALSE)*((Fy*1.3*ψe)/(IF(D15&lt;=6,25,20)*$O17*SQRT($O15))),0)</f>
        <v>19</v>
      </c>
      <c r="E16" s="141">
        <f t="shared" ref="E16:L16" si="0">ROUNDUP(HLOOKUP(E$15,$T$8:$AB$9,2,FALSE)*((Fy*1.3*ψe)/(25*$O17*SQRT($O15))),0)</f>
        <v>25</v>
      </c>
      <c r="F16" s="141">
        <f t="shared" si="0"/>
        <v>31</v>
      </c>
      <c r="G16" s="141">
        <f t="shared" si="0"/>
        <v>37</v>
      </c>
      <c r="H16" s="141">
        <f t="shared" si="0"/>
        <v>44</v>
      </c>
      <c r="I16" s="141">
        <f t="shared" si="0"/>
        <v>50</v>
      </c>
      <c r="J16" s="141">
        <f t="shared" si="0"/>
        <v>56</v>
      </c>
      <c r="K16" s="141">
        <f t="shared" si="0"/>
        <v>63</v>
      </c>
      <c r="L16" s="142">
        <f t="shared" si="0"/>
        <v>70</v>
      </c>
      <c r="N16" s="154" t="s">
        <v>273</v>
      </c>
      <c r="O16" s="444" t="s">
        <v>291</v>
      </c>
      <c r="P16" s="444"/>
      <c r="Q16" s="156"/>
    </row>
    <row r="17" spans="1:17" ht="18" customHeight="1" thickBot="1" x14ac:dyDescent="0.35">
      <c r="A17" s="431" t="s">
        <v>105</v>
      </c>
      <c r="B17" s="432"/>
      <c r="C17" s="433"/>
      <c r="D17" s="141">
        <f>ROUNDUP(HLOOKUP(D15,$T$8:$AB$9,2,FALSE)*((Fy*1*ψe)/(IF(D15&lt;=6,25,20)*$O17*SQRT($O15))),0)</f>
        <v>15</v>
      </c>
      <c r="E17" s="141">
        <f t="shared" ref="E17:L17" si="1">ROUNDUP(HLOOKUP(E$15,$T$8:$AB$9,2,FALSE)*((Fy*1*ψe)/(IF(E15&lt;=6,25,20)*$O17*SQRT($O15))),0)</f>
        <v>19</v>
      </c>
      <c r="F17" s="141">
        <f t="shared" si="1"/>
        <v>24</v>
      </c>
      <c r="G17" s="141">
        <f t="shared" si="1"/>
        <v>29</v>
      </c>
      <c r="H17" s="141">
        <f t="shared" si="1"/>
        <v>42</v>
      </c>
      <c r="I17" s="141">
        <f t="shared" si="1"/>
        <v>48</v>
      </c>
      <c r="J17" s="141">
        <f t="shared" si="1"/>
        <v>54</v>
      </c>
      <c r="K17" s="141">
        <f t="shared" si="1"/>
        <v>61</v>
      </c>
      <c r="L17" s="142">
        <f t="shared" si="1"/>
        <v>67</v>
      </c>
      <c r="N17" s="157" t="s">
        <v>271</v>
      </c>
      <c r="O17" s="158">
        <f>IF(O16="Normal weight",1,0.75)</f>
        <v>1</v>
      </c>
      <c r="P17" s="159"/>
      <c r="Q17" s="160"/>
    </row>
    <row r="18" spans="1:17" ht="18" customHeight="1" x14ac:dyDescent="0.3">
      <c r="A18" s="431" t="s">
        <v>106</v>
      </c>
      <c r="B18" s="432"/>
      <c r="C18" s="433"/>
      <c r="D18" s="141">
        <f>ROUNDUP(1.3*HLOOKUP(D15,$T$8:$AB$9,2,FALSE)*((Fy*1.3*ψe)/(IF(D15&lt;=6,25,20)*$O17*SQRT($O15))),0)</f>
        <v>25</v>
      </c>
      <c r="E18" s="141">
        <f t="shared" ref="E18:L18" si="2">ROUNDUP(1.3*HLOOKUP(E$15,$T$8:$AB$9,2,FALSE)*((Fy*1.3*ψe)/(IF(E15&lt;=6,25,20)*$O17*SQRT($O15))),0)</f>
        <v>33</v>
      </c>
      <c r="F18" s="141">
        <f t="shared" si="2"/>
        <v>41</v>
      </c>
      <c r="G18" s="141">
        <f t="shared" si="2"/>
        <v>49</v>
      </c>
      <c r="H18" s="141">
        <f t="shared" si="2"/>
        <v>71</v>
      </c>
      <c r="I18" s="141">
        <f t="shared" si="2"/>
        <v>81</v>
      </c>
      <c r="J18" s="141">
        <f t="shared" si="2"/>
        <v>91</v>
      </c>
      <c r="K18" s="141">
        <f t="shared" si="2"/>
        <v>102</v>
      </c>
      <c r="L18" s="142">
        <f t="shared" si="2"/>
        <v>114</v>
      </c>
    </row>
    <row r="19" spans="1:17" ht="18" customHeight="1" x14ac:dyDescent="0.3">
      <c r="A19" s="431" t="s">
        <v>107</v>
      </c>
      <c r="B19" s="432"/>
      <c r="C19" s="433"/>
      <c r="D19" s="141">
        <f>ROUNDUP(1.3*HLOOKUP(D15,$T$8:$AB$9,2,FALSE)*((Fy*1*ψe)/(IF(D15&lt;=6,25,20)*$O17*SQRT($O15))),0)</f>
        <v>19</v>
      </c>
      <c r="E19" s="141">
        <f t="shared" ref="E19:L19" si="3">ROUNDUP(1.3*HLOOKUP(E$15,$T$8:$AB$9,2,FALSE)*((Fy*1*ψe)/(IF(E15&lt;=6,25,20)*$O17*SQRT($O15))),0)</f>
        <v>25</v>
      </c>
      <c r="F19" s="141">
        <f t="shared" si="3"/>
        <v>31</v>
      </c>
      <c r="G19" s="141">
        <f t="shared" si="3"/>
        <v>37</v>
      </c>
      <c r="H19" s="141">
        <f t="shared" si="3"/>
        <v>54</v>
      </c>
      <c r="I19" s="141">
        <f t="shared" si="3"/>
        <v>62</v>
      </c>
      <c r="J19" s="141">
        <f t="shared" si="3"/>
        <v>70</v>
      </c>
      <c r="K19" s="141">
        <f t="shared" si="3"/>
        <v>79</v>
      </c>
      <c r="L19" s="142">
        <f t="shared" si="3"/>
        <v>87</v>
      </c>
    </row>
    <row r="20" spans="1:17" ht="18" customHeight="1" thickBot="1" x14ac:dyDescent="0.35">
      <c r="A20" s="445" t="s">
        <v>108</v>
      </c>
      <c r="B20" s="446"/>
      <c r="C20" s="447"/>
      <c r="D20" s="143">
        <f t="shared" ref="D20:L20" si="4">ROUNDUP(MAX(6,8*HLOOKUP(D15,$T$8:$AB$9,2,FALSE),HLOOKUP(D15,$T$8:$AB$9,2,FALSE)*((Fy*ψe*ψc*ψr)/(50*$O17*SQRT($O15)))),0)</f>
        <v>8</v>
      </c>
      <c r="E20" s="143">
        <f t="shared" si="4"/>
        <v>10</v>
      </c>
      <c r="F20" s="143">
        <f t="shared" si="4"/>
        <v>12</v>
      </c>
      <c r="G20" s="143">
        <f t="shared" si="4"/>
        <v>15</v>
      </c>
      <c r="H20" s="143">
        <f t="shared" si="4"/>
        <v>17</v>
      </c>
      <c r="I20" s="143">
        <f t="shared" si="4"/>
        <v>19</v>
      </c>
      <c r="J20" s="143">
        <f t="shared" si="4"/>
        <v>22</v>
      </c>
      <c r="K20" s="143">
        <f t="shared" si="4"/>
        <v>25</v>
      </c>
      <c r="L20" s="144">
        <f t="shared" si="4"/>
        <v>27</v>
      </c>
    </row>
    <row r="21" spans="1:17" ht="18" customHeight="1" x14ac:dyDescent="0.3">
      <c r="A21" s="425" t="str">
        <f>"f'c = "&amp;ROUND(O22,0)&amp;" psi ("&amp;O23&amp;")"</f>
        <v>f'c = 4500 psi (NORMAL WEIGHT)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7"/>
      <c r="N21" s="441" t="s">
        <v>280</v>
      </c>
      <c r="O21" s="442"/>
      <c r="P21" s="442"/>
      <c r="Q21" s="443"/>
    </row>
    <row r="22" spans="1:17" ht="18" customHeight="1" x14ac:dyDescent="0.3">
      <c r="A22" s="428" t="s">
        <v>101</v>
      </c>
      <c r="B22" s="429"/>
      <c r="C22" s="430"/>
      <c r="D22" s="162">
        <v>3</v>
      </c>
      <c r="E22" s="162">
        <v>4</v>
      </c>
      <c r="F22" s="162">
        <v>5</v>
      </c>
      <c r="G22" s="162">
        <v>6</v>
      </c>
      <c r="H22" s="162">
        <v>7</v>
      </c>
      <c r="I22" s="162">
        <v>8</v>
      </c>
      <c r="J22" s="162">
        <v>9</v>
      </c>
      <c r="K22" s="162">
        <v>10</v>
      </c>
      <c r="L22" s="163">
        <v>11</v>
      </c>
      <c r="N22" s="154" t="s">
        <v>274</v>
      </c>
      <c r="O22" s="155">
        <v>4500</v>
      </c>
      <c r="P22" s="123" t="s">
        <v>275</v>
      </c>
      <c r="Q22" s="156"/>
    </row>
    <row r="23" spans="1:17" ht="18" customHeight="1" x14ac:dyDescent="0.3">
      <c r="A23" s="431" t="s">
        <v>103</v>
      </c>
      <c r="B23" s="432"/>
      <c r="C23" s="433"/>
      <c r="D23" s="141">
        <f>ROUNDUP(HLOOKUP(D22,$T$8:$AB$9,2,FALSE)*((Fy*1.3*ψe)/(IF(D22&lt;=6,25,20)*$O24*SQRT($O22))),0)</f>
        <v>18</v>
      </c>
      <c r="E23" s="141">
        <f t="shared" ref="E23:L23" si="5">ROUNDUP(HLOOKUP(E$15,$T$8:$AB$9,2,FALSE)*((Fy*1.3*ψe)/(25*$O24*SQRT($O22))),0)</f>
        <v>24</v>
      </c>
      <c r="F23" s="141">
        <f t="shared" si="5"/>
        <v>30</v>
      </c>
      <c r="G23" s="141">
        <f t="shared" si="5"/>
        <v>35</v>
      </c>
      <c r="H23" s="141">
        <f t="shared" si="5"/>
        <v>41</v>
      </c>
      <c r="I23" s="141">
        <f t="shared" si="5"/>
        <v>47</v>
      </c>
      <c r="J23" s="141">
        <f t="shared" si="5"/>
        <v>53</v>
      </c>
      <c r="K23" s="141">
        <f t="shared" si="5"/>
        <v>60</v>
      </c>
      <c r="L23" s="142">
        <f t="shared" si="5"/>
        <v>66</v>
      </c>
      <c r="N23" s="154" t="s">
        <v>273</v>
      </c>
      <c r="O23" s="444" t="s">
        <v>291</v>
      </c>
      <c r="P23" s="444"/>
      <c r="Q23" s="156"/>
    </row>
    <row r="24" spans="1:17" ht="18" customHeight="1" thickBot="1" x14ac:dyDescent="0.35">
      <c r="A24" s="431" t="s">
        <v>105</v>
      </c>
      <c r="B24" s="432"/>
      <c r="C24" s="433"/>
      <c r="D24" s="141">
        <f>ROUNDUP(HLOOKUP(D22,$T$8:$AB$9,2,FALSE)*((Fy*1*ψe)/(IF(D22&lt;=6,25,20)*$O24*SQRT($O22))),0)</f>
        <v>14</v>
      </c>
      <c r="E24" s="141">
        <f t="shared" ref="E24:L24" si="6">ROUNDUP(HLOOKUP(E$15,$T$8:$AB$9,2,FALSE)*((Fy*1*ψe)/(IF(E22&lt;=6,25,20)*$O24*SQRT($O22))),0)</f>
        <v>18</v>
      </c>
      <c r="F24" s="141">
        <f t="shared" si="6"/>
        <v>23</v>
      </c>
      <c r="G24" s="141">
        <f t="shared" si="6"/>
        <v>27</v>
      </c>
      <c r="H24" s="141">
        <f t="shared" si="6"/>
        <v>40</v>
      </c>
      <c r="I24" s="141">
        <f t="shared" si="6"/>
        <v>45</v>
      </c>
      <c r="J24" s="141">
        <f t="shared" si="6"/>
        <v>51</v>
      </c>
      <c r="K24" s="141">
        <f t="shared" si="6"/>
        <v>57</v>
      </c>
      <c r="L24" s="142">
        <f t="shared" si="6"/>
        <v>64</v>
      </c>
      <c r="N24" s="157" t="s">
        <v>271</v>
      </c>
      <c r="O24" s="158">
        <f>IF(O23="Normal weight",1,0.75)</f>
        <v>1</v>
      </c>
      <c r="P24" s="159"/>
      <c r="Q24" s="160"/>
    </row>
    <row r="25" spans="1:17" ht="18" customHeight="1" x14ac:dyDescent="0.3">
      <c r="A25" s="431" t="s">
        <v>106</v>
      </c>
      <c r="B25" s="432"/>
      <c r="C25" s="433"/>
      <c r="D25" s="141">
        <f>ROUNDUP(1.3*HLOOKUP(D22,$T$8:$AB$9,2,FALSE)*((Fy*1.3*ψe)/(IF(D22&lt;=6,25,20)*$O24*SQRT($O22))),0)</f>
        <v>23</v>
      </c>
      <c r="E25" s="141">
        <f t="shared" ref="E25:L25" si="7">ROUNDUP(1.3*HLOOKUP(E$15,$T$8:$AB$9,2,FALSE)*((Fy*1.3*ψe)/(IF(E22&lt;=6,25,20)*$O24*SQRT($O22))),0)</f>
        <v>31</v>
      </c>
      <c r="F25" s="141">
        <f t="shared" si="7"/>
        <v>38</v>
      </c>
      <c r="G25" s="141">
        <f t="shared" si="7"/>
        <v>46</v>
      </c>
      <c r="H25" s="141">
        <f t="shared" si="7"/>
        <v>67</v>
      </c>
      <c r="I25" s="141">
        <f t="shared" si="7"/>
        <v>76</v>
      </c>
      <c r="J25" s="141">
        <f t="shared" si="7"/>
        <v>86</v>
      </c>
      <c r="K25" s="141">
        <f t="shared" si="7"/>
        <v>96</v>
      </c>
      <c r="L25" s="142">
        <f t="shared" si="7"/>
        <v>107</v>
      </c>
    </row>
    <row r="26" spans="1:17" ht="18" customHeight="1" x14ac:dyDescent="0.3">
      <c r="A26" s="431" t="s">
        <v>107</v>
      </c>
      <c r="B26" s="432"/>
      <c r="C26" s="433"/>
      <c r="D26" s="141">
        <f>ROUNDUP(1.3*HLOOKUP(D22,$T$8:$AB$9,2,FALSE)*((Fy*1*ψe)/(IF(D22&lt;=6,25,20)*$O24*SQRT($O22))),0)</f>
        <v>18</v>
      </c>
      <c r="E26" s="141">
        <f t="shared" ref="E26:L26" si="8">ROUNDUP(1.3*HLOOKUP(E$15,$T$8:$AB$9,2,FALSE)*((Fy*1*ψe)/(IF(E22&lt;=6,25,20)*$O24*SQRT($O22))),0)</f>
        <v>24</v>
      </c>
      <c r="F26" s="141">
        <f t="shared" si="8"/>
        <v>30</v>
      </c>
      <c r="G26" s="141">
        <f t="shared" si="8"/>
        <v>35</v>
      </c>
      <c r="H26" s="141">
        <f t="shared" si="8"/>
        <v>51</v>
      </c>
      <c r="I26" s="141">
        <f t="shared" si="8"/>
        <v>59</v>
      </c>
      <c r="J26" s="141">
        <f t="shared" si="8"/>
        <v>66</v>
      </c>
      <c r="K26" s="141">
        <f t="shared" si="8"/>
        <v>74</v>
      </c>
      <c r="L26" s="142">
        <f t="shared" si="8"/>
        <v>82</v>
      </c>
    </row>
    <row r="27" spans="1:17" ht="18" customHeight="1" thickBot="1" x14ac:dyDescent="0.35">
      <c r="A27" s="445" t="s">
        <v>108</v>
      </c>
      <c r="B27" s="446"/>
      <c r="C27" s="447"/>
      <c r="D27" s="143">
        <f>ROUNDUP(MAX(6,8*HLOOKUP(D22,$T$8:$AB$9,2,FALSE),HLOOKUP(D22,$T$8:$AB$9,2,FALSE)*((Fy*ψe*ψc*ψr)/(50*$O24*SQRT($O22)))),0)</f>
        <v>7</v>
      </c>
      <c r="E27" s="143">
        <f t="shared" ref="E27:L27" si="9">ROUNDUP(MAX(6,8*HLOOKUP(E22,$T$8:$AB$9,2,FALSE),HLOOKUP(E22,$T$8:$AB$9,2,FALSE)*((Fy*ψe*ψc*ψr)/(50*$O24*SQRT($O22)))),0)</f>
        <v>9</v>
      </c>
      <c r="F27" s="143">
        <f t="shared" si="9"/>
        <v>12</v>
      </c>
      <c r="G27" s="143">
        <f t="shared" si="9"/>
        <v>14</v>
      </c>
      <c r="H27" s="143">
        <f t="shared" si="9"/>
        <v>16</v>
      </c>
      <c r="I27" s="143">
        <f t="shared" si="9"/>
        <v>18</v>
      </c>
      <c r="J27" s="143">
        <f t="shared" si="9"/>
        <v>21</v>
      </c>
      <c r="K27" s="143">
        <f t="shared" si="9"/>
        <v>23</v>
      </c>
      <c r="L27" s="144">
        <f t="shared" si="9"/>
        <v>26</v>
      </c>
    </row>
    <row r="28" spans="1:17" ht="18" customHeight="1" x14ac:dyDescent="0.3">
      <c r="A28" s="434" t="s">
        <v>37</v>
      </c>
      <c r="B28" s="435"/>
      <c r="C28" s="435"/>
      <c r="D28" s="435"/>
      <c r="E28" s="435"/>
      <c r="F28" s="435"/>
      <c r="G28" s="435"/>
      <c r="H28" s="435"/>
      <c r="I28" s="435"/>
      <c r="J28" s="435"/>
      <c r="K28" s="435"/>
      <c r="L28" s="436"/>
    </row>
    <row r="29" spans="1:17" ht="18" customHeight="1" x14ac:dyDescent="0.3">
      <c r="A29" s="148">
        <v>1</v>
      </c>
      <c r="B29" s="437" t="s">
        <v>109</v>
      </c>
      <c r="C29" s="437"/>
      <c r="D29" s="437"/>
      <c r="E29" s="437"/>
      <c r="F29" s="437"/>
      <c r="G29" s="437"/>
      <c r="H29" s="437"/>
      <c r="I29" s="437"/>
      <c r="J29" s="437"/>
      <c r="K29" s="437"/>
      <c r="L29" s="438"/>
    </row>
    <row r="30" spans="1:17" ht="18" customHeight="1" x14ac:dyDescent="0.3">
      <c r="A30" s="148">
        <v>2</v>
      </c>
      <c r="B30" s="437" t="str">
        <f>"LENGTHS SHOWN ABOVE ARE FOR SINGLE REINFORCING BARS WITH MAXIMUM YIELD STRENGTH OF "&amp;ROUND(Fy/1000,0)&amp;" KSI."</f>
        <v>LENGTHS SHOWN ABOVE ARE FOR SINGLE REINFORCING BARS WITH MAXIMUM YIELD STRENGTH OF 60 KSI.</v>
      </c>
      <c r="C30" s="437"/>
      <c r="D30" s="437"/>
      <c r="E30" s="437"/>
      <c r="F30" s="437"/>
      <c r="G30" s="437"/>
      <c r="H30" s="437"/>
      <c r="I30" s="437"/>
      <c r="J30" s="437"/>
      <c r="K30" s="437"/>
      <c r="L30" s="438"/>
    </row>
    <row r="31" spans="1:17" ht="18" customHeight="1" x14ac:dyDescent="0.3">
      <c r="A31" s="148">
        <v>3</v>
      </c>
      <c r="B31" s="437" t="str">
        <f>"LENGTHS SHOWN ASSUME CLEAR SPACING OF BARS ARE AT LEAST "&amp;IF(ψe=1,2,6)&amp;" TIMES BAR DIAMETER AND CLEAR COVER OF AT LEAST "&amp;IF(ψe=1,"ONE BAR DIAMETER.","THREE BAR DIAMETERS.")</f>
        <v>LENGTHS SHOWN ASSUME CLEAR SPACING OF BARS ARE AT LEAST 2 TIMES BAR DIAMETER AND CLEAR COVER OF AT LEAST ONE BAR DIAMETER.</v>
      </c>
      <c r="C31" s="437"/>
      <c r="D31" s="437"/>
      <c r="E31" s="437"/>
      <c r="F31" s="437"/>
      <c r="G31" s="437"/>
      <c r="H31" s="437"/>
      <c r="I31" s="437"/>
      <c r="J31" s="437"/>
      <c r="K31" s="437"/>
      <c r="L31" s="438"/>
    </row>
    <row r="32" spans="1:17" ht="18" customHeight="1" x14ac:dyDescent="0.3">
      <c r="A32" s="148">
        <v>4</v>
      </c>
      <c r="B32" s="437" t="str">
        <f>IF(ψe=1,"FOR EPOXY COATED BARS, MULTIPLY VALUES BY 1.5.","FOR UNCOATED OR ZINC-COATED (GALVANIZED) BARS, DIVIDE VALUES BY 1.2.")</f>
        <v>FOR EPOXY COATED BARS, MULTIPLY VALUES BY 1.5.</v>
      </c>
      <c r="C32" s="437"/>
      <c r="D32" s="437"/>
      <c r="E32" s="437"/>
      <c r="F32" s="437"/>
      <c r="G32" s="437"/>
      <c r="H32" s="437"/>
      <c r="I32" s="437"/>
      <c r="J32" s="437"/>
      <c r="K32" s="437"/>
      <c r="L32" s="438"/>
    </row>
    <row r="33" spans="1:12" ht="18" customHeight="1" x14ac:dyDescent="0.3">
      <c r="A33" s="148">
        <v>5</v>
      </c>
      <c r="B33" s="437" t="s">
        <v>110</v>
      </c>
      <c r="C33" s="437"/>
      <c r="D33" s="437"/>
      <c r="E33" s="437"/>
      <c r="F33" s="437"/>
      <c r="G33" s="437"/>
      <c r="H33" s="437"/>
      <c r="I33" s="437"/>
      <c r="J33" s="437"/>
      <c r="K33" s="437"/>
      <c r="L33" s="438"/>
    </row>
    <row r="34" spans="1:12" ht="18" customHeight="1" x14ac:dyDescent="0.3">
      <c r="A34" s="148">
        <v>6</v>
      </c>
      <c r="B34" s="437" t="s">
        <v>292</v>
      </c>
      <c r="C34" s="437"/>
      <c r="D34" s="437"/>
      <c r="E34" s="437"/>
      <c r="F34" s="437"/>
      <c r="G34" s="437"/>
      <c r="H34" s="437"/>
      <c r="I34" s="437"/>
      <c r="J34" s="437"/>
      <c r="K34" s="437"/>
      <c r="L34" s="438"/>
    </row>
    <row r="35" spans="1:12" ht="18" customHeight="1" x14ac:dyDescent="0.3">
      <c r="A35" s="148">
        <v>7</v>
      </c>
      <c r="B35" s="437" t="s">
        <v>111</v>
      </c>
      <c r="C35" s="437"/>
      <c r="D35" s="437"/>
      <c r="E35" s="437"/>
      <c r="F35" s="437"/>
      <c r="G35" s="437"/>
      <c r="H35" s="437"/>
      <c r="I35" s="437"/>
      <c r="J35" s="437"/>
      <c r="K35" s="437"/>
      <c r="L35" s="438"/>
    </row>
    <row r="36" spans="1:12" ht="18" customHeight="1" thickBot="1" x14ac:dyDescent="0.35">
      <c r="A36" s="149">
        <v>8</v>
      </c>
      <c r="B36" s="439" t="s">
        <v>112</v>
      </c>
      <c r="C36" s="439"/>
      <c r="D36" s="439"/>
      <c r="E36" s="439"/>
      <c r="F36" s="439"/>
      <c r="G36" s="439"/>
      <c r="H36" s="439"/>
      <c r="I36" s="439"/>
      <c r="J36" s="439"/>
      <c r="K36" s="439"/>
      <c r="L36" s="440"/>
    </row>
    <row r="37" spans="1:12" x14ac:dyDescent="0.3">
      <c r="C37" s="121"/>
      <c r="D37" s="122"/>
      <c r="E37" s="122"/>
      <c r="F37" s="122"/>
      <c r="G37" s="122"/>
      <c r="H37" s="122"/>
      <c r="I37" s="122"/>
      <c r="J37" s="122"/>
      <c r="K37" s="122"/>
      <c r="L37" s="122"/>
    </row>
  </sheetData>
  <mergeCells count="30">
    <mergeCell ref="N21:Q21"/>
    <mergeCell ref="O23:P23"/>
    <mergeCell ref="A26:C26"/>
    <mergeCell ref="A27:C27"/>
    <mergeCell ref="N7:P7"/>
    <mergeCell ref="N14:Q14"/>
    <mergeCell ref="O9:Q9"/>
    <mergeCell ref="O16:P16"/>
    <mergeCell ref="A21:L21"/>
    <mergeCell ref="A22:C22"/>
    <mergeCell ref="A23:C23"/>
    <mergeCell ref="A24:C24"/>
    <mergeCell ref="A25:C25"/>
    <mergeCell ref="A18:C18"/>
    <mergeCell ref="A19:C19"/>
    <mergeCell ref="A20:C20"/>
    <mergeCell ref="A28:L28"/>
    <mergeCell ref="B29:L29"/>
    <mergeCell ref="B36:L36"/>
    <mergeCell ref="B31:L31"/>
    <mergeCell ref="B32:L32"/>
    <mergeCell ref="B33:L33"/>
    <mergeCell ref="B34:L34"/>
    <mergeCell ref="B35:L35"/>
    <mergeCell ref="B30:L30"/>
    <mergeCell ref="A6:L6"/>
    <mergeCell ref="A14:L14"/>
    <mergeCell ref="A15:C15"/>
    <mergeCell ref="A16:C16"/>
    <mergeCell ref="A17:C17"/>
  </mergeCells>
  <dataValidations disablePrompts="1" count="2">
    <dataValidation type="list" allowBlank="1" showInputMessage="1" showErrorMessage="1" sqref="O9" xr:uid="{6BDEA7BF-E69D-40FB-BA3A-ADD7DE9B3E0E}">
      <formula1>"Uncoated or Zinc Coated,Epoxy"</formula1>
    </dataValidation>
    <dataValidation type="list" allowBlank="1" showInputMessage="1" showErrorMessage="1" sqref="O16:P16 O23:P23" xr:uid="{ACED9F81-7925-49B4-B3D3-AD1EFD0D2FC7}">
      <formula1>"NORMAL WEIGHT,LIGHT WEIGHT"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</vt:i4>
      </vt:variant>
    </vt:vector>
  </HeadingPairs>
  <TitlesOfParts>
    <vt:vector size="38" baseType="lpstr">
      <vt:lpstr>KEY</vt:lpstr>
      <vt:lpstr>S_ConcMix</vt:lpstr>
      <vt:lpstr>NS_ConcMix</vt:lpstr>
      <vt:lpstr>NS_ConcMatDes</vt:lpstr>
      <vt:lpstr>NS_ConcCover</vt:lpstr>
      <vt:lpstr>NS_CMU_Materials</vt:lpstr>
      <vt:lpstr>ALL_STL_Materials</vt:lpstr>
      <vt:lpstr>ALL_CMU_SPLICES</vt:lpstr>
      <vt:lpstr>ConcRebarSplice_ACI318-14</vt:lpstr>
      <vt:lpstr>ConcRebarSplice_ACI318-19</vt:lpstr>
      <vt:lpstr>ALL_Conc_CompSplice</vt:lpstr>
      <vt:lpstr>ALL_CMU_Strength</vt:lpstr>
      <vt:lpstr>PEMB Reaction Schedule</vt:lpstr>
      <vt:lpstr>'ConcRebarSplice_ACI318-14'!Fy</vt:lpstr>
      <vt:lpstr>'ConcRebarSplice_ACI318-19'!Fy</vt:lpstr>
      <vt:lpstr>'PEMB Reaction Schedule'!Fy</vt:lpstr>
      <vt:lpstr>ALL_CMU_SPLICES!Print_Area</vt:lpstr>
      <vt:lpstr>ALL_CMU_Strength!Print_Area</vt:lpstr>
      <vt:lpstr>ALL_Conc_CompSplice!Print_Area</vt:lpstr>
      <vt:lpstr>ALL_STL_Materials!Print_Area</vt:lpstr>
      <vt:lpstr>'ConcRebarSplice_ACI318-14'!Print_Area</vt:lpstr>
      <vt:lpstr>'ConcRebarSplice_ACI318-19'!Print_Area</vt:lpstr>
      <vt:lpstr>NS_CMU_Materials!Print_Area</vt:lpstr>
      <vt:lpstr>NS_ConcCover!Print_Area</vt:lpstr>
      <vt:lpstr>NS_ConcMatDes!Print_Area</vt:lpstr>
      <vt:lpstr>NS_ConcMix!Print_Area</vt:lpstr>
      <vt:lpstr>'PEMB Reaction Schedule'!Print_Area</vt:lpstr>
      <vt:lpstr>S_ConcMix!Print_Area</vt:lpstr>
      <vt:lpstr>'ConcRebarSplice_ACI318-14'!ψc</vt:lpstr>
      <vt:lpstr>'PEMB Reaction Schedule'!ψc</vt:lpstr>
      <vt:lpstr>'ConcRebarSplice_ACI318-14'!ψe</vt:lpstr>
      <vt:lpstr>'ConcRebarSplice_ACI318-19'!ψe</vt:lpstr>
      <vt:lpstr>'PEMB Reaction Schedule'!ψe</vt:lpstr>
      <vt:lpstr>ψg</vt:lpstr>
      <vt:lpstr>'ConcRebarSplice_ACI318-19'!ψo</vt:lpstr>
      <vt:lpstr>'ConcRebarSplice_ACI318-14'!ψr</vt:lpstr>
      <vt:lpstr>'ConcRebarSplice_ACI318-19'!ψr</vt:lpstr>
      <vt:lpstr>'PEMB Reaction Schedule'!ψr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Hynal, Elizabeth</dc:creator>
  <cp:lastModifiedBy>Zgorzynski, Joseph</cp:lastModifiedBy>
  <cp:lastPrinted>2025-03-12T02:34:10Z</cp:lastPrinted>
  <dcterms:created xsi:type="dcterms:W3CDTF">2024-09-25T16:50:30Z</dcterms:created>
  <dcterms:modified xsi:type="dcterms:W3CDTF">2025-11-12T16:33:50Z</dcterms:modified>
</cp:coreProperties>
</file>