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f7f7a29a1779df/Desktop/Base Isolation Project/Reports/Project Excel Sheets/Fixed Structure/"/>
    </mc:Choice>
  </mc:AlternateContent>
  <xr:revisionPtr revIDLastSave="0" documentId="8_{26F8A88F-9817-439F-8E0D-719B286E17E1}" xr6:coauthVersionLast="47" xr6:coauthVersionMax="47" xr10:uidLastSave="{00000000-0000-0000-0000-000000000000}"/>
  <bookViews>
    <workbookView xWindow="-110" yWindow="-110" windowWidth="19420" windowHeight="11020" tabRatio="844" activeTab="1" xr2:uid="{F54A5363-5DA5-491E-80CF-24985AF55B64}"/>
  </bookViews>
  <sheets>
    <sheet name="WIND" sheetId="2" r:id="rId1"/>
    <sheet name="EARTHQUAKE" sheetId="1" r:id="rId2"/>
    <sheet name="Load Combinations" sheetId="3" r:id="rId3"/>
    <sheet name="Stiffness Irregularity Check" sheetId="9" r:id="rId4"/>
    <sheet name="Mass Irregularity Check " sheetId="10" r:id="rId5"/>
    <sheet name="P-Delta Effect Check" sheetId="6" r:id="rId6"/>
  </sheets>
  <definedNames>
    <definedName name="_xlnm._FilterDatabase" localSheetId="5" hidden="1">'P-Delta Effect Check'!$A$2:$O$1398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Q48" i="6" l="1"/>
  <c r="E37" i="1"/>
  <c r="F37" i="1"/>
  <c r="G37" i="1"/>
  <c r="H37" i="1"/>
  <c r="I37" i="1"/>
  <c r="J37" i="1"/>
  <c r="D44" i="1"/>
  <c r="C44" i="1"/>
  <c r="B44" i="1"/>
  <c r="D41" i="1"/>
  <c r="C41" i="1"/>
  <c r="B41" i="1"/>
  <c r="J54" i="1"/>
  <c r="I54" i="1"/>
  <c r="H54" i="1"/>
  <c r="G54" i="1"/>
  <c r="F54" i="1"/>
  <c r="E54" i="1"/>
  <c r="D54" i="1"/>
  <c r="C54" i="1"/>
  <c r="B54" i="1"/>
  <c r="D52" i="1"/>
  <c r="C52" i="1"/>
  <c r="B52" i="1"/>
  <c r="E29" i="10"/>
  <c r="E30" i="10"/>
  <c r="E34" i="10"/>
  <c r="E37" i="10"/>
  <c r="E38" i="10"/>
  <c r="D27" i="10"/>
  <c r="D28" i="10"/>
  <c r="E28" i="10" s="1"/>
  <c r="D29" i="10"/>
  <c r="D30" i="10"/>
  <c r="D31" i="10"/>
  <c r="D32" i="10"/>
  <c r="D33" i="10"/>
  <c r="D34" i="10"/>
  <c r="D35" i="10"/>
  <c r="E35" i="10" s="1"/>
  <c r="D36" i="10"/>
  <c r="E36" i="10" s="1"/>
  <c r="D37" i="10"/>
  <c r="D38" i="10"/>
  <c r="D39" i="10"/>
  <c r="D26" i="10"/>
  <c r="E26" i="10" s="1"/>
  <c r="C28" i="10"/>
  <c r="C29" i="10"/>
  <c r="C30" i="10"/>
  <c r="C31" i="10"/>
  <c r="E31" i="10" s="1"/>
  <c r="C32" i="10"/>
  <c r="E32" i="10" s="1"/>
  <c r="C33" i="10"/>
  <c r="E33" i="10" s="1"/>
  <c r="C34" i="10"/>
  <c r="C35" i="10"/>
  <c r="C36" i="10"/>
  <c r="C37" i="10"/>
  <c r="C38" i="10"/>
  <c r="C39" i="10"/>
  <c r="E39" i="10" s="1"/>
  <c r="C40" i="10"/>
  <c r="E40" i="10" s="1"/>
  <c r="C27" i="10"/>
  <c r="E27" i="10" s="1"/>
  <c r="E14" i="10"/>
  <c r="E15" i="10"/>
  <c r="D13" i="10"/>
  <c r="E13" i="10" s="1"/>
  <c r="D14" i="10"/>
  <c r="D15" i="10"/>
  <c r="D16" i="10"/>
  <c r="D17" i="10"/>
  <c r="D18" i="10"/>
  <c r="D19" i="10"/>
  <c r="D20" i="10"/>
  <c r="D12" i="10"/>
  <c r="E12" i="10" s="1"/>
  <c r="C14" i="10"/>
  <c r="C15" i="10"/>
  <c r="C16" i="10"/>
  <c r="E16" i="10" s="1"/>
  <c r="C17" i="10"/>
  <c r="E17" i="10" s="1"/>
  <c r="C18" i="10"/>
  <c r="E18" i="10" s="1"/>
  <c r="C19" i="10"/>
  <c r="E19" i="10" s="1"/>
  <c r="C20" i="10"/>
  <c r="E20" i="10" s="1"/>
  <c r="C21" i="10"/>
  <c r="E21" i="10" s="1"/>
  <c r="C13" i="10"/>
  <c r="E7" i="10"/>
  <c r="E3" i="10"/>
  <c r="D4" i="10"/>
  <c r="D5" i="10"/>
  <c r="D6" i="10"/>
  <c r="D3" i="10"/>
  <c r="C5" i="10"/>
  <c r="E5" i="10" s="1"/>
  <c r="C6" i="10"/>
  <c r="E6" i="10" s="1"/>
  <c r="C7" i="10"/>
  <c r="C4" i="10"/>
  <c r="E4" i="10" s="1"/>
  <c r="G10" i="9"/>
  <c r="G33" i="9"/>
  <c r="G34" i="9"/>
  <c r="G35" i="9"/>
  <c r="G36" i="9"/>
  <c r="G37" i="9"/>
  <c r="G38" i="9"/>
  <c r="G39" i="9"/>
  <c r="G40" i="9"/>
  <c r="G41" i="9"/>
  <c r="G42" i="9"/>
  <c r="G43" i="9"/>
  <c r="G32" i="9"/>
  <c r="F31" i="9"/>
  <c r="H31" i="9" s="1"/>
  <c r="F32" i="9"/>
  <c r="F33" i="9"/>
  <c r="H33" i="9" s="1"/>
  <c r="F34" i="9"/>
  <c r="F35" i="9"/>
  <c r="F36" i="9"/>
  <c r="F37" i="9"/>
  <c r="F38" i="9"/>
  <c r="F39" i="9"/>
  <c r="F40" i="9"/>
  <c r="F41" i="9"/>
  <c r="H41" i="9" s="1"/>
  <c r="F42" i="9"/>
  <c r="F43" i="9"/>
  <c r="F30" i="9"/>
  <c r="H30" i="9" s="1"/>
  <c r="G19" i="9"/>
  <c r="G20" i="9"/>
  <c r="G21" i="9"/>
  <c r="G22" i="9"/>
  <c r="G23" i="9"/>
  <c r="G24" i="9"/>
  <c r="G18" i="9"/>
  <c r="F17" i="9"/>
  <c r="H17" i="9" s="1"/>
  <c r="F18" i="9"/>
  <c r="F19" i="9"/>
  <c r="F20" i="9"/>
  <c r="F21" i="9"/>
  <c r="F22" i="9"/>
  <c r="H22" i="9" s="1"/>
  <c r="F23" i="9"/>
  <c r="H23" i="9" s="1"/>
  <c r="F24" i="9"/>
  <c r="F16" i="9"/>
  <c r="H16" i="9" s="1"/>
  <c r="G9" i="9"/>
  <c r="F8" i="9"/>
  <c r="H8" i="9" s="1"/>
  <c r="F9" i="9"/>
  <c r="F10" i="9"/>
  <c r="F7" i="9"/>
  <c r="H7" i="9" s="1"/>
  <c r="I7" i="9"/>
  <c r="I8" i="9"/>
  <c r="J9" i="9" s="1"/>
  <c r="I9" i="9"/>
  <c r="I10" i="9"/>
  <c r="I6" i="9"/>
  <c r="K9" i="9" s="1"/>
  <c r="I30" i="9"/>
  <c r="I31" i="9"/>
  <c r="I32" i="9"/>
  <c r="J33" i="9" s="1"/>
  <c r="I33" i="9"/>
  <c r="J34" i="9" s="1"/>
  <c r="I34" i="9"/>
  <c r="J35" i="9" s="1"/>
  <c r="I35" i="9"/>
  <c r="I36" i="9"/>
  <c r="I37" i="9"/>
  <c r="I38" i="9"/>
  <c r="I39" i="9"/>
  <c r="J40" i="9" s="1"/>
  <c r="I40" i="9"/>
  <c r="J41" i="9" s="1"/>
  <c r="I41" i="9"/>
  <c r="J42" i="9" s="1"/>
  <c r="I42" i="9"/>
  <c r="J43" i="9" s="1"/>
  <c r="I43" i="9"/>
  <c r="I29" i="9"/>
  <c r="J30" i="9" s="1"/>
  <c r="I16" i="9"/>
  <c r="J17" i="9" s="1"/>
  <c r="I17" i="9"/>
  <c r="J18" i="9" s="1"/>
  <c r="I18" i="9"/>
  <c r="J19" i="9" s="1"/>
  <c r="I19" i="9"/>
  <c r="I20" i="9"/>
  <c r="I21" i="9"/>
  <c r="J22" i="9" s="1"/>
  <c r="I22" i="9"/>
  <c r="J23" i="9" s="1"/>
  <c r="I23" i="9"/>
  <c r="L23" i="9" s="1"/>
  <c r="I24" i="9"/>
  <c r="I15" i="9"/>
  <c r="B47" i="1"/>
  <c r="D47" i="1"/>
  <c r="C47" i="1"/>
  <c r="G39" i="1"/>
  <c r="U1350" i="6"/>
  <c r="U1257" i="6"/>
  <c r="U1164" i="6"/>
  <c r="U1071" i="6"/>
  <c r="U978" i="6"/>
  <c r="U885" i="6"/>
  <c r="U792" i="6"/>
  <c r="U699" i="6"/>
  <c r="U606" i="6"/>
  <c r="U513" i="6"/>
  <c r="U420" i="6"/>
  <c r="U327" i="6"/>
  <c r="U234" i="6"/>
  <c r="U141" i="6"/>
  <c r="U48" i="6"/>
  <c r="T1350" i="6"/>
  <c r="T1257" i="6"/>
  <c r="T1164" i="6"/>
  <c r="T1071" i="6"/>
  <c r="T978" i="6"/>
  <c r="T885" i="6"/>
  <c r="T792" i="6"/>
  <c r="T699" i="6"/>
  <c r="T606" i="6"/>
  <c r="T513" i="6"/>
  <c r="T420" i="6"/>
  <c r="T327" i="6"/>
  <c r="T234" i="6"/>
  <c r="T141" i="6"/>
  <c r="T48" i="6"/>
  <c r="P978" i="6"/>
  <c r="Q978" i="6"/>
  <c r="Q420" i="6"/>
  <c r="P1350" i="6"/>
  <c r="Q1350" i="6" s="1"/>
  <c r="P1257" i="6"/>
  <c r="Q1257" i="6" s="1"/>
  <c r="P1164" i="6"/>
  <c r="Q1164" i="6" s="1"/>
  <c r="P1071" i="6"/>
  <c r="Q1071" i="6" s="1"/>
  <c r="P885" i="6"/>
  <c r="Q885" i="6" s="1"/>
  <c r="P792" i="6"/>
  <c r="Q792" i="6" s="1"/>
  <c r="P699" i="6"/>
  <c r="Q699" i="6" s="1"/>
  <c r="P606" i="6"/>
  <c r="Q606" i="6" s="1"/>
  <c r="P513" i="6"/>
  <c r="Q513" i="6" s="1"/>
  <c r="P420" i="6"/>
  <c r="P327" i="6"/>
  <c r="Q327" i="6" s="1"/>
  <c r="P234" i="6"/>
  <c r="Q234" i="6" s="1"/>
  <c r="P141" i="6"/>
  <c r="Q141" i="6" s="1"/>
  <c r="P48" i="6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D37" i="1" s="1"/>
  <c r="C34" i="1"/>
  <c r="C35" i="1" s="1"/>
  <c r="C37" i="1" s="1"/>
  <c r="B34" i="1"/>
  <c r="B35" i="1" s="1"/>
  <c r="B37" i="1" s="1"/>
  <c r="E28" i="1"/>
  <c r="P12" i="3" s="1"/>
  <c r="H28" i="1"/>
  <c r="AA12" i="3" s="1"/>
  <c r="B28" i="1"/>
  <c r="E12" i="3" s="1"/>
  <c r="C5" i="2"/>
  <c r="G5" i="2"/>
  <c r="E5" i="2"/>
  <c r="H10" i="1"/>
  <c r="H15" i="1" s="1"/>
  <c r="H17" i="1" s="1"/>
  <c r="E10" i="1"/>
  <c r="E15" i="1" s="1"/>
  <c r="E17" i="1" s="1"/>
  <c r="B10" i="1"/>
  <c r="B15" i="1" s="1"/>
  <c r="B17" i="1" s="1"/>
  <c r="B9" i="1"/>
  <c r="B14" i="1" s="1"/>
  <c r="B16" i="1" s="1"/>
  <c r="B31" i="1" s="1"/>
  <c r="B12" i="3" s="1"/>
  <c r="E9" i="1"/>
  <c r="E14" i="1" s="1"/>
  <c r="E16" i="1" s="1"/>
  <c r="E29" i="1" s="1"/>
  <c r="E30" i="1" s="1"/>
  <c r="M11" i="3" s="1"/>
  <c r="H9" i="1"/>
  <c r="H14" i="1" s="1"/>
  <c r="H16" i="1" s="1"/>
  <c r="H29" i="1" s="1"/>
  <c r="H30" i="1" s="1"/>
  <c r="X11" i="3" s="1"/>
  <c r="H20" i="9" l="1"/>
  <c r="H19" i="9"/>
  <c r="H18" i="9"/>
  <c r="H39" i="9"/>
  <c r="L9" i="9"/>
  <c r="H10" i="9"/>
  <c r="H40" i="9"/>
  <c r="H38" i="9"/>
  <c r="H24" i="9"/>
  <c r="H37" i="9"/>
  <c r="H36" i="9"/>
  <c r="H43" i="9"/>
  <c r="H35" i="9"/>
  <c r="H42" i="9"/>
  <c r="H34" i="9"/>
  <c r="H9" i="9"/>
  <c r="H21" i="9"/>
  <c r="H32" i="9"/>
  <c r="J7" i="9"/>
  <c r="L7" i="9" s="1"/>
  <c r="N7" i="9" s="1"/>
  <c r="J10" i="9"/>
  <c r="L10" i="9" s="1"/>
  <c r="M9" i="9"/>
  <c r="N9" i="9" s="1"/>
  <c r="J8" i="9"/>
  <c r="L8" i="9" s="1"/>
  <c r="N8" i="9" s="1"/>
  <c r="K10" i="9"/>
  <c r="M10" i="9" s="1"/>
  <c r="L30" i="9"/>
  <c r="N30" i="9" s="1"/>
  <c r="L18" i="9"/>
  <c r="K33" i="9"/>
  <c r="M33" i="9" s="1"/>
  <c r="K42" i="9"/>
  <c r="M42" i="9" s="1"/>
  <c r="K34" i="9"/>
  <c r="M34" i="9" s="1"/>
  <c r="L17" i="9"/>
  <c r="N17" i="9" s="1"/>
  <c r="K40" i="9"/>
  <c r="M40" i="9" s="1"/>
  <c r="L41" i="9"/>
  <c r="K36" i="9"/>
  <c r="M36" i="9" s="1"/>
  <c r="K43" i="9"/>
  <c r="M43" i="9" s="1"/>
  <c r="J32" i="9"/>
  <c r="L32" i="9" s="1"/>
  <c r="K18" i="9"/>
  <c r="M18" i="9" s="1"/>
  <c r="K41" i="9"/>
  <c r="M41" i="9" s="1"/>
  <c r="K39" i="9"/>
  <c r="M39" i="9" s="1"/>
  <c r="L43" i="9"/>
  <c r="K38" i="9"/>
  <c r="M38" i="9" s="1"/>
  <c r="J16" i="9"/>
  <c r="L16" i="9" s="1"/>
  <c r="N16" i="9" s="1"/>
  <c r="J39" i="9"/>
  <c r="L39" i="9" s="1"/>
  <c r="J31" i="9"/>
  <c r="L31" i="9" s="1"/>
  <c r="N31" i="9" s="1"/>
  <c r="K37" i="9"/>
  <c r="M37" i="9" s="1"/>
  <c r="L33" i="9"/>
  <c r="J38" i="9"/>
  <c r="L38" i="9" s="1"/>
  <c r="K32" i="9"/>
  <c r="M32" i="9" s="1"/>
  <c r="L40" i="9"/>
  <c r="L35" i="9"/>
  <c r="J37" i="9"/>
  <c r="L37" i="9" s="1"/>
  <c r="K35" i="9"/>
  <c r="M35" i="9" s="1"/>
  <c r="L42" i="9"/>
  <c r="J36" i="9"/>
  <c r="L36" i="9" s="1"/>
  <c r="L34" i="9"/>
  <c r="L19" i="9"/>
  <c r="K20" i="9"/>
  <c r="M20" i="9" s="1"/>
  <c r="K19" i="9"/>
  <c r="M19" i="9" s="1"/>
  <c r="J24" i="9"/>
  <c r="L24" i="9" s="1"/>
  <c r="K24" i="9"/>
  <c r="M24" i="9" s="1"/>
  <c r="K23" i="9"/>
  <c r="M23" i="9" s="1"/>
  <c r="N23" i="9" s="1"/>
  <c r="K22" i="9"/>
  <c r="M22" i="9" s="1"/>
  <c r="L22" i="9"/>
  <c r="J20" i="9"/>
  <c r="L20" i="9" s="1"/>
  <c r="J21" i="9"/>
  <c r="L21" i="9" s="1"/>
  <c r="K21" i="9"/>
  <c r="M21" i="9" s="1"/>
  <c r="E40" i="1"/>
  <c r="H40" i="1"/>
  <c r="B40" i="1"/>
  <c r="B42" i="1"/>
  <c r="E42" i="1"/>
  <c r="H42" i="1"/>
  <c r="D38" i="1"/>
  <c r="D39" i="1" s="1"/>
  <c r="J38" i="1"/>
  <c r="J39" i="1" s="1"/>
  <c r="P11" i="3"/>
  <c r="E11" i="3"/>
  <c r="H31" i="1"/>
  <c r="X12" i="3" s="1"/>
  <c r="E31" i="1"/>
  <c r="M12" i="3" s="1"/>
  <c r="AA11" i="3"/>
  <c r="B30" i="1"/>
  <c r="B11" i="3" s="1"/>
  <c r="N18" i="9" l="1"/>
  <c r="N10" i="9"/>
  <c r="N22" i="9"/>
  <c r="N40" i="9"/>
  <c r="N42" i="9"/>
  <c r="N34" i="9"/>
  <c r="N33" i="9"/>
  <c r="N39" i="9"/>
  <c r="N43" i="9"/>
  <c r="N36" i="9"/>
  <c r="N37" i="9"/>
  <c r="N41" i="9"/>
  <c r="N38" i="9"/>
  <c r="N32" i="9"/>
  <c r="N35" i="9"/>
  <c r="N21" i="9"/>
  <c r="N20" i="9"/>
  <c r="N19" i="9"/>
  <c r="N24" i="9"/>
  <c r="J44" i="1"/>
  <c r="I44" i="1"/>
  <c r="H44" i="1"/>
  <c r="E44" i="1"/>
  <c r="F44" i="1"/>
  <c r="G44" i="1"/>
</calcChain>
</file>

<file path=xl/sharedStrings.xml><?xml version="1.0" encoding="utf-8"?>
<sst xmlns="http://schemas.openxmlformats.org/spreadsheetml/2006/main" count="6958" uniqueCount="255">
  <si>
    <t>Zone</t>
  </si>
  <si>
    <t>Site Class</t>
  </si>
  <si>
    <t>IV</t>
  </si>
  <si>
    <t>Jeddah</t>
  </si>
  <si>
    <t>Buildings and other structures designated as essential facilities</t>
  </si>
  <si>
    <t>B</t>
  </si>
  <si>
    <t xml:space="preserve">Rock </t>
  </si>
  <si>
    <r>
      <t>Mapped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at 1-second (S</t>
    </r>
    <r>
      <rPr>
        <vertAlign val="subscript"/>
        <sz val="14"/>
        <color theme="1"/>
        <rFont val="Sakkal Majalla"/>
      </rPr>
      <t>1</t>
    </r>
    <r>
      <rPr>
        <sz val="14"/>
        <color theme="1"/>
        <rFont val="Sakkal Majalla"/>
      </rPr>
      <t>)</t>
    </r>
  </si>
  <si>
    <t>Short-Period Site Coefficient (Fa)</t>
  </si>
  <si>
    <t>Item</t>
  </si>
  <si>
    <t>SBC 301 - Table 1-2</t>
  </si>
  <si>
    <t>SBC 301 - Table 1-3</t>
  </si>
  <si>
    <t>SBC 301 - Table 22-3</t>
  </si>
  <si>
    <r>
      <t>The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at 1-second (S</t>
    </r>
    <r>
      <rPr>
        <vertAlign val="subscript"/>
        <sz val="14"/>
        <color theme="1"/>
        <rFont val="Sakkal Majalla"/>
      </rPr>
      <t>M1</t>
    </r>
    <r>
      <rPr>
        <sz val="14"/>
        <color theme="1"/>
        <rFont val="Sakkal Majalla"/>
      </rPr>
      <t>)</t>
    </r>
  </si>
  <si>
    <r>
      <t>The Design Spectral Response at 1-second (S</t>
    </r>
    <r>
      <rPr>
        <vertAlign val="subscript"/>
        <sz val="14"/>
        <color theme="1"/>
        <rFont val="Sakkal Majalla"/>
      </rPr>
      <t>D1</t>
    </r>
    <r>
      <rPr>
        <sz val="14"/>
        <color theme="1"/>
        <rFont val="Sakkal Majalla"/>
      </rPr>
      <t>)</t>
    </r>
  </si>
  <si>
    <t>SBC 301 - Table 11-2</t>
  </si>
  <si>
    <t>SBC 301 - Table 11-3</t>
  </si>
  <si>
    <t>1-Second Period Site Coefficient (Fv)</t>
  </si>
  <si>
    <t>SBC 301 - Table 11-4</t>
  </si>
  <si>
    <t>Structural System</t>
  </si>
  <si>
    <t>SBC 301 - Table 12-7</t>
  </si>
  <si>
    <t>Response Modification ( R )</t>
  </si>
  <si>
    <t>System Overstrength (Ω)</t>
  </si>
  <si>
    <t>Structural System Limitation</t>
  </si>
  <si>
    <t>SBC 301 - Table 12-1</t>
  </si>
  <si>
    <t>SBC 301 - Table 12-5</t>
  </si>
  <si>
    <t>SBC 301 - Section 11.4.2</t>
  </si>
  <si>
    <t>SBC 301 - Figure 22-4</t>
  </si>
  <si>
    <t>SBC 301 - Table 11-1</t>
  </si>
  <si>
    <t>SBC 301 - EQ. 11-1</t>
  </si>
  <si>
    <t>SBC 301 - EQ. 11-2</t>
  </si>
  <si>
    <t>SBC 301 - EQ. 11-3</t>
  </si>
  <si>
    <t>SBC 301 - EQ. 11-4</t>
  </si>
  <si>
    <r>
      <t>The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for Short Period (S</t>
    </r>
    <r>
      <rPr>
        <vertAlign val="subscript"/>
        <sz val="14"/>
        <color theme="1"/>
        <rFont val="Sakkal Majalla"/>
      </rPr>
      <t>MS</t>
    </r>
    <r>
      <rPr>
        <sz val="14"/>
        <color theme="1"/>
        <rFont val="Sakkal Majalla"/>
      </rPr>
      <t>)</t>
    </r>
  </si>
  <si>
    <t>D</t>
  </si>
  <si>
    <t>C</t>
  </si>
  <si>
    <t>A</t>
  </si>
  <si>
    <t>SRCMF</t>
  </si>
  <si>
    <t>NL</t>
  </si>
  <si>
    <t>ELF - RSA - RHA</t>
  </si>
  <si>
    <t>(Feet equivalents are shown in parentheses)</t>
  </si>
  <si>
    <t>Permitted Analytical Procedures</t>
  </si>
  <si>
    <t>Reference</t>
  </si>
  <si>
    <t>Risk Category</t>
  </si>
  <si>
    <r>
      <t>Mapped MCE</t>
    </r>
    <r>
      <rPr>
        <vertAlign val="subscript"/>
        <sz val="14"/>
        <color theme="1"/>
        <rFont val="Sakkal Majalla"/>
      </rPr>
      <t>𝑅</t>
    </r>
    <r>
      <rPr>
        <sz val="14"/>
        <color theme="1"/>
        <rFont val="Sakkal Majalla"/>
      </rPr>
      <t xml:space="preserve"> Spectral Response for Short Period (S</t>
    </r>
    <r>
      <rPr>
        <vertAlign val="subscript"/>
        <sz val="14"/>
        <color theme="1"/>
        <rFont val="Sakkal Majalla"/>
      </rPr>
      <t>s</t>
    </r>
    <r>
      <rPr>
        <sz val="14"/>
        <color theme="1"/>
        <rFont val="Sakkal Majalla"/>
      </rPr>
      <t>)</t>
    </r>
  </si>
  <si>
    <r>
      <t>Long - Period Transition Period (T</t>
    </r>
    <r>
      <rPr>
        <vertAlign val="subscript"/>
        <sz val="14"/>
        <color theme="1"/>
        <rFont val="Sakkal Majalla"/>
      </rPr>
      <t>L</t>
    </r>
    <r>
      <rPr>
        <sz val="14"/>
        <color theme="1"/>
        <rFont val="Sakkal Majalla"/>
      </rPr>
      <t>)</t>
    </r>
  </si>
  <si>
    <r>
      <t>The Design Spectral Response for Short Period (S</t>
    </r>
    <r>
      <rPr>
        <vertAlign val="subscript"/>
        <sz val="14"/>
        <color theme="1"/>
        <rFont val="Sakkal Majalla"/>
      </rPr>
      <t>DS</t>
    </r>
    <r>
      <rPr>
        <sz val="14"/>
        <color theme="1"/>
        <rFont val="Sakkal Majalla"/>
      </rPr>
      <t>)</t>
    </r>
  </si>
  <si>
    <t>Seismic Design Category Based on Short Period</t>
  </si>
  <si>
    <t>Seismic Design Category Based on 1-s Period</t>
  </si>
  <si>
    <t>Selected Seismic Design Category</t>
  </si>
  <si>
    <r>
      <t>Building Approximate Period Parameter (C</t>
    </r>
    <r>
      <rPr>
        <vertAlign val="subscript"/>
        <sz val="14"/>
        <color theme="1"/>
        <rFont val="Sakkal Majalla"/>
      </rPr>
      <t>T</t>
    </r>
    <r>
      <rPr>
        <sz val="14"/>
        <color theme="1"/>
        <rFont val="Sakkal Majalla"/>
      </rPr>
      <t>)</t>
    </r>
  </si>
  <si>
    <t>Building Approximate Period Parameter (x)</t>
  </si>
  <si>
    <t>Haqal</t>
  </si>
  <si>
    <t>Jazan</t>
  </si>
  <si>
    <r>
      <t>Deflection Amplification (C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>)</t>
    </r>
  </si>
  <si>
    <t>Exposure Type</t>
  </si>
  <si>
    <t>Gust Factor</t>
  </si>
  <si>
    <t>SBC 301 - Figure 26-2B</t>
  </si>
  <si>
    <t>Assumptions / (Notes)</t>
  </si>
  <si>
    <r>
      <t xml:space="preserve">(mile per hour equivalents are shown in </t>
    </r>
    <r>
      <rPr>
        <b/>
        <sz val="14"/>
        <color rgb="FF0070C0"/>
        <rFont val="Sakkal Majalla"/>
      </rPr>
      <t>Blue and Bold</t>
    </r>
    <r>
      <rPr>
        <sz val="14"/>
        <color theme="1"/>
        <rFont val="Sakkal Majalla"/>
      </rPr>
      <t xml:space="preserve"> font)</t>
    </r>
  </si>
  <si>
    <t>SBC 301 - Table 26-1</t>
  </si>
  <si>
    <t>SBC 301 - Eq. 26-1</t>
  </si>
  <si>
    <t>Wind Speedup is assumed to be ignored.</t>
  </si>
  <si>
    <t>SBC 301 - Sec. 26-4</t>
  </si>
  <si>
    <t xml:space="preserve">Surface Roughness C: Open terrain with scattered obstructions. </t>
  </si>
  <si>
    <t>SBC 301 - Section 26.9.1</t>
  </si>
  <si>
    <t>Wind importance factor is assumed as uinity for all of prescribed zones.</t>
  </si>
  <si>
    <t>SBC 301 - Sec. 12.3.4</t>
  </si>
  <si>
    <r>
      <t>Vertical Seismic Load Multiplier (0.25 S</t>
    </r>
    <r>
      <rPr>
        <vertAlign val="subscript"/>
        <sz val="14"/>
        <color theme="1"/>
        <rFont val="Sakkal Majalla"/>
      </rPr>
      <t>DS</t>
    </r>
    <r>
      <rPr>
        <sz val="14"/>
        <color theme="1"/>
        <rFont val="Sakkal Majalla"/>
      </rPr>
      <t>)</t>
    </r>
  </si>
  <si>
    <t>SBC 301 - EQ. 12-4</t>
  </si>
  <si>
    <t>+</t>
  </si>
  <si>
    <t>SBC 301 - Sec. 12.4.2.3</t>
  </si>
  <si>
    <t>(Compression Controlled Combination)</t>
  </si>
  <si>
    <t>Seismic Load Combination, Dead Load Muiltiplier (E1)</t>
  </si>
  <si>
    <t>Seismic Load Combination, Dead Load Muiltiplier (E2)</t>
  </si>
  <si>
    <t>(Tension Controlled Combination)</t>
  </si>
  <si>
    <t>Combo. (1): UD</t>
  </si>
  <si>
    <t>Combo. (8): E2</t>
  </si>
  <si>
    <t>Combo. (2): UDL1</t>
  </si>
  <si>
    <t>Combo. (3): UDL2</t>
  </si>
  <si>
    <t>Combo. (4): W1</t>
  </si>
  <si>
    <t>Combo. (5): W2</t>
  </si>
  <si>
    <t>Combo. (6): W3</t>
  </si>
  <si>
    <t>Combo. (7): E1</t>
  </si>
  <si>
    <t>Lr</t>
  </si>
  <si>
    <t>W</t>
  </si>
  <si>
    <t>L</t>
  </si>
  <si>
    <r>
      <t>Q</t>
    </r>
    <r>
      <rPr>
        <b/>
        <vertAlign val="subscript"/>
        <sz val="14"/>
        <color theme="1"/>
        <rFont val="Sakkal Majalla"/>
      </rPr>
      <t>E</t>
    </r>
  </si>
  <si>
    <t>SBC 301 - Eq. 2-1 (1)</t>
  </si>
  <si>
    <t>SBC 301 - Eq. 2-1 (2)</t>
  </si>
  <si>
    <t>SBC 301 - Eq. 2-1 (3)</t>
  </si>
  <si>
    <t>SBC 301 - Eq. 2-1 (4)</t>
  </si>
  <si>
    <t>SBC 301 - Eq. 2-1 (5)</t>
  </si>
  <si>
    <t>SBC 301 - Eq. 2-1 (6)</t>
  </si>
  <si>
    <t>SBC 301 - Eq. 2-1 (7)</t>
  </si>
  <si>
    <r>
      <t xml:space="preserve">(cells shown in </t>
    </r>
    <r>
      <rPr>
        <b/>
        <sz val="14"/>
        <color rgb="FF0070C0"/>
        <rFont val="Sakkal Majalla"/>
      </rPr>
      <t>Blue and Bold</t>
    </r>
    <r>
      <rPr>
        <sz val="14"/>
        <color theme="1"/>
        <rFont val="Sakkal Majalla"/>
      </rPr>
      <t xml:space="preserve"> are computed)</t>
    </r>
  </si>
  <si>
    <t>Ultimate Load Combinations</t>
  </si>
  <si>
    <r>
      <t>Structural Height (h</t>
    </r>
    <r>
      <rPr>
        <vertAlign val="subscript"/>
        <sz val="14"/>
        <color theme="1"/>
        <rFont val="Sakkal Majalla"/>
      </rPr>
      <t>n</t>
    </r>
    <r>
      <rPr>
        <sz val="14"/>
        <color theme="1"/>
        <rFont val="Sakkal Majalla"/>
      </rPr>
      <t>)</t>
    </r>
  </si>
  <si>
    <r>
      <t>Coefficient for upper limit on calculated period (C</t>
    </r>
    <r>
      <rPr>
        <vertAlign val="subscript"/>
        <sz val="14"/>
        <color theme="1"/>
        <rFont val="Sakkal Majalla"/>
      </rPr>
      <t>u</t>
    </r>
    <r>
      <rPr>
        <sz val="14"/>
        <color theme="1"/>
        <rFont val="Sakkal Majalla"/>
      </rPr>
      <t>)</t>
    </r>
  </si>
  <si>
    <t>SBC 301 - Table 12-6</t>
  </si>
  <si>
    <t>[0.016]</t>
  </si>
  <si>
    <r>
      <t>Approximate Fundamental Period (T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>)</t>
    </r>
  </si>
  <si>
    <t>Upper Limit of the Fundamental Period</t>
  </si>
  <si>
    <t>SBC 301 - EQ. 12-18</t>
  </si>
  <si>
    <t>SBC 301 - Sec. 12.8.2.2</t>
  </si>
  <si>
    <r>
      <t>Dyanmic Fundamental Period (T</t>
    </r>
    <r>
      <rPr>
        <vertAlign val="subscript"/>
        <sz val="14"/>
        <color theme="1"/>
        <rFont val="Sakkal Majalla"/>
      </rPr>
      <t>B</t>
    </r>
    <r>
      <rPr>
        <sz val="14"/>
        <color theme="1"/>
        <rFont val="Sakkal Majalla"/>
      </rPr>
      <t>)</t>
    </r>
  </si>
  <si>
    <t>( the structural is symmtric, then the period is same for both direction)</t>
  </si>
  <si>
    <t>Story</t>
  </si>
  <si>
    <t>Output Case</t>
  </si>
  <si>
    <t>Case Type</t>
  </si>
  <si>
    <t>Step Type</t>
  </si>
  <si>
    <t>Step Number</t>
  </si>
  <si>
    <t>Location</t>
  </si>
  <si>
    <t>P</t>
  </si>
  <si>
    <t>kN</t>
  </si>
  <si>
    <t>VX</t>
  </si>
  <si>
    <t>VY</t>
  </si>
  <si>
    <t>T</t>
  </si>
  <si>
    <t>kN-m</t>
  </si>
  <si>
    <t>MX</t>
  </si>
  <si>
    <t>MY</t>
  </si>
  <si>
    <t>Roof Floor</t>
  </si>
  <si>
    <t>Modal-Eigen</t>
  </si>
  <si>
    <t>LinModEigen</t>
  </si>
  <si>
    <t>Mode</t>
  </si>
  <si>
    <t>Bottom</t>
  </si>
  <si>
    <t>DL</t>
  </si>
  <si>
    <t>LinStatic</t>
  </si>
  <si>
    <t>SW</t>
  </si>
  <si>
    <t>LL</t>
  </si>
  <si>
    <t>LR</t>
  </si>
  <si>
    <t>WX</t>
  </si>
  <si>
    <t>Step By Step</t>
  </si>
  <si>
    <t>WY</t>
  </si>
  <si>
    <t>EX (+ ecc.)</t>
  </si>
  <si>
    <t>EX (- ecc.)</t>
  </si>
  <si>
    <t>EY (+ ecc.)</t>
  </si>
  <si>
    <t>EY (- ecc.)</t>
  </si>
  <si>
    <t>EX</t>
  </si>
  <si>
    <t>EY</t>
  </si>
  <si>
    <t>DEX (+ ecc.)</t>
  </si>
  <si>
    <t>DEX (- ecc.)</t>
  </si>
  <si>
    <t>DEY (+ ecc.)</t>
  </si>
  <si>
    <t>DEY (- ecc.)</t>
  </si>
  <si>
    <t>UD</t>
  </si>
  <si>
    <t>Combination</t>
  </si>
  <si>
    <t>UDL1</t>
  </si>
  <si>
    <t>UDL2</t>
  </si>
  <si>
    <t>WX1 (+ve)</t>
  </si>
  <si>
    <t>Max</t>
  </si>
  <si>
    <t>Min</t>
  </si>
  <si>
    <t>WX1 (-ve)</t>
  </si>
  <si>
    <t>WX2 (+ ve)</t>
  </si>
  <si>
    <t>WX2 (-ve)</t>
  </si>
  <si>
    <t>WY1 (+ ve)</t>
  </si>
  <si>
    <t>WY1 (- ve)</t>
  </si>
  <si>
    <t>WY2 (+ ve)</t>
  </si>
  <si>
    <t>WY2 (- ve)</t>
  </si>
  <si>
    <t>WX3 (+ ve)</t>
  </si>
  <si>
    <t>WX3 (- ve)</t>
  </si>
  <si>
    <t>WY3 (+ ve)</t>
  </si>
  <si>
    <t>WY3 (-ve)</t>
  </si>
  <si>
    <t>E1 (EX + ecc.) + ve</t>
  </si>
  <si>
    <t>E1 (EX + ecc.) - ve</t>
  </si>
  <si>
    <t>E1 (EX - ecc.) + ve</t>
  </si>
  <si>
    <t>E1 (EX - ecc.) - ve</t>
  </si>
  <si>
    <t>E1 (EY + ecc.) + ve</t>
  </si>
  <si>
    <t>E1 (EY + ecc.) - ve</t>
  </si>
  <si>
    <t>E1 (EY - ecc.) + ve</t>
  </si>
  <si>
    <t>E1 (EY - ecc.) - ve</t>
  </si>
  <si>
    <t>E2 (EX + ecc.) + ve</t>
  </si>
  <si>
    <t>E2 (EX + ecc.) - ve</t>
  </si>
  <si>
    <t>E2 (EX - ecc.) + ve</t>
  </si>
  <si>
    <t>E2 (EX - ecc.) - ve</t>
  </si>
  <si>
    <t>E2 (EY + ecc.) + ve</t>
  </si>
  <si>
    <t>E2 (EY + ecc.) - ve</t>
  </si>
  <si>
    <t>E2 (EY - ecc.) + ve</t>
  </si>
  <si>
    <t>E2 (EY - ecc.) - ve</t>
  </si>
  <si>
    <t>14th Floor</t>
  </si>
  <si>
    <t>13th Floor</t>
  </si>
  <si>
    <t>12th Floor</t>
  </si>
  <si>
    <t>11th Floor</t>
  </si>
  <si>
    <t>10thFloor</t>
  </si>
  <si>
    <t>9th Floor</t>
  </si>
  <si>
    <t>8th Floor</t>
  </si>
  <si>
    <t>7th Floor</t>
  </si>
  <si>
    <t>6th Floor</t>
  </si>
  <si>
    <t>5thFloor</t>
  </si>
  <si>
    <t>4th Floor</t>
  </si>
  <si>
    <t>3rd Floor</t>
  </si>
  <si>
    <t>2nd Floor</t>
  </si>
  <si>
    <t>1st Floor</t>
  </si>
  <si>
    <t>Delta</t>
  </si>
  <si>
    <t>UX</t>
  </si>
  <si>
    <t>mm</t>
  </si>
  <si>
    <t>UY</t>
  </si>
  <si>
    <t>Stability Cooef.</t>
  </si>
  <si>
    <t>Haql</t>
  </si>
  <si>
    <t>Stability Cooefficient (Ѳ)</t>
  </si>
  <si>
    <t>Redundancy Factor (Ꝭ)</t>
  </si>
  <si>
    <t>SBC 301 - EQ. 12-27</t>
  </si>
  <si>
    <t xml:space="preserve">(max. effect "15 stories" is computed … for linear analysis, it is equaled values for the defferent zones) </t>
  </si>
  <si>
    <t>Consideration of P-Delta Effect Requirment</t>
  </si>
  <si>
    <t>SBC 301 - Sec. 12.8.7.1</t>
  </si>
  <si>
    <t>SBC 301 - Table 12-8</t>
  </si>
  <si>
    <t xml:space="preserve"> Story Drift  Limit (Δ)</t>
  </si>
  <si>
    <r>
      <t>Allowable Drift Ratio (DR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>)</t>
    </r>
  </si>
  <si>
    <r>
      <t>Max. Story Drift Ratio (DR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</t>
    </r>
  </si>
  <si>
    <t>Story Drift Check</t>
  </si>
  <si>
    <r>
      <t>[DR</t>
    </r>
    <r>
      <rPr>
        <vertAlign val="subscript"/>
        <sz val="14"/>
        <color theme="1"/>
        <rFont val="Sakkal Majalla"/>
      </rPr>
      <t>a</t>
    </r>
    <r>
      <rPr>
        <sz val="14"/>
        <color theme="1"/>
        <rFont val="Sakkal Majalla"/>
      </rPr>
      <t xml:space="preserve"> = (0.01 x I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 / (C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x Ꝭ)]</t>
    </r>
  </si>
  <si>
    <r>
      <t>Importance Factor (I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>)</t>
    </r>
  </si>
  <si>
    <t>(Values are in "mm")</t>
  </si>
  <si>
    <t>Max. Story Drift (for Torsional Irregularity Check)</t>
  </si>
  <si>
    <t>Avg. Story Drift (for Torsional Irregularity Check)</t>
  </si>
  <si>
    <t>Torisional Irregularity Type (1a.) Check</t>
  </si>
  <si>
    <t>Height</t>
  </si>
  <si>
    <r>
      <t>DR</t>
    </r>
    <r>
      <rPr>
        <b/>
        <vertAlign val="subscript"/>
        <sz val="14"/>
        <color theme="1"/>
        <rFont val="Sakkal Majalla"/>
      </rPr>
      <t>ei</t>
    </r>
  </si>
  <si>
    <r>
      <t>DR</t>
    </r>
    <r>
      <rPr>
        <b/>
        <vertAlign val="subscript"/>
        <sz val="14"/>
        <color theme="1"/>
        <rFont val="Sakkal Majalla"/>
      </rPr>
      <t>ei+1</t>
    </r>
  </si>
  <si>
    <r>
      <t>DR</t>
    </r>
    <r>
      <rPr>
        <b/>
        <vertAlign val="subscript"/>
        <sz val="14"/>
        <color theme="1"/>
        <rFont val="Sakkal Majalla"/>
      </rPr>
      <t>e,avg</t>
    </r>
  </si>
  <si>
    <r>
      <t>DR</t>
    </r>
    <r>
      <rPr>
        <b/>
        <vertAlign val="subscript"/>
        <sz val="14"/>
        <color theme="1"/>
        <rFont val="Sakkal Majalla"/>
      </rPr>
      <t>ei</t>
    </r>
    <r>
      <rPr>
        <b/>
        <sz val="14"/>
        <color theme="1"/>
        <rFont val="Sakkal Majalla"/>
      </rPr>
      <t>/D</t>
    </r>
    <r>
      <rPr>
        <b/>
        <vertAlign val="subscript"/>
        <sz val="14"/>
        <color theme="1"/>
        <rFont val="Sakkal Majalla"/>
      </rPr>
      <t>Rei+1</t>
    </r>
  </si>
  <si>
    <r>
      <t>DR</t>
    </r>
    <r>
      <rPr>
        <b/>
        <vertAlign val="subscript"/>
        <sz val="14"/>
        <color theme="1"/>
        <rFont val="Sakkal Majalla"/>
      </rPr>
      <t>ei</t>
    </r>
    <r>
      <rPr>
        <b/>
        <sz val="14"/>
        <color theme="1"/>
        <rFont val="Sakkal Majalla"/>
      </rPr>
      <t>/DR</t>
    </r>
    <r>
      <rPr>
        <b/>
        <vertAlign val="subscript"/>
        <sz val="14"/>
        <color theme="1"/>
        <rFont val="Sakkal Majalla"/>
      </rPr>
      <t>ei,avg</t>
    </r>
  </si>
  <si>
    <t>Story Displacement</t>
  </si>
  <si>
    <t>Soft Story?</t>
  </si>
  <si>
    <t>Stiffness Irregularity Check</t>
  </si>
  <si>
    <t>OK</t>
  </si>
  <si>
    <t>SBC 301 - Table 12-3</t>
  </si>
  <si>
    <t>SBC 301 - Table 12-2</t>
  </si>
  <si>
    <t>(Building geometry is same for all of the zones)</t>
  </si>
  <si>
    <t>Story Stiffness</t>
  </si>
  <si>
    <t>KN/m</t>
  </si>
  <si>
    <r>
      <t>K</t>
    </r>
    <r>
      <rPr>
        <b/>
        <vertAlign val="subscript"/>
        <sz val="14"/>
        <color theme="1"/>
        <rFont val="Sakkal Majalla"/>
      </rPr>
      <t>i</t>
    </r>
    <r>
      <rPr>
        <b/>
        <sz val="14"/>
        <color theme="1"/>
        <rFont val="Sakkal Majalla"/>
      </rPr>
      <t>/K</t>
    </r>
    <r>
      <rPr>
        <b/>
        <vertAlign val="subscript"/>
        <sz val="14"/>
        <color theme="1"/>
        <rFont val="Sakkal Majalla"/>
      </rPr>
      <t>i+1</t>
    </r>
  </si>
  <si>
    <r>
      <t>K</t>
    </r>
    <r>
      <rPr>
        <b/>
        <vertAlign val="subscript"/>
        <sz val="14"/>
        <color theme="1"/>
        <rFont val="Sakkal Majalla"/>
      </rPr>
      <t>i</t>
    </r>
    <r>
      <rPr>
        <b/>
        <sz val="14"/>
        <color theme="1"/>
        <rFont val="Sakkal Majalla"/>
      </rPr>
      <t>/K</t>
    </r>
    <r>
      <rPr>
        <b/>
        <vertAlign val="subscript"/>
        <sz val="14"/>
        <color theme="1"/>
        <rFont val="Sakkal Majalla"/>
      </rPr>
      <t>avg.</t>
    </r>
  </si>
  <si>
    <t xml:space="preserve">Check Using Stiffness Values </t>
  </si>
  <si>
    <t xml:space="preserve">Check Using Story Displacement Values </t>
  </si>
  <si>
    <t>N. OK</t>
  </si>
  <si>
    <t>Story Mass</t>
  </si>
  <si>
    <t>kg</t>
  </si>
  <si>
    <t>Irregularity?</t>
  </si>
  <si>
    <r>
      <t>M</t>
    </r>
    <r>
      <rPr>
        <b/>
        <vertAlign val="subscript"/>
        <sz val="14"/>
        <color theme="1"/>
        <rFont val="Sakkal Majalla"/>
      </rPr>
      <t>i</t>
    </r>
    <r>
      <rPr>
        <b/>
        <sz val="14"/>
        <color theme="1"/>
        <rFont val="Sakkal Majalla"/>
      </rPr>
      <t>/M</t>
    </r>
    <r>
      <rPr>
        <b/>
        <vertAlign val="subscript"/>
        <sz val="14"/>
        <color theme="1"/>
        <rFont val="Sakkal Majalla"/>
      </rPr>
      <t>i+1</t>
    </r>
  </si>
  <si>
    <r>
      <t>M</t>
    </r>
    <r>
      <rPr>
        <b/>
        <vertAlign val="subscript"/>
        <sz val="14"/>
        <color theme="1"/>
        <rFont val="Sakkal Majalla"/>
      </rPr>
      <t>i</t>
    </r>
    <r>
      <rPr>
        <b/>
        <sz val="14"/>
        <color theme="1"/>
        <rFont val="Sakkal Majalla"/>
      </rPr>
      <t>/M</t>
    </r>
    <r>
      <rPr>
        <b/>
        <vertAlign val="subscript"/>
        <sz val="14"/>
        <color theme="1"/>
        <rFont val="Sakkal Majalla"/>
      </rPr>
      <t>i-1</t>
    </r>
  </si>
  <si>
    <t>Mass Irregularity Check</t>
  </si>
  <si>
    <t xml:space="preserve"> RSA - RHA</t>
  </si>
  <si>
    <t>Max. Story Drift (for Torsional Irregularity Check) - RSA</t>
  </si>
  <si>
    <t>Avg. Story Drift (for Torsional Irregularity Check) - RSA</t>
  </si>
  <si>
    <t>Torisional Irregularity Type (1a.) Check - RSA</t>
  </si>
  <si>
    <t>Horizontal Irreguarity Check</t>
  </si>
  <si>
    <t>SBC 301 - Sec. 12.5.3.2</t>
  </si>
  <si>
    <t>Orthogonal Combination Procedure Required?</t>
  </si>
  <si>
    <t>Building Fundamental Period (T)</t>
  </si>
  <si>
    <t>Amplified Story Drift (for Drift Limitation Check)</t>
  </si>
  <si>
    <r>
      <rPr>
        <sz val="14"/>
        <color theme="1"/>
        <rFont val="Calibri"/>
        <family val="2"/>
      </rPr>
      <t>Ꟙ</t>
    </r>
    <r>
      <rPr>
        <sz val="14"/>
        <color theme="1"/>
        <rFont val="Sakkal Majalla"/>
      </rPr>
      <t xml:space="preserve"> = </t>
    </r>
    <r>
      <rPr>
        <sz val="14"/>
        <color theme="1"/>
        <rFont val="Calibri"/>
        <family val="2"/>
      </rPr>
      <t>Ꟙ</t>
    </r>
    <r>
      <rPr>
        <vertAlign val="subscript"/>
        <sz val="14"/>
        <color theme="1"/>
        <rFont val="Sakkal Majalla"/>
      </rPr>
      <t>e</t>
    </r>
    <r>
      <rPr>
        <sz val="14"/>
        <color theme="1"/>
        <rFont val="Sakkal Majalla"/>
      </rPr>
      <t xml:space="preserve"> x C</t>
    </r>
    <r>
      <rPr>
        <vertAlign val="subscript"/>
        <sz val="14"/>
        <color theme="1"/>
        <rFont val="Sakkal Majalla"/>
      </rPr>
      <t>d</t>
    </r>
    <r>
      <rPr>
        <sz val="14"/>
        <color theme="1"/>
        <rFont val="Sakkal Majalla"/>
      </rPr>
      <t xml:space="preserve"> / I</t>
    </r>
    <r>
      <rPr>
        <vertAlign val="subscript"/>
        <sz val="14"/>
        <color theme="1"/>
        <rFont val="Sakkal Majalla"/>
      </rPr>
      <t>e</t>
    </r>
  </si>
  <si>
    <t>Wind Speed, V (m/s)</t>
  </si>
  <si>
    <r>
      <t>Importance Factor, I</t>
    </r>
    <r>
      <rPr>
        <vertAlign val="subscript"/>
        <sz val="14"/>
        <color theme="1"/>
        <rFont val="Sakkal Majalla"/>
      </rPr>
      <t>W</t>
    </r>
  </si>
  <si>
    <r>
      <t>Topographical Factor, K</t>
    </r>
    <r>
      <rPr>
        <vertAlign val="subscript"/>
        <sz val="14"/>
        <color theme="1"/>
        <rFont val="Sakkal Majalla"/>
      </rPr>
      <t>zt</t>
    </r>
  </si>
  <si>
    <r>
      <t>Directional Factor, K</t>
    </r>
    <r>
      <rPr>
        <vertAlign val="subscript"/>
        <sz val="14"/>
        <color theme="1"/>
        <rFont val="Sakkal Majalla"/>
      </rPr>
      <t>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</si>
</sst>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00000"/>
    <numFmt numFmtId="168" formatCode="0.0000%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Sakkal Majalla"/>
    </font>
    <font>
      <vertAlign val="subscript"/>
      <sz val="14"/>
      <color theme="1"/>
      <name val="Sakkal Majalla"/>
    </font>
    <font>
      <b/>
      <sz val="16"/>
      <color theme="1"/>
      <name val="Sakkal Majalla"/>
    </font>
    <font>
      <b/>
      <sz val="14"/>
      <color rgb="FF0070C0"/>
      <name val="Sakkal Majalla"/>
    </font>
    <font>
      <b/>
      <sz val="14"/>
      <color theme="1"/>
      <name val="Sakkal Majalla"/>
    </font>
    <font>
      <b/>
      <vertAlign val="subscript"/>
      <sz val="14"/>
      <color theme="1"/>
      <name val="Sakkal Majalla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Sakkal Majalla"/>
    </font>
    <font>
      <b/>
      <sz val="11"/>
      <color rgb="FF0070C0"/>
      <name val="Calibri"/>
      <family val="2"/>
      <scheme val="minor"/>
    </font>
    <font>
      <b/>
      <sz val="14"/>
      <name val="Sakkal Majalla"/>
    </font>
    <font>
      <sz val="14"/>
      <color theme="1"/>
      <name val="Sakkal Majalla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Gray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ck">
        <color indexed="64"/>
      </bottom>
      <diagonal/>
    </border>
    <border>
      <left style="dashed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0" fillId="0" borderId="14" xfId="0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1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11" fontId="1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8" fontId="4" fillId="0" borderId="0" xfId="1" applyNumberFormat="1" applyFont="1" applyAlignment="1">
      <alignment horizontal="center"/>
    </xf>
    <xf numFmtId="168" fontId="4" fillId="0" borderId="0" xfId="1" applyNumberFormat="1" applyFont="1" applyAlignment="1">
      <alignment horizontal="center" vertical="center"/>
    </xf>
    <xf numFmtId="168" fontId="4" fillId="0" borderId="14" xfId="1" applyNumberFormat="1" applyFont="1" applyBorder="1" applyAlignment="1">
      <alignment horizontal="center" vertical="center"/>
    </xf>
    <xf numFmtId="168" fontId="10" fillId="0" borderId="0" xfId="1" applyNumberFormat="1" applyFont="1" applyAlignment="1">
      <alignment vertical="center"/>
    </xf>
    <xf numFmtId="0" fontId="0" fillId="0" borderId="0" xfId="0" applyAlignment="1">
      <alignment horizontal="center"/>
    </xf>
    <xf numFmtId="168" fontId="4" fillId="0" borderId="15" xfId="1" applyNumberFormat="1" applyFont="1" applyBorder="1" applyAlignment="1">
      <alignment horizontal="center" vertical="center" wrapText="1"/>
    </xf>
    <xf numFmtId="168" fontId="4" fillId="0" borderId="4" xfId="1" applyNumberFormat="1" applyFont="1" applyBorder="1" applyAlignment="1">
      <alignment horizontal="center" vertical="center"/>
    </xf>
    <xf numFmtId="168" fontId="4" fillId="0" borderId="15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8" fontId="4" fillId="0" borderId="0" xfId="1" applyNumberFormat="1" applyFont="1" applyBorder="1" applyAlignment="1">
      <alignment horizontal="center" vertical="center"/>
    </xf>
    <xf numFmtId="168" fontId="11" fillId="0" borderId="1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8" fontId="4" fillId="0" borderId="14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5" fontId="4" fillId="2" borderId="0" xfId="0" applyNumberFormat="1" applyFont="1" applyFill="1"/>
    <xf numFmtId="166" fontId="4" fillId="2" borderId="0" xfId="0" applyNumberFormat="1" applyFont="1" applyFill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166" fontId="4" fillId="0" borderId="4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0" fontId="1" fillId="2" borderId="17" xfId="0" applyFont="1" applyFill="1" applyBorder="1"/>
    <xf numFmtId="0" fontId="0" fillId="2" borderId="17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C49F88-315C-BE4C-BD0D-6F46FD86E9B4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C49F88-315C-BE4C-BD0D-6F46FD86E9B4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9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7E5CD6-B2C4-4ECA-AB39-47466E491094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5E7E5CD6-B2C4-4ECA-AB39-47466E491094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3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90A737-3F23-42D7-B48E-FB11ED771B07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890A737-3F23-42D7-B48E-FB11ED771B07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DB193D-CC43-4B80-BC5A-353E0F6DB7B8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DB193D-CC43-4B80-BC5A-353E0F6DB7B8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572DD14-ED16-4AC6-92DD-A69C36275CC3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B572DD14-ED16-4AC6-92DD-A69C36275CC3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17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0B55D60-65D0-4091-A09B-7B69774B9BBF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0B55D60-65D0-4091-A09B-7B69774B9BBF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20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4EFC40-84B4-4276-AF05-26B270FCA7B7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4EFC40-84B4-4276-AF05-26B270FCA7B7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14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4A876D1-1638-4665-848F-1BCAB5B9246F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4A876D1-1638-4665-848F-1BCAB5B9246F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14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3E6397BC-C85F-4296-B606-CF627500DA70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3E6397BC-C85F-4296-B606-CF627500DA70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14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93E7D69-C9E5-4B76-A1A1-6592CDD4B078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193E7D69-C9E5-4B76-A1A1-6592CDD4B078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28</xdr:col>
      <xdr:colOff>68438</xdr:colOff>
      <xdr:row>7</xdr:row>
      <xdr:rowOff>54327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3896D04-64CE-44B6-98F8-2AFFC7D436AD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23896D04-64CE-44B6-98F8-2AFFC7D436AD}"/>
                </a:ext>
              </a:extLst>
            </xdr:cNvPr>
            <xdr:cNvSpPr txBox="1"/>
          </xdr:nvSpPr>
          <xdr:spPr>
            <a:xfrm>
              <a:off x="4710994" y="1754716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31</xdr:col>
      <xdr:colOff>65616</xdr:colOff>
      <xdr:row>8</xdr:row>
      <xdr:rowOff>51505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EF0CD9B5-13B0-4CD2-9ABA-AC3D0CC74499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 b="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EF0CD9B5-13B0-4CD2-9ABA-AC3D0CC74499}"/>
                </a:ext>
              </a:extLst>
            </xdr:cNvPr>
            <xdr:cNvSpPr txBox="1"/>
          </xdr:nvSpPr>
          <xdr:spPr>
            <a:xfrm>
              <a:off x="5533672" y="2005894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 b="0"/>
            </a:p>
          </xdr:txBody>
        </xdr:sp>
      </mc:Fallback>
    </mc:AlternateContent>
    <xdr:clientData/>
  </xdr:oneCellAnchor>
  <xdr:oneCellAnchor>
    <xdr:from>
      <xdr:col>25</xdr:col>
      <xdr:colOff>70555</xdr:colOff>
      <xdr:row>9</xdr:row>
      <xdr:rowOff>42333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6D90ACC-C449-40E5-9216-6DEEFA3A7BDA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6D90ACC-C449-40E5-9216-6DEEFA3A7BDA}"/>
                </a:ext>
              </a:extLst>
            </xdr:cNvPr>
            <xdr:cNvSpPr txBox="1"/>
          </xdr:nvSpPr>
          <xdr:spPr>
            <a:xfrm>
              <a:off x="3887611" y="2250722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25</xdr:col>
      <xdr:colOff>49389</xdr:colOff>
      <xdr:row>11</xdr:row>
      <xdr:rowOff>49389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C2C509B-C886-4362-903E-D5CC92DE52C7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C2C509B-C886-4362-903E-D5CC92DE52C7}"/>
                </a:ext>
              </a:extLst>
            </xdr:cNvPr>
            <xdr:cNvSpPr txBox="1"/>
          </xdr:nvSpPr>
          <xdr:spPr>
            <a:xfrm>
              <a:off x="3866445" y="2765778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  <xdr:oneCellAnchor>
    <xdr:from>
      <xdr:col>25</xdr:col>
      <xdr:colOff>60678</xdr:colOff>
      <xdr:row>10</xdr:row>
      <xdr:rowOff>60678</xdr:rowOff>
    </xdr:from>
    <xdr:ext cx="144590" cy="1653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00A7823-1A09-494F-85A6-932D21635CF0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∓</m:t>
                    </m:r>
                  </m:oMath>
                </m:oMathPara>
              </a14:m>
              <a:endParaRPr lang="ar-SA" sz="11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00A7823-1A09-494F-85A6-932D21635CF0}"/>
                </a:ext>
              </a:extLst>
            </xdr:cNvPr>
            <xdr:cNvSpPr txBox="1"/>
          </xdr:nvSpPr>
          <xdr:spPr>
            <a:xfrm>
              <a:off x="3877734" y="2523067"/>
              <a:ext cx="144590" cy="1653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1" anchor="t">
              <a:spAutoFit/>
            </a:bodyPr>
            <a:lstStyle/>
            <a:p>
              <a:r>
                <a:rPr lang="ar-SA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∓</a:t>
              </a:r>
              <a:endParaRPr lang="ar-SA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12700</xdr:colOff>
      <xdr:row>12</xdr:row>
      <xdr:rowOff>6350</xdr:rowOff>
    </xdr:from>
    <xdr:to>
      <xdr:col>14</xdr:col>
      <xdr:colOff>165100</xdr:colOff>
      <xdr:row>23</xdr:row>
      <xdr:rowOff>260350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25C34727-579C-0A11-4093-75CFC8DA5E1F}"/>
            </a:ext>
          </a:extLst>
        </xdr:cNvPr>
        <xdr:cNvSpPr/>
      </xdr:nvSpPr>
      <xdr:spPr>
        <a:xfrm>
          <a:off x="8356600" y="6350"/>
          <a:ext cx="152400" cy="320675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14</xdr:col>
      <xdr:colOff>130586</xdr:colOff>
      <xdr:row>16</xdr:row>
      <xdr:rowOff>109035</xdr:rowOff>
    </xdr:from>
    <xdr:ext cx="1504130" cy="52213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C7A12DE-507D-47E3-0022-82CF78B4DFEF}"/>
            </a:ext>
          </a:extLst>
        </xdr:cNvPr>
        <xdr:cNvSpPr/>
      </xdr:nvSpPr>
      <xdr:spPr>
        <a:xfrm>
          <a:off x="10493786" y="4420685"/>
          <a:ext cx="1504130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Haql-10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  <xdr:twoCellAnchor>
    <xdr:from>
      <xdr:col>14</xdr:col>
      <xdr:colOff>44450</xdr:colOff>
      <xdr:row>26</xdr:row>
      <xdr:rowOff>0</xdr:rowOff>
    </xdr:from>
    <xdr:to>
      <xdr:col>14</xdr:col>
      <xdr:colOff>196850</xdr:colOff>
      <xdr:row>42</xdr:row>
      <xdr:rowOff>252730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F70E4D6D-65E0-4550-A3DF-39E4D1AFD7B9}"/>
            </a:ext>
          </a:extLst>
        </xdr:cNvPr>
        <xdr:cNvSpPr/>
      </xdr:nvSpPr>
      <xdr:spPr>
        <a:xfrm>
          <a:off x="8388350" y="3587750"/>
          <a:ext cx="152400" cy="452628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14</xdr:col>
      <xdr:colOff>181386</xdr:colOff>
      <xdr:row>33</xdr:row>
      <xdr:rowOff>7435</xdr:rowOff>
    </xdr:from>
    <xdr:ext cx="1504130" cy="5221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3F6E841-E553-4CA9-939D-8E9134C20A1F}"/>
            </a:ext>
          </a:extLst>
        </xdr:cNvPr>
        <xdr:cNvSpPr/>
      </xdr:nvSpPr>
      <xdr:spPr>
        <a:xfrm>
          <a:off x="10544586" y="8802185"/>
          <a:ext cx="1504130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Haql-15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  <xdr:twoCellAnchor>
    <xdr:from>
      <xdr:col>14</xdr:col>
      <xdr:colOff>12700</xdr:colOff>
      <xdr:row>3</xdr:row>
      <xdr:rowOff>6350</xdr:rowOff>
    </xdr:from>
    <xdr:to>
      <xdr:col>14</xdr:col>
      <xdr:colOff>165100</xdr:colOff>
      <xdr:row>10</xdr:row>
      <xdr:rowOff>1270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03277F09-3044-4BA7-9F7F-A74383DD764F}"/>
            </a:ext>
          </a:extLst>
        </xdr:cNvPr>
        <xdr:cNvSpPr/>
      </xdr:nvSpPr>
      <xdr:spPr>
        <a:xfrm>
          <a:off x="8356600" y="6350"/>
          <a:ext cx="152400" cy="187452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14</xdr:col>
      <xdr:colOff>173893</xdr:colOff>
      <xdr:row>4</xdr:row>
      <xdr:rowOff>267785</xdr:rowOff>
    </xdr:from>
    <xdr:ext cx="1379416" cy="52213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C0054B-6C90-48B1-9AAB-D1C1ABF59D01}"/>
            </a:ext>
          </a:extLst>
        </xdr:cNvPr>
        <xdr:cNvSpPr/>
      </xdr:nvSpPr>
      <xdr:spPr>
        <a:xfrm>
          <a:off x="10537093" y="1347285"/>
          <a:ext cx="1379416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Haql-5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9</xdr:row>
      <xdr:rowOff>6350</xdr:rowOff>
    </xdr:from>
    <xdr:to>
      <xdr:col>5</xdr:col>
      <xdr:colOff>165100</xdr:colOff>
      <xdr:row>20</xdr:row>
      <xdr:rowOff>260350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D6491D2-8640-49DA-9538-8EF91D60EA23}"/>
            </a:ext>
          </a:extLst>
        </xdr:cNvPr>
        <xdr:cNvSpPr/>
      </xdr:nvSpPr>
      <xdr:spPr>
        <a:xfrm>
          <a:off x="11303000" y="2787650"/>
          <a:ext cx="152400" cy="320675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5</xdr:col>
      <xdr:colOff>162336</xdr:colOff>
      <xdr:row>14</xdr:row>
      <xdr:rowOff>7435</xdr:rowOff>
    </xdr:from>
    <xdr:ext cx="1504130" cy="52213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272D3FD-9088-4E29-A567-40E955936BCC}"/>
            </a:ext>
          </a:extLst>
        </xdr:cNvPr>
        <xdr:cNvSpPr/>
      </xdr:nvSpPr>
      <xdr:spPr>
        <a:xfrm>
          <a:off x="11452636" y="4141285"/>
          <a:ext cx="1504130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Haql-10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  <xdr:twoCellAnchor>
    <xdr:from>
      <xdr:col>5</xdr:col>
      <xdr:colOff>44450</xdr:colOff>
      <xdr:row>23</xdr:row>
      <xdr:rowOff>0</xdr:rowOff>
    </xdr:from>
    <xdr:to>
      <xdr:col>5</xdr:col>
      <xdr:colOff>196850</xdr:colOff>
      <xdr:row>39</xdr:row>
      <xdr:rowOff>252730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62E9999D-4FEC-41C1-8B9E-A38EE7E76E23}"/>
            </a:ext>
          </a:extLst>
        </xdr:cNvPr>
        <xdr:cNvSpPr/>
      </xdr:nvSpPr>
      <xdr:spPr>
        <a:xfrm>
          <a:off x="11334750" y="6369050"/>
          <a:ext cx="152400" cy="452628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5</xdr:col>
      <xdr:colOff>155986</xdr:colOff>
      <xdr:row>30</xdr:row>
      <xdr:rowOff>140785</xdr:rowOff>
    </xdr:from>
    <xdr:ext cx="1504130" cy="52213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0460C8-E2F4-4E97-996C-ABEDA979FF3F}"/>
            </a:ext>
          </a:extLst>
        </xdr:cNvPr>
        <xdr:cNvSpPr/>
      </xdr:nvSpPr>
      <xdr:spPr>
        <a:xfrm>
          <a:off x="11446286" y="8383085"/>
          <a:ext cx="1504130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Haql-15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  <xdr:twoCellAnchor>
    <xdr:from>
      <xdr:col>5</xdr:col>
      <xdr:colOff>12700</xdr:colOff>
      <xdr:row>0</xdr:row>
      <xdr:rowOff>6350</xdr:rowOff>
    </xdr:from>
    <xdr:to>
      <xdr:col>5</xdr:col>
      <xdr:colOff>165100</xdr:colOff>
      <xdr:row>7</xdr:row>
      <xdr:rowOff>1270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FC86F892-0074-4A65-999E-6A1C7C8F7CE2}"/>
            </a:ext>
          </a:extLst>
        </xdr:cNvPr>
        <xdr:cNvSpPr/>
      </xdr:nvSpPr>
      <xdr:spPr>
        <a:xfrm>
          <a:off x="11303000" y="546100"/>
          <a:ext cx="152400" cy="1874520"/>
        </a:xfrm>
        <a:prstGeom prst="rightBrac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1" anchor="t"/>
        <a:lstStyle/>
        <a:p>
          <a:pPr algn="l"/>
          <a:endParaRPr lang="ar-SA" sz="1100"/>
        </a:p>
      </xdr:txBody>
    </xdr:sp>
    <xdr:clientData/>
  </xdr:twoCellAnchor>
  <xdr:oneCellAnchor>
    <xdr:from>
      <xdr:col>5</xdr:col>
      <xdr:colOff>199293</xdr:colOff>
      <xdr:row>2</xdr:row>
      <xdr:rowOff>147135</xdr:rowOff>
    </xdr:from>
    <xdr:ext cx="1379416" cy="52213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6F7E1A-57AE-4F14-82DA-FC711CDA69F7}"/>
            </a:ext>
          </a:extLst>
        </xdr:cNvPr>
        <xdr:cNvSpPr/>
      </xdr:nvSpPr>
      <xdr:spPr>
        <a:xfrm>
          <a:off x="11489593" y="1226635"/>
          <a:ext cx="1379416" cy="5221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Haql-5</a:t>
          </a:r>
          <a:r>
            <a:rPr lang="en-US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akkal Majalla" panose="02000000000000000000" pitchFamily="2" charset="-78"/>
              <a:cs typeface="Sakkal Majalla" panose="02000000000000000000" pitchFamily="2" charset="-78"/>
            </a:rPr>
            <a:t> Story</a:t>
          </a:r>
          <a:endParaRPr lang="en-US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Sakkal Majalla" panose="02000000000000000000" pitchFamily="2" charset="-78"/>
            <a:cs typeface="Sakkal Majalla" panose="02000000000000000000" pitchFamily="2" charset="-78"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9D8D-6F20-47AB-9820-3CEA63E35B76}">
  <dimension ref="A2:I11"/>
  <sheetViews>
    <sheetView workbookViewId="0">
      <selection activeCell="C17" sqref="C17"/>
    </sheetView>
  </sheetViews>
  <sheetFormatPr defaultRowHeight="14.5" x14ac:dyDescent="0.35"/>
  <cols>
    <col min="1" max="1" width="42.81640625" customWidth="1"/>
    <col min="2" max="7" width="5.54296875" customWidth="1"/>
    <col min="8" max="8" width="18.453125" bestFit="1" customWidth="1"/>
    <col min="9" max="9" width="56.36328125" bestFit="1" customWidth="1"/>
  </cols>
  <sheetData>
    <row r="2" spans="1:9" ht="15" thickBot="1" x14ac:dyDescent="0.4">
      <c r="A2" s="6"/>
      <c r="B2" s="6"/>
      <c r="C2" s="6"/>
      <c r="D2" s="6"/>
      <c r="E2" s="6"/>
      <c r="F2" s="6"/>
      <c r="G2" s="6"/>
      <c r="H2" s="6"/>
      <c r="I2" s="6"/>
    </row>
    <row r="3" spans="1:9" ht="25.5" thickTop="1" thickBot="1" x14ac:dyDescent="0.4">
      <c r="A3" s="98" t="s">
        <v>9</v>
      </c>
      <c r="B3" s="9"/>
      <c r="C3" s="100" t="s">
        <v>0</v>
      </c>
      <c r="D3" s="100"/>
      <c r="E3" s="100"/>
      <c r="F3" s="100"/>
      <c r="G3" s="100"/>
      <c r="H3" s="101" t="s">
        <v>42</v>
      </c>
      <c r="I3" s="101" t="s">
        <v>58</v>
      </c>
    </row>
    <row r="4" spans="1:9" ht="20" customHeight="1" thickTop="1" thickBot="1" x14ac:dyDescent="0.4">
      <c r="A4" s="99"/>
      <c r="B4" s="99" t="s">
        <v>52</v>
      </c>
      <c r="C4" s="99"/>
      <c r="D4" s="99" t="s">
        <v>53</v>
      </c>
      <c r="E4" s="99"/>
      <c r="F4" s="99" t="s">
        <v>3</v>
      </c>
      <c r="G4" s="99"/>
      <c r="H4" s="99"/>
      <c r="I4" s="99"/>
    </row>
    <row r="5" spans="1:9" ht="20" customHeight="1" thickTop="1" x14ac:dyDescent="0.7">
      <c r="A5" s="3" t="s">
        <v>251</v>
      </c>
      <c r="B5" s="3">
        <v>52</v>
      </c>
      <c r="C5" s="10">
        <f>B5*2.24</f>
        <v>116.48000000000002</v>
      </c>
      <c r="D5" s="3">
        <v>52</v>
      </c>
      <c r="E5" s="10">
        <f>D5*2.24</f>
        <v>116.48000000000002</v>
      </c>
      <c r="F5" s="3">
        <v>52</v>
      </c>
      <c r="G5" s="10">
        <f>F5*2.24</f>
        <v>116.48000000000002</v>
      </c>
      <c r="H5" s="2" t="s">
        <v>57</v>
      </c>
      <c r="I5" s="1" t="s">
        <v>59</v>
      </c>
    </row>
    <row r="6" spans="1:9" ht="20" customHeight="1" x14ac:dyDescent="0.7">
      <c r="A6" s="3" t="s">
        <v>252</v>
      </c>
      <c r="B6" s="102">
        <v>1</v>
      </c>
      <c r="C6" s="102"/>
      <c r="D6" s="102">
        <v>1</v>
      </c>
      <c r="E6" s="102"/>
      <c r="F6" s="102">
        <v>1</v>
      </c>
      <c r="G6" s="102"/>
      <c r="H6" s="2" t="s">
        <v>11</v>
      </c>
      <c r="I6" s="1" t="s">
        <v>66</v>
      </c>
    </row>
    <row r="7" spans="1:9" ht="20" customHeight="1" x14ac:dyDescent="0.7">
      <c r="A7" s="3" t="s">
        <v>55</v>
      </c>
      <c r="B7" s="102" t="s">
        <v>35</v>
      </c>
      <c r="C7" s="102"/>
      <c r="D7" s="102" t="s">
        <v>35</v>
      </c>
      <c r="E7" s="102"/>
      <c r="F7" s="102" t="s">
        <v>35</v>
      </c>
      <c r="G7" s="102"/>
      <c r="H7" s="2" t="s">
        <v>63</v>
      </c>
      <c r="I7" s="1" t="s">
        <v>64</v>
      </c>
    </row>
    <row r="8" spans="1:9" ht="20" customHeight="1" x14ac:dyDescent="0.7">
      <c r="A8" s="3" t="s">
        <v>253</v>
      </c>
      <c r="B8" s="102">
        <v>1</v>
      </c>
      <c r="C8" s="102"/>
      <c r="D8" s="102">
        <v>1</v>
      </c>
      <c r="E8" s="102"/>
      <c r="F8" s="102">
        <v>1</v>
      </c>
      <c r="G8" s="102"/>
      <c r="H8" s="2" t="s">
        <v>61</v>
      </c>
      <c r="I8" s="1" t="s">
        <v>62</v>
      </c>
    </row>
    <row r="9" spans="1:9" ht="20" customHeight="1" x14ac:dyDescent="0.7">
      <c r="A9" s="3" t="s">
        <v>56</v>
      </c>
      <c r="B9" s="102">
        <v>0.85</v>
      </c>
      <c r="C9" s="102"/>
      <c r="D9" s="102">
        <v>0.85</v>
      </c>
      <c r="E9" s="102"/>
      <c r="F9" s="102">
        <v>0.85</v>
      </c>
      <c r="G9" s="102"/>
      <c r="H9" s="2" t="s">
        <v>65</v>
      </c>
      <c r="I9" s="1"/>
    </row>
    <row r="10" spans="1:9" ht="20" customHeight="1" thickBot="1" x14ac:dyDescent="0.75">
      <c r="A10" s="4" t="s">
        <v>254</v>
      </c>
      <c r="B10" s="103">
        <v>0.85</v>
      </c>
      <c r="C10" s="103"/>
      <c r="D10" s="103">
        <v>0.85</v>
      </c>
      <c r="E10" s="103"/>
      <c r="F10" s="103">
        <v>0.85</v>
      </c>
      <c r="G10" s="103"/>
      <c r="H10" s="7" t="s">
        <v>60</v>
      </c>
      <c r="I10" s="5"/>
    </row>
    <row r="11" spans="1:9" ht="15" thickTop="1" x14ac:dyDescent="0.35"/>
  </sheetData>
  <mergeCells count="22">
    <mergeCell ref="F6:G6"/>
    <mergeCell ref="F7:G7"/>
    <mergeCell ref="F8:G8"/>
    <mergeCell ref="F9:G9"/>
    <mergeCell ref="F10:G10"/>
    <mergeCell ref="B6:C6"/>
    <mergeCell ref="B7:C7"/>
    <mergeCell ref="B8:C8"/>
    <mergeCell ref="B9:C9"/>
    <mergeCell ref="B10:C10"/>
    <mergeCell ref="D6:E6"/>
    <mergeCell ref="D7:E7"/>
    <mergeCell ref="D8:E8"/>
    <mergeCell ref="D9:E9"/>
    <mergeCell ref="D10:E10"/>
    <mergeCell ref="A3:A4"/>
    <mergeCell ref="C3:G3"/>
    <mergeCell ref="H3:H4"/>
    <mergeCell ref="I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D375B-A626-4146-B97C-B8ED8246B841}">
  <dimension ref="A2:L60"/>
  <sheetViews>
    <sheetView tabSelected="1" topLeftCell="A22" workbookViewId="0">
      <selection activeCell="B30" sqref="B30:D30"/>
    </sheetView>
  </sheetViews>
  <sheetFormatPr defaultRowHeight="14.5" x14ac:dyDescent="0.35"/>
  <cols>
    <col min="1" max="1" width="45.36328125" bestFit="1" customWidth="1"/>
    <col min="2" max="10" width="5.54296875" customWidth="1"/>
    <col min="11" max="11" width="18.453125" bestFit="1" customWidth="1"/>
    <col min="12" max="12" width="73.08984375" bestFit="1" customWidth="1"/>
  </cols>
  <sheetData>
    <row r="2" spans="1:12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5.5" thickTop="1" thickBot="1" x14ac:dyDescent="0.4">
      <c r="A3" s="98" t="s">
        <v>9</v>
      </c>
      <c r="B3" s="120" t="s">
        <v>0</v>
      </c>
      <c r="C3" s="120"/>
      <c r="D3" s="120"/>
      <c r="E3" s="120"/>
      <c r="F3" s="120"/>
      <c r="G3" s="120"/>
      <c r="H3" s="120"/>
      <c r="I3" s="120"/>
      <c r="J3" s="120"/>
      <c r="K3" s="101" t="s">
        <v>42</v>
      </c>
      <c r="L3" s="101" t="s">
        <v>58</v>
      </c>
    </row>
    <row r="4" spans="1:12" ht="25" thickBot="1" x14ac:dyDescent="0.4">
      <c r="A4" s="101"/>
      <c r="B4" s="115" t="s">
        <v>52</v>
      </c>
      <c r="C4" s="115"/>
      <c r="D4" s="116"/>
      <c r="E4" s="114" t="s">
        <v>53</v>
      </c>
      <c r="F4" s="115"/>
      <c r="G4" s="116"/>
      <c r="H4" s="114" t="s">
        <v>3</v>
      </c>
      <c r="I4" s="115"/>
      <c r="J4" s="116"/>
      <c r="K4" s="101"/>
      <c r="L4" s="101"/>
    </row>
    <row r="5" spans="1:12" ht="20" customHeight="1" thickBot="1" x14ac:dyDescent="0.4">
      <c r="A5" s="99"/>
      <c r="B5" s="8">
        <v>5</v>
      </c>
      <c r="C5" s="8">
        <v>10</v>
      </c>
      <c r="D5" s="13">
        <v>15</v>
      </c>
      <c r="E5" s="14">
        <v>5</v>
      </c>
      <c r="F5" s="8">
        <v>10</v>
      </c>
      <c r="G5" s="13">
        <v>15</v>
      </c>
      <c r="H5" s="14">
        <v>5</v>
      </c>
      <c r="I5" s="8">
        <v>10</v>
      </c>
      <c r="J5" s="13">
        <v>15</v>
      </c>
      <c r="K5" s="99"/>
      <c r="L5" s="99"/>
    </row>
    <row r="6" spans="1:12" ht="20" customHeight="1" thickTop="1" x14ac:dyDescent="0.7">
      <c r="A6" s="3" t="s">
        <v>43</v>
      </c>
      <c r="B6" s="118" t="s">
        <v>2</v>
      </c>
      <c r="C6" s="118"/>
      <c r="D6" s="119"/>
      <c r="E6" s="117" t="s">
        <v>2</v>
      </c>
      <c r="F6" s="118"/>
      <c r="G6" s="119"/>
      <c r="H6" s="117" t="s">
        <v>2</v>
      </c>
      <c r="I6" s="118"/>
      <c r="J6" s="119"/>
      <c r="K6" s="2" t="s">
        <v>10</v>
      </c>
      <c r="L6" s="1" t="s">
        <v>4</v>
      </c>
    </row>
    <row r="7" spans="1:12" ht="20" customHeight="1" x14ac:dyDescent="0.7">
      <c r="A7" s="3" t="s">
        <v>210</v>
      </c>
      <c r="B7" s="102">
        <v>1.5</v>
      </c>
      <c r="C7" s="102"/>
      <c r="D7" s="113"/>
      <c r="E7" s="112">
        <v>1.5</v>
      </c>
      <c r="F7" s="102"/>
      <c r="G7" s="113"/>
      <c r="H7" s="112">
        <v>1.5</v>
      </c>
      <c r="I7" s="102"/>
      <c r="J7" s="113"/>
      <c r="K7" s="2" t="s">
        <v>11</v>
      </c>
      <c r="L7" s="1"/>
    </row>
    <row r="8" spans="1:12" ht="20" customHeight="1" x14ac:dyDescent="0.7">
      <c r="A8" s="3" t="s">
        <v>1</v>
      </c>
      <c r="B8" s="102" t="s">
        <v>5</v>
      </c>
      <c r="C8" s="102"/>
      <c r="D8" s="113"/>
      <c r="E8" s="112" t="s">
        <v>5</v>
      </c>
      <c r="F8" s="102"/>
      <c r="G8" s="113"/>
      <c r="H8" s="112" t="s">
        <v>5</v>
      </c>
      <c r="I8" s="102"/>
      <c r="J8" s="113"/>
      <c r="K8" s="2" t="s">
        <v>12</v>
      </c>
      <c r="L8" s="1" t="s">
        <v>6</v>
      </c>
    </row>
    <row r="9" spans="1:12" ht="20" customHeight="1" x14ac:dyDescent="0.7">
      <c r="A9" s="3" t="s">
        <v>44</v>
      </c>
      <c r="B9" s="102">
        <f>1.1</f>
        <v>1.1000000000000001</v>
      </c>
      <c r="C9" s="102"/>
      <c r="D9" s="113"/>
      <c r="E9" s="112">
        <f>0.5</f>
        <v>0.5</v>
      </c>
      <c r="F9" s="102"/>
      <c r="G9" s="113"/>
      <c r="H9" s="112">
        <f>0.2</f>
        <v>0.2</v>
      </c>
      <c r="I9" s="102"/>
      <c r="J9" s="113"/>
      <c r="K9" s="2" t="s">
        <v>26</v>
      </c>
      <c r="L9" s="1"/>
    </row>
    <row r="10" spans="1:12" ht="20" customHeight="1" x14ac:dyDescent="0.7">
      <c r="A10" s="3" t="s">
        <v>7</v>
      </c>
      <c r="B10" s="102">
        <f>0.26</f>
        <v>0.26</v>
      </c>
      <c r="C10" s="102"/>
      <c r="D10" s="113"/>
      <c r="E10" s="112">
        <f>0.1</f>
        <v>0.1</v>
      </c>
      <c r="F10" s="102"/>
      <c r="G10" s="113"/>
      <c r="H10" s="112">
        <f>0.04</f>
        <v>0.04</v>
      </c>
      <c r="I10" s="102"/>
      <c r="J10" s="113"/>
      <c r="K10" s="2" t="s">
        <v>26</v>
      </c>
      <c r="L10" s="1"/>
    </row>
    <row r="11" spans="1:12" ht="20" customHeight="1" x14ac:dyDescent="0.7">
      <c r="A11" s="3" t="s">
        <v>45</v>
      </c>
      <c r="B11" s="102">
        <v>6</v>
      </c>
      <c r="C11" s="102"/>
      <c r="D11" s="113"/>
      <c r="E11" s="112">
        <v>4</v>
      </c>
      <c r="F11" s="102"/>
      <c r="G11" s="113"/>
      <c r="H11" s="112">
        <v>4</v>
      </c>
      <c r="I11" s="102"/>
      <c r="J11" s="113"/>
      <c r="K11" s="2" t="s">
        <v>27</v>
      </c>
      <c r="L11" s="1"/>
    </row>
    <row r="12" spans="1:12" ht="20" customHeight="1" x14ac:dyDescent="0.7">
      <c r="A12" s="3" t="s">
        <v>8</v>
      </c>
      <c r="B12" s="102">
        <v>1</v>
      </c>
      <c r="C12" s="102"/>
      <c r="D12" s="113"/>
      <c r="E12" s="112">
        <v>1</v>
      </c>
      <c r="F12" s="102"/>
      <c r="G12" s="113"/>
      <c r="H12" s="112">
        <v>1</v>
      </c>
      <c r="I12" s="102"/>
      <c r="J12" s="113"/>
      <c r="K12" s="2" t="s">
        <v>28</v>
      </c>
      <c r="L12" s="1"/>
    </row>
    <row r="13" spans="1:12" ht="20" customHeight="1" x14ac:dyDescent="0.7">
      <c r="A13" s="3" t="s">
        <v>17</v>
      </c>
      <c r="B13" s="102">
        <v>1</v>
      </c>
      <c r="C13" s="102"/>
      <c r="D13" s="113"/>
      <c r="E13" s="112">
        <v>1</v>
      </c>
      <c r="F13" s="102"/>
      <c r="G13" s="113"/>
      <c r="H13" s="112">
        <v>1</v>
      </c>
      <c r="I13" s="102"/>
      <c r="J13" s="113"/>
      <c r="K13" s="2" t="s">
        <v>15</v>
      </c>
      <c r="L13" s="1"/>
    </row>
    <row r="14" spans="1:12" ht="20" customHeight="1" x14ac:dyDescent="0.7">
      <c r="A14" s="3" t="s">
        <v>33</v>
      </c>
      <c r="B14" s="105">
        <f>B12*B9</f>
        <v>1.1000000000000001</v>
      </c>
      <c r="C14" s="105"/>
      <c r="D14" s="106"/>
      <c r="E14" s="104">
        <f>E12*E9</f>
        <v>0.5</v>
      </c>
      <c r="F14" s="105"/>
      <c r="G14" s="106"/>
      <c r="H14" s="104">
        <f>H12*H9</f>
        <v>0.2</v>
      </c>
      <c r="I14" s="105"/>
      <c r="J14" s="106"/>
      <c r="K14" s="2" t="s">
        <v>29</v>
      </c>
      <c r="L14" s="1"/>
    </row>
    <row r="15" spans="1:12" ht="20" customHeight="1" x14ac:dyDescent="0.7">
      <c r="A15" s="3" t="s">
        <v>13</v>
      </c>
      <c r="B15" s="105">
        <f>B13*B10</f>
        <v>0.26</v>
      </c>
      <c r="C15" s="105"/>
      <c r="D15" s="106"/>
      <c r="E15" s="104">
        <f>E13*E10</f>
        <v>0.1</v>
      </c>
      <c r="F15" s="105"/>
      <c r="G15" s="106"/>
      <c r="H15" s="104">
        <f>H13*H10</f>
        <v>0.04</v>
      </c>
      <c r="I15" s="105"/>
      <c r="J15" s="106"/>
      <c r="K15" s="2" t="s">
        <v>30</v>
      </c>
      <c r="L15" s="1"/>
    </row>
    <row r="16" spans="1:12" ht="22" x14ac:dyDescent="0.7">
      <c r="A16" s="3" t="s">
        <v>46</v>
      </c>
      <c r="B16" s="105">
        <f>(2/3)*B14</f>
        <v>0.73333333333333339</v>
      </c>
      <c r="C16" s="105"/>
      <c r="D16" s="106"/>
      <c r="E16" s="104">
        <f>(2/3)*E14</f>
        <v>0.33333333333333331</v>
      </c>
      <c r="F16" s="105"/>
      <c r="G16" s="106"/>
      <c r="H16" s="104">
        <f>(2/3)*H14</f>
        <v>0.13333333333333333</v>
      </c>
      <c r="I16" s="105"/>
      <c r="J16" s="106"/>
      <c r="K16" s="2" t="s">
        <v>31</v>
      </c>
      <c r="L16" s="1"/>
    </row>
    <row r="17" spans="1:12" ht="22" x14ac:dyDescent="0.7">
      <c r="A17" s="3" t="s">
        <v>14</v>
      </c>
      <c r="B17" s="105">
        <f>(2/3)*B15</f>
        <v>0.17333333333333334</v>
      </c>
      <c r="C17" s="105"/>
      <c r="D17" s="106"/>
      <c r="E17" s="104">
        <f>(2/3)*E15</f>
        <v>6.6666666666666666E-2</v>
      </c>
      <c r="F17" s="105"/>
      <c r="G17" s="106"/>
      <c r="H17" s="104">
        <f>(2/3)*H15</f>
        <v>2.6666666666666665E-2</v>
      </c>
      <c r="I17" s="105"/>
      <c r="J17" s="106"/>
      <c r="K17" s="2" t="s">
        <v>32</v>
      </c>
      <c r="L17" s="1"/>
    </row>
    <row r="18" spans="1:12" ht="21" x14ac:dyDescent="0.7">
      <c r="A18" s="3" t="s">
        <v>47</v>
      </c>
      <c r="B18" s="102" t="s">
        <v>34</v>
      </c>
      <c r="C18" s="102"/>
      <c r="D18" s="113"/>
      <c r="E18" s="112" t="s">
        <v>34</v>
      </c>
      <c r="F18" s="102"/>
      <c r="G18" s="113"/>
      <c r="H18" s="112" t="s">
        <v>35</v>
      </c>
      <c r="I18" s="102"/>
      <c r="J18" s="113"/>
      <c r="K18" s="2" t="s">
        <v>16</v>
      </c>
      <c r="L18" s="1"/>
    </row>
    <row r="19" spans="1:12" ht="21" x14ac:dyDescent="0.7">
      <c r="A19" s="3" t="s">
        <v>48</v>
      </c>
      <c r="B19" s="102" t="s">
        <v>34</v>
      </c>
      <c r="C19" s="102"/>
      <c r="D19" s="113"/>
      <c r="E19" s="112" t="s">
        <v>36</v>
      </c>
      <c r="F19" s="102"/>
      <c r="G19" s="113"/>
      <c r="H19" s="112" t="s">
        <v>36</v>
      </c>
      <c r="I19" s="102"/>
      <c r="J19" s="113"/>
      <c r="K19" s="2" t="s">
        <v>18</v>
      </c>
      <c r="L19" s="1"/>
    </row>
    <row r="20" spans="1:12" ht="21" x14ac:dyDescent="0.7">
      <c r="A20" s="3" t="s">
        <v>49</v>
      </c>
      <c r="B20" s="102" t="s">
        <v>34</v>
      </c>
      <c r="C20" s="102"/>
      <c r="D20" s="113"/>
      <c r="E20" s="112" t="s">
        <v>34</v>
      </c>
      <c r="F20" s="102"/>
      <c r="G20" s="113"/>
      <c r="H20" s="112" t="s">
        <v>35</v>
      </c>
      <c r="I20" s="102"/>
      <c r="J20" s="113"/>
      <c r="K20" s="2"/>
      <c r="L20" s="1"/>
    </row>
    <row r="21" spans="1:12" ht="21" x14ac:dyDescent="0.7">
      <c r="A21" s="3" t="s">
        <v>19</v>
      </c>
      <c r="B21" s="102" t="s">
        <v>37</v>
      </c>
      <c r="C21" s="102"/>
      <c r="D21" s="113"/>
      <c r="E21" s="112" t="s">
        <v>37</v>
      </c>
      <c r="F21" s="102"/>
      <c r="G21" s="113"/>
      <c r="H21" s="112" t="s">
        <v>37</v>
      </c>
      <c r="I21" s="102"/>
      <c r="J21" s="113"/>
      <c r="K21" s="2"/>
      <c r="L21" s="1"/>
    </row>
    <row r="22" spans="1:12" ht="22" x14ac:dyDescent="0.7">
      <c r="A22" s="3" t="s">
        <v>50</v>
      </c>
      <c r="B22" s="25">
        <v>4.6600000000000003E-2</v>
      </c>
      <c r="C22" s="102" t="s">
        <v>100</v>
      </c>
      <c r="D22" s="113"/>
      <c r="E22" s="26">
        <v>4.6600000000000003E-2</v>
      </c>
      <c r="F22" s="102" t="s">
        <v>100</v>
      </c>
      <c r="G22" s="113"/>
      <c r="H22" s="26">
        <v>4.6600000000000003E-2</v>
      </c>
      <c r="I22" s="102" t="s">
        <v>100</v>
      </c>
      <c r="J22" s="113"/>
      <c r="K22" s="2" t="s">
        <v>20</v>
      </c>
      <c r="L22" s="1" t="s">
        <v>40</v>
      </c>
    </row>
    <row r="23" spans="1:12" ht="21" x14ac:dyDescent="0.7">
      <c r="A23" s="3" t="s">
        <v>51</v>
      </c>
      <c r="B23" s="102">
        <v>0.9</v>
      </c>
      <c r="C23" s="102"/>
      <c r="D23" s="113"/>
      <c r="E23" s="112">
        <v>0.9</v>
      </c>
      <c r="F23" s="102"/>
      <c r="G23" s="113"/>
      <c r="H23" s="112">
        <v>0.9</v>
      </c>
      <c r="I23" s="102"/>
      <c r="J23" s="113"/>
      <c r="K23" s="2" t="s">
        <v>20</v>
      </c>
      <c r="L23" s="1"/>
    </row>
    <row r="24" spans="1:12" ht="21" x14ac:dyDescent="0.7">
      <c r="A24" s="3" t="s">
        <v>21</v>
      </c>
      <c r="B24" s="102">
        <v>6.5</v>
      </c>
      <c r="C24" s="102"/>
      <c r="D24" s="113"/>
      <c r="E24" s="112">
        <v>6.5</v>
      </c>
      <c r="F24" s="102"/>
      <c r="G24" s="113"/>
      <c r="H24" s="112">
        <v>6.5</v>
      </c>
      <c r="I24" s="102"/>
      <c r="J24" s="113"/>
      <c r="K24" s="2" t="s">
        <v>24</v>
      </c>
      <c r="L24" s="1"/>
    </row>
    <row r="25" spans="1:12" ht="21" x14ac:dyDescent="0.7">
      <c r="A25" s="3" t="s">
        <v>22</v>
      </c>
      <c r="B25" s="102">
        <v>3</v>
      </c>
      <c r="C25" s="102"/>
      <c r="D25" s="113"/>
      <c r="E25" s="112">
        <v>3</v>
      </c>
      <c r="F25" s="102"/>
      <c r="G25" s="113"/>
      <c r="H25" s="112">
        <v>3</v>
      </c>
      <c r="I25" s="102"/>
      <c r="J25" s="113"/>
      <c r="K25" s="2" t="s">
        <v>24</v>
      </c>
      <c r="L25" s="1"/>
    </row>
    <row r="26" spans="1:12" ht="22" x14ac:dyDescent="0.7">
      <c r="A26" s="3" t="s">
        <v>54</v>
      </c>
      <c r="B26" s="102">
        <v>5.5</v>
      </c>
      <c r="C26" s="102"/>
      <c r="D26" s="113"/>
      <c r="E26" s="112">
        <v>5.5</v>
      </c>
      <c r="F26" s="102"/>
      <c r="G26" s="113"/>
      <c r="H26" s="112">
        <v>5.5</v>
      </c>
      <c r="I26" s="102"/>
      <c r="J26" s="113"/>
      <c r="K26" s="2" t="s">
        <v>24</v>
      </c>
      <c r="L26" s="1"/>
    </row>
    <row r="27" spans="1:12" ht="21" x14ac:dyDescent="0.7">
      <c r="A27" s="3" t="s">
        <v>23</v>
      </c>
      <c r="B27" s="102" t="s">
        <v>38</v>
      </c>
      <c r="C27" s="102"/>
      <c r="D27" s="113"/>
      <c r="E27" s="112" t="s">
        <v>38</v>
      </c>
      <c r="F27" s="102"/>
      <c r="G27" s="113"/>
      <c r="H27" s="112" t="s">
        <v>38</v>
      </c>
      <c r="I27" s="102"/>
      <c r="J27" s="113"/>
      <c r="K27" s="2" t="s">
        <v>24</v>
      </c>
      <c r="L27" s="1"/>
    </row>
    <row r="28" spans="1:12" ht="21" x14ac:dyDescent="0.7">
      <c r="A28" s="3" t="s">
        <v>199</v>
      </c>
      <c r="B28" s="102">
        <f>IF(B20="C",1,1.3)</f>
        <v>1.3</v>
      </c>
      <c r="C28" s="102"/>
      <c r="D28" s="113"/>
      <c r="E28" s="112">
        <f>IF(E20="C",1,1.3)</f>
        <v>1.3</v>
      </c>
      <c r="F28" s="102"/>
      <c r="G28" s="113"/>
      <c r="H28" s="112">
        <f>IF(H20="C",1,1.3)</f>
        <v>1</v>
      </c>
      <c r="I28" s="102"/>
      <c r="J28" s="113"/>
      <c r="K28" s="2" t="s">
        <v>67</v>
      </c>
      <c r="L28" s="1"/>
    </row>
    <row r="29" spans="1:12" ht="22" x14ac:dyDescent="0.7">
      <c r="A29" s="3" t="s">
        <v>68</v>
      </c>
      <c r="B29" s="105">
        <f>0.2*B16</f>
        <v>0.1466666666666667</v>
      </c>
      <c r="C29" s="105"/>
      <c r="D29" s="106"/>
      <c r="E29" s="104">
        <f>0.25*E16</f>
        <v>8.3333333333333329E-2</v>
      </c>
      <c r="F29" s="105"/>
      <c r="G29" s="106"/>
      <c r="H29" s="104">
        <f>0.25*H16</f>
        <v>3.3333333333333333E-2</v>
      </c>
      <c r="I29" s="105"/>
      <c r="J29" s="106"/>
      <c r="K29" s="2" t="s">
        <v>69</v>
      </c>
      <c r="L29" s="1"/>
    </row>
    <row r="30" spans="1:12" ht="21" x14ac:dyDescent="0.7">
      <c r="A30" s="3" t="s">
        <v>73</v>
      </c>
      <c r="B30" s="105">
        <f>(1.2+B29)</f>
        <v>1.3466666666666667</v>
      </c>
      <c r="C30" s="105"/>
      <c r="D30" s="106"/>
      <c r="E30" s="104">
        <f>(1.2+E29)</f>
        <v>1.2833333333333332</v>
      </c>
      <c r="F30" s="105"/>
      <c r="G30" s="106"/>
      <c r="H30" s="104">
        <f>(1.2+H29)</f>
        <v>1.2333333333333334</v>
      </c>
      <c r="I30" s="105"/>
      <c r="J30" s="106"/>
      <c r="K30" s="2" t="s">
        <v>71</v>
      </c>
      <c r="L30" s="1" t="s">
        <v>72</v>
      </c>
    </row>
    <row r="31" spans="1:12" ht="21" x14ac:dyDescent="0.7">
      <c r="A31" s="3" t="s">
        <v>74</v>
      </c>
      <c r="B31" s="105">
        <f>(0.9-B29)</f>
        <v>0.7533333333333333</v>
      </c>
      <c r="C31" s="105"/>
      <c r="D31" s="106"/>
      <c r="E31" s="104">
        <f>(0.9-E29)</f>
        <v>0.81666666666666665</v>
      </c>
      <c r="F31" s="105"/>
      <c r="G31" s="106"/>
      <c r="H31" s="104">
        <f>(0.9-H29)</f>
        <v>0.8666666666666667</v>
      </c>
      <c r="I31" s="105"/>
      <c r="J31" s="106"/>
      <c r="K31" s="2" t="s">
        <v>71</v>
      </c>
      <c r="L31" s="1" t="s">
        <v>75</v>
      </c>
    </row>
    <row r="32" spans="1:12" ht="22" x14ac:dyDescent="0.7">
      <c r="A32" s="3" t="s">
        <v>97</v>
      </c>
      <c r="B32" s="2">
        <v>15</v>
      </c>
      <c r="C32" s="2">
        <v>30</v>
      </c>
      <c r="D32" s="23">
        <v>45</v>
      </c>
      <c r="E32" s="26">
        <v>15</v>
      </c>
      <c r="F32" s="2">
        <v>30</v>
      </c>
      <c r="G32" s="23">
        <v>45</v>
      </c>
      <c r="H32" s="26">
        <v>15</v>
      </c>
      <c r="I32" s="2">
        <v>30</v>
      </c>
      <c r="J32" s="23">
        <v>45</v>
      </c>
      <c r="K32" s="2"/>
      <c r="L32" s="1"/>
    </row>
    <row r="33" spans="1:12" ht="22" x14ac:dyDescent="0.7">
      <c r="A33" s="3" t="s">
        <v>98</v>
      </c>
      <c r="B33" s="102">
        <v>1.554</v>
      </c>
      <c r="C33" s="102"/>
      <c r="D33" s="113"/>
      <c r="E33" s="112">
        <v>1.7</v>
      </c>
      <c r="F33" s="102"/>
      <c r="G33" s="113"/>
      <c r="H33" s="112">
        <v>1.7</v>
      </c>
      <c r="I33" s="102"/>
      <c r="J33" s="113"/>
      <c r="K33" s="2" t="s">
        <v>99</v>
      </c>
      <c r="L33" s="1"/>
    </row>
    <row r="34" spans="1:12" ht="22" x14ac:dyDescent="0.7">
      <c r="A34" s="3" t="s">
        <v>101</v>
      </c>
      <c r="B34" s="10">
        <f>B22*(B32^B23)</f>
        <v>0.53317287884209064</v>
      </c>
      <c r="C34" s="10">
        <f>B22*(C32^B23)</f>
        <v>0.99493577230465524</v>
      </c>
      <c r="D34" s="24">
        <f>B22*(D32^B23)</f>
        <v>1.433102254068674</v>
      </c>
      <c r="E34" s="10">
        <f>E22*(E32^E23)</f>
        <v>0.53317287884209064</v>
      </c>
      <c r="F34" s="10">
        <f>E22*(F32^E23)</f>
        <v>0.99493577230465524</v>
      </c>
      <c r="G34" s="24">
        <f>E22*(G32^E23)</f>
        <v>1.433102254068674</v>
      </c>
      <c r="H34" s="27">
        <f>H22*(H32^H23)</f>
        <v>0.53317287884209064</v>
      </c>
      <c r="I34" s="10">
        <f>H22*(I32^H23)</f>
        <v>0.99493577230465524</v>
      </c>
      <c r="J34" s="24">
        <f>H22*(J32^H23)</f>
        <v>1.433102254068674</v>
      </c>
      <c r="K34" s="2" t="s">
        <v>103</v>
      </c>
      <c r="L34" s="1"/>
    </row>
    <row r="35" spans="1:12" ht="21" x14ac:dyDescent="0.7">
      <c r="A35" s="3" t="s">
        <v>102</v>
      </c>
      <c r="B35" s="10">
        <f>B34*B33</f>
        <v>0.82855065372060888</v>
      </c>
      <c r="C35" s="10">
        <f>C34*B33</f>
        <v>1.5461301901614344</v>
      </c>
      <c r="D35" s="24">
        <f>D34*B33</f>
        <v>2.2270409028227194</v>
      </c>
      <c r="E35" s="27">
        <f>E33*E34</f>
        <v>0.90639389403155401</v>
      </c>
      <c r="F35" s="10">
        <f>E33*F34</f>
        <v>1.6913908129179138</v>
      </c>
      <c r="G35" s="24">
        <f>E33*G34</f>
        <v>2.4362738319167456</v>
      </c>
      <c r="H35" s="27">
        <f>H33*H34</f>
        <v>0.90639389403155401</v>
      </c>
      <c r="I35" s="10">
        <f>H33*I34</f>
        <v>1.6913908129179138</v>
      </c>
      <c r="J35" s="24">
        <f>H33*J34</f>
        <v>2.4362738319167456</v>
      </c>
      <c r="K35" s="2" t="s">
        <v>104</v>
      </c>
      <c r="L35" s="1"/>
    </row>
    <row r="36" spans="1:12" ht="22" x14ac:dyDescent="0.7">
      <c r="A36" s="3" t="s">
        <v>105</v>
      </c>
      <c r="B36" s="29">
        <v>1.1599999999999999</v>
      </c>
      <c r="C36" s="29">
        <v>2.14</v>
      </c>
      <c r="D36" s="29">
        <v>3.0329999999999999</v>
      </c>
      <c r="E36" s="63">
        <v>3.984</v>
      </c>
      <c r="F36" s="29">
        <v>4.9204999999999997</v>
      </c>
      <c r="G36" s="71">
        <v>5.8570000000000002</v>
      </c>
      <c r="H36" s="63">
        <v>6.7934999999999999</v>
      </c>
      <c r="I36" s="29">
        <v>7.73</v>
      </c>
      <c r="J36" s="71">
        <v>8.6664999999999992</v>
      </c>
      <c r="K36" s="2"/>
      <c r="L36" s="1" t="s">
        <v>106</v>
      </c>
    </row>
    <row r="37" spans="1:12" ht="21" x14ac:dyDescent="0.7">
      <c r="A37" s="3" t="s">
        <v>248</v>
      </c>
      <c r="B37" s="10">
        <f>MIN(B35,B36)</f>
        <v>0.82855065372060888</v>
      </c>
      <c r="C37" s="10">
        <f>MIN(C35,C36)</f>
        <v>1.5461301901614344</v>
      </c>
      <c r="D37" s="10">
        <f>MIN(D35,D36)</f>
        <v>2.2270409028227194</v>
      </c>
      <c r="E37" s="27">
        <f t="shared" ref="E37:J37" si="0">MIN(E35,E36)</f>
        <v>0.90639389403155401</v>
      </c>
      <c r="F37" s="10">
        <f t="shared" si="0"/>
        <v>1.6913908129179138</v>
      </c>
      <c r="G37" s="24">
        <f t="shared" si="0"/>
        <v>2.4362738319167456</v>
      </c>
      <c r="H37" s="27">
        <f t="shared" si="0"/>
        <v>0.90639389403155401</v>
      </c>
      <c r="I37" s="10">
        <f t="shared" si="0"/>
        <v>1.6913908129179138</v>
      </c>
      <c r="J37" s="24">
        <f t="shared" si="0"/>
        <v>2.4362738319167456</v>
      </c>
      <c r="K37" s="2" t="s">
        <v>104</v>
      </c>
      <c r="L37" s="1"/>
    </row>
    <row r="38" spans="1:12" ht="21" x14ac:dyDescent="0.7">
      <c r="A38" s="3" t="s">
        <v>198</v>
      </c>
      <c r="B38" s="10"/>
      <c r="C38" s="10"/>
      <c r="D38" s="59">
        <f>ABS(MAX('P-Delta Effect Check'!Q48:Q1358))</f>
        <v>5.1284666982961509E-3</v>
      </c>
      <c r="E38" s="27"/>
      <c r="F38" s="10"/>
      <c r="G38" s="23">
        <v>0.01</v>
      </c>
      <c r="H38" s="27"/>
      <c r="I38" s="10"/>
      <c r="J38" s="60">
        <f>ABS(MAX('P-Delta Effect Check'!U48:U1358))</f>
        <v>5.0892048790315133E-3</v>
      </c>
      <c r="K38" s="2" t="s">
        <v>200</v>
      </c>
      <c r="L38" s="1" t="s">
        <v>201</v>
      </c>
    </row>
    <row r="39" spans="1:12" ht="21" x14ac:dyDescent="0.7">
      <c r="A39" s="3" t="s">
        <v>202</v>
      </c>
      <c r="B39" s="10"/>
      <c r="C39" s="10"/>
      <c r="D39" s="59" t="str">
        <f>IF(D38&lt;0.1,"NO","YES")</f>
        <v>NO</v>
      </c>
      <c r="E39" s="27"/>
      <c r="F39" s="10"/>
      <c r="G39" s="23" t="str">
        <f>IF(G38&lt;0.1,"NO","YES")</f>
        <v>NO</v>
      </c>
      <c r="H39" s="27"/>
      <c r="I39" s="10"/>
      <c r="J39" s="60" t="str">
        <f>IF(J38&lt;0.1,"NO","YES")</f>
        <v>NO</v>
      </c>
      <c r="K39" s="2" t="s">
        <v>203</v>
      </c>
      <c r="L39" s="1"/>
    </row>
    <row r="40" spans="1:12" ht="21" x14ac:dyDescent="0.7">
      <c r="A40" s="3" t="s">
        <v>205</v>
      </c>
      <c r="B40" s="105">
        <f>(0.01*3000)/B28</f>
        <v>23.076923076923077</v>
      </c>
      <c r="C40" s="105"/>
      <c r="D40" s="106"/>
      <c r="E40" s="104">
        <f>(0.01*3000)/E28</f>
        <v>23.076923076923077</v>
      </c>
      <c r="F40" s="105"/>
      <c r="G40" s="106"/>
      <c r="H40" s="104">
        <f>(0.01*3000)/H28</f>
        <v>30</v>
      </c>
      <c r="I40" s="105"/>
      <c r="J40" s="106"/>
      <c r="K40" s="2" t="s">
        <v>204</v>
      </c>
      <c r="L40" s="1" t="s">
        <v>211</v>
      </c>
    </row>
    <row r="41" spans="1:12" ht="22" x14ac:dyDescent="0.75">
      <c r="A41" s="3" t="s">
        <v>249</v>
      </c>
      <c r="B41" s="29">
        <f>5.756*B26/B7</f>
        <v>21.105333333333334</v>
      </c>
      <c r="C41" s="29">
        <f>5.82*B26/B7</f>
        <v>21.340000000000003</v>
      </c>
      <c r="D41" s="36">
        <f>5.702*B26/B7</f>
        <v>20.907333333333334</v>
      </c>
      <c r="E41" s="27"/>
      <c r="F41" s="10"/>
      <c r="G41" s="24"/>
      <c r="H41" s="63">
        <v>0.88500000000000001</v>
      </c>
      <c r="I41" s="29">
        <v>0.89500000000000002</v>
      </c>
      <c r="J41" s="62">
        <v>0.877</v>
      </c>
      <c r="K41" s="2"/>
      <c r="L41" s="97" t="s">
        <v>250</v>
      </c>
    </row>
    <row r="42" spans="1:12" s="91" customFormat="1" ht="22" x14ac:dyDescent="0.75">
      <c r="A42" s="85" t="s">
        <v>206</v>
      </c>
      <c r="B42" s="107">
        <f>(0.01*B7)/(B26*B28)</f>
        <v>2.0979020979020979E-3</v>
      </c>
      <c r="C42" s="107"/>
      <c r="D42" s="108"/>
      <c r="E42" s="109">
        <f>(0.01*E7)/(E26*E28)</f>
        <v>2.0979020979020979E-3</v>
      </c>
      <c r="F42" s="107"/>
      <c r="G42" s="108"/>
      <c r="H42" s="109">
        <f>(0.01*H7)/(H26*H28)</f>
        <v>2.7272727272727271E-3</v>
      </c>
      <c r="I42" s="107"/>
      <c r="J42" s="108"/>
      <c r="K42" s="89"/>
      <c r="L42" s="90" t="s">
        <v>209</v>
      </c>
    </row>
    <row r="43" spans="1:12" s="91" customFormat="1" ht="22" x14ac:dyDescent="0.7">
      <c r="A43" s="85" t="s">
        <v>207</v>
      </c>
      <c r="B43" s="92">
        <v>1.9189999999999999E-3</v>
      </c>
      <c r="C43" s="92">
        <v>1.9400000000000001E-3</v>
      </c>
      <c r="D43" s="93">
        <v>1.9009999999999999E-3</v>
      </c>
      <c r="E43" s="88"/>
      <c r="F43" s="86"/>
      <c r="G43" s="87"/>
      <c r="H43" s="94">
        <v>2.9500000000000001E-4</v>
      </c>
      <c r="I43" s="95">
        <v>2.9799999999999998E-4</v>
      </c>
      <c r="J43" s="96">
        <v>2.92E-4</v>
      </c>
      <c r="K43" s="89"/>
      <c r="L43" s="90"/>
    </row>
    <row r="44" spans="1:12" ht="21" x14ac:dyDescent="0.7">
      <c r="A44" s="3" t="s">
        <v>208</v>
      </c>
      <c r="B44" s="10" t="str">
        <f>IF(B41&lt;B40,"OK","NOT")</f>
        <v>OK</v>
      </c>
      <c r="C44" s="10" t="str">
        <f>IF(C41&lt;B40,"OK","NOT")</f>
        <v>OK</v>
      </c>
      <c r="D44" s="61" t="str">
        <f>IF(D41&lt;B40,"OK","NOT")</f>
        <v>OK</v>
      </c>
      <c r="E44" s="27" t="str">
        <f>IF(E43&lt;E42,"OK","NOT")</f>
        <v>OK</v>
      </c>
      <c r="F44" s="10" t="str">
        <f>IF(F43&lt;E42,"OK","NOT")</f>
        <v>OK</v>
      </c>
      <c r="G44" s="24" t="str">
        <f>IF(G43&lt;E42,"OK","NOT")</f>
        <v>OK</v>
      </c>
      <c r="H44" s="27" t="str">
        <f>IF(H43&lt;H42,"OK","NOT")</f>
        <v>OK</v>
      </c>
      <c r="I44" s="10" t="str">
        <f>IF(I43&lt;H42,"OK","NOT")</f>
        <v>OK</v>
      </c>
      <c r="J44" s="24" t="str">
        <f>IF(J43&lt;H42,"OK","NOT")</f>
        <v>OK</v>
      </c>
      <c r="K44" s="2"/>
      <c r="L44" s="1"/>
    </row>
    <row r="45" spans="1:12" ht="21" x14ac:dyDescent="0.7">
      <c r="A45" s="3" t="s">
        <v>212</v>
      </c>
      <c r="B45" s="29">
        <v>5.7560000000000002</v>
      </c>
      <c r="C45" s="29">
        <v>5.82</v>
      </c>
      <c r="D45" s="65">
        <v>5.702</v>
      </c>
      <c r="E45" s="27"/>
      <c r="F45" s="10"/>
      <c r="G45" s="24"/>
      <c r="H45" s="27"/>
      <c r="I45" s="10"/>
      <c r="J45" s="24"/>
      <c r="K45" s="2"/>
      <c r="L45" s="1"/>
    </row>
    <row r="46" spans="1:12" ht="21" x14ac:dyDescent="0.7">
      <c r="A46" s="3" t="s">
        <v>213</v>
      </c>
      <c r="B46" s="29">
        <v>5.1719999999999997</v>
      </c>
      <c r="C46" s="29">
        <v>5.2640000000000002</v>
      </c>
      <c r="D46" s="64">
        <v>5.1790000000000003</v>
      </c>
      <c r="E46" s="27"/>
      <c r="F46" s="10"/>
      <c r="G46" s="24"/>
      <c r="H46" s="63"/>
      <c r="I46" s="29"/>
      <c r="J46" s="62"/>
      <c r="K46" s="2"/>
      <c r="L46" s="1"/>
    </row>
    <row r="47" spans="1:12" ht="21" x14ac:dyDescent="0.7">
      <c r="A47" s="3" t="s">
        <v>214</v>
      </c>
      <c r="B47" s="10" t="str">
        <f>IF((B46*1.2)&lt;B45,"NOT","OK")</f>
        <v>OK</v>
      </c>
      <c r="C47" s="10" t="str">
        <f>IF((C46*1.2)&lt;C45,"NOT","OK")</f>
        <v>OK</v>
      </c>
      <c r="D47" s="61" t="str">
        <f>IF((D46*1.2)&lt;D45,"NOT","OK")</f>
        <v>OK</v>
      </c>
      <c r="E47" s="27"/>
      <c r="F47" s="10"/>
      <c r="G47" s="24"/>
      <c r="H47" s="63"/>
      <c r="I47" s="29"/>
      <c r="J47" s="62"/>
      <c r="K47" s="2" t="s">
        <v>226</v>
      </c>
      <c r="L47" s="1"/>
    </row>
    <row r="48" spans="1:12" ht="21" x14ac:dyDescent="0.7">
      <c r="A48" s="3" t="s">
        <v>223</v>
      </c>
      <c r="B48" s="29" t="s">
        <v>234</v>
      </c>
      <c r="C48" s="29" t="s">
        <v>234</v>
      </c>
      <c r="D48" s="29" t="s">
        <v>234</v>
      </c>
      <c r="E48" s="63"/>
      <c r="F48" s="29"/>
      <c r="G48" s="71"/>
      <c r="H48" s="63"/>
      <c r="I48" s="29"/>
      <c r="J48" s="72"/>
      <c r="K48" s="2" t="s">
        <v>225</v>
      </c>
      <c r="L48" s="1" t="s">
        <v>227</v>
      </c>
    </row>
    <row r="49" spans="1:12" ht="21" x14ac:dyDescent="0.7">
      <c r="A49" s="3" t="s">
        <v>240</v>
      </c>
      <c r="B49" s="29" t="s">
        <v>224</v>
      </c>
      <c r="C49" s="29" t="s">
        <v>224</v>
      </c>
      <c r="D49" s="29" t="s">
        <v>224</v>
      </c>
      <c r="E49" s="63"/>
      <c r="F49" s="29"/>
      <c r="G49" s="71"/>
      <c r="H49" s="63"/>
      <c r="I49" s="29"/>
      <c r="J49" s="72"/>
      <c r="K49" s="2" t="s">
        <v>225</v>
      </c>
      <c r="L49" s="1" t="s">
        <v>227</v>
      </c>
    </row>
    <row r="50" spans="1:12" ht="21" x14ac:dyDescent="0.7">
      <c r="A50" s="3" t="s">
        <v>242</v>
      </c>
      <c r="B50" s="36">
        <v>6.4269999999999996</v>
      </c>
      <c r="C50" s="36">
        <v>10.462</v>
      </c>
      <c r="D50" s="36">
        <v>14.44</v>
      </c>
      <c r="E50" s="63"/>
      <c r="F50" s="29"/>
      <c r="G50" s="71"/>
      <c r="H50" s="63"/>
      <c r="I50" s="29"/>
      <c r="J50" s="72"/>
      <c r="K50" s="2"/>
      <c r="L50" s="1"/>
    </row>
    <row r="51" spans="1:12" ht="21" x14ac:dyDescent="0.7">
      <c r="A51" s="3" t="s">
        <v>243</v>
      </c>
      <c r="B51" s="36">
        <v>6.4269999999999996</v>
      </c>
      <c r="C51" s="36">
        <v>10.462</v>
      </c>
      <c r="D51" s="29">
        <v>14.44</v>
      </c>
      <c r="E51" s="63"/>
      <c r="F51" s="29"/>
      <c r="G51" s="71"/>
      <c r="H51" s="63"/>
      <c r="I51" s="29"/>
      <c r="J51" s="72"/>
      <c r="K51" s="2"/>
      <c r="L51" s="1"/>
    </row>
    <row r="52" spans="1:12" ht="21" x14ac:dyDescent="0.7">
      <c r="A52" s="3" t="s">
        <v>244</v>
      </c>
      <c r="B52" s="29" t="str">
        <f>IF((B51*1.2)&lt;B50,"NOT","OK")</f>
        <v>OK</v>
      </c>
      <c r="C52" s="29" t="str">
        <f>IF((C51*1.2)&lt;C50,"NOT","OK")</f>
        <v>OK</v>
      </c>
      <c r="D52" s="29" t="str">
        <f>IF((D51*1.2)&lt;D50,"NOT","OK")</f>
        <v>OK</v>
      </c>
      <c r="E52" s="63"/>
      <c r="F52" s="29"/>
      <c r="G52" s="71"/>
      <c r="H52" s="63"/>
      <c r="I52" s="29"/>
      <c r="J52" s="72"/>
      <c r="K52" s="2" t="s">
        <v>226</v>
      </c>
      <c r="L52" s="1"/>
    </row>
    <row r="53" spans="1:12" ht="21" x14ac:dyDescent="0.7">
      <c r="A53" s="3" t="s">
        <v>245</v>
      </c>
      <c r="B53" s="29" t="s">
        <v>224</v>
      </c>
      <c r="C53" s="29" t="s">
        <v>224</v>
      </c>
      <c r="D53" s="29" t="s">
        <v>224</v>
      </c>
      <c r="E53" s="63" t="s">
        <v>224</v>
      </c>
      <c r="F53" s="29" t="s">
        <v>224</v>
      </c>
      <c r="G53" s="71" t="s">
        <v>224</v>
      </c>
      <c r="H53" s="63" t="s">
        <v>224</v>
      </c>
      <c r="I53" s="29" t="s">
        <v>224</v>
      </c>
      <c r="J53" s="72" t="s">
        <v>224</v>
      </c>
      <c r="K53" s="2" t="s">
        <v>226</v>
      </c>
      <c r="L53" s="1"/>
    </row>
    <row r="54" spans="1:12" ht="21" x14ac:dyDescent="0.7">
      <c r="A54" s="3" t="s">
        <v>247</v>
      </c>
      <c r="B54" s="10" t="str">
        <f t="shared" ref="B54:J54" si="1">IF(B53="OK","NO","YES")</f>
        <v>NO</v>
      </c>
      <c r="C54" s="10" t="str">
        <f t="shared" si="1"/>
        <v>NO</v>
      </c>
      <c r="D54" s="24" t="str">
        <f t="shared" si="1"/>
        <v>NO</v>
      </c>
      <c r="E54" s="10" t="str">
        <f t="shared" si="1"/>
        <v>NO</v>
      </c>
      <c r="F54" s="10" t="str">
        <f t="shared" si="1"/>
        <v>NO</v>
      </c>
      <c r="G54" s="24" t="str">
        <f t="shared" si="1"/>
        <v>NO</v>
      </c>
      <c r="H54" s="10" t="str">
        <f t="shared" si="1"/>
        <v>NO</v>
      </c>
      <c r="I54" s="10" t="str">
        <f t="shared" si="1"/>
        <v>NO</v>
      </c>
      <c r="J54" s="24" t="str">
        <f t="shared" si="1"/>
        <v>NO</v>
      </c>
      <c r="K54" s="2" t="s">
        <v>246</v>
      </c>
      <c r="L54" s="1"/>
    </row>
    <row r="55" spans="1:12" ht="21.5" thickBot="1" x14ac:dyDescent="0.75">
      <c r="A55" s="4" t="s">
        <v>41</v>
      </c>
      <c r="B55" s="103" t="s">
        <v>241</v>
      </c>
      <c r="C55" s="103"/>
      <c r="D55" s="111"/>
      <c r="E55" s="110" t="s">
        <v>39</v>
      </c>
      <c r="F55" s="103"/>
      <c r="G55" s="111"/>
      <c r="H55" s="110" t="s">
        <v>39</v>
      </c>
      <c r="I55" s="103"/>
      <c r="J55" s="111"/>
      <c r="K55" s="7" t="s">
        <v>25</v>
      </c>
      <c r="L55" s="5"/>
    </row>
    <row r="56" spans="1:12" ht="15" thickTop="1" x14ac:dyDescent="0.35"/>
    <row r="58" spans="1:12" x14ac:dyDescent="0.35">
      <c r="G58" s="12"/>
      <c r="H58" s="12"/>
      <c r="I58" s="12"/>
    </row>
    <row r="60" spans="1:12" x14ac:dyDescent="0.35">
      <c r="A60" s="11"/>
      <c r="B60" s="11"/>
      <c r="C60" s="11"/>
      <c r="G60" s="12"/>
      <c r="H60" s="12"/>
      <c r="I60" s="12"/>
      <c r="J60" s="12"/>
    </row>
  </sheetData>
  <mergeCells count="97">
    <mergeCell ref="K3:K5"/>
    <mergeCell ref="L3:L5"/>
    <mergeCell ref="A3:A5"/>
    <mergeCell ref="B3:J3"/>
    <mergeCell ref="B4:D4"/>
    <mergeCell ref="E4:G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21:D21"/>
    <mergeCell ref="B23:D23"/>
    <mergeCell ref="B24:D24"/>
    <mergeCell ref="B25:D25"/>
    <mergeCell ref="B16:D16"/>
    <mergeCell ref="B17:D17"/>
    <mergeCell ref="B18:D18"/>
    <mergeCell ref="B19:D19"/>
    <mergeCell ref="B20:D20"/>
    <mergeCell ref="C22:D22"/>
    <mergeCell ref="B55:D55"/>
    <mergeCell ref="B40:D40"/>
    <mergeCell ref="B26:D26"/>
    <mergeCell ref="B27:D27"/>
    <mergeCell ref="B28:D28"/>
    <mergeCell ref="B29:D29"/>
    <mergeCell ref="B30:D30"/>
    <mergeCell ref="B33:D33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B31:D31"/>
    <mergeCell ref="E18:G18"/>
    <mergeCell ref="E19:G19"/>
    <mergeCell ref="E20:G20"/>
    <mergeCell ref="E21:G21"/>
    <mergeCell ref="F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3:G33"/>
    <mergeCell ref="E55:G55"/>
    <mergeCell ref="H4:J4"/>
    <mergeCell ref="H6:J6"/>
    <mergeCell ref="H7:J7"/>
    <mergeCell ref="H8:J8"/>
    <mergeCell ref="H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H20:J20"/>
    <mergeCell ref="H21:J21"/>
    <mergeCell ref="I22:J22"/>
    <mergeCell ref="H23:J23"/>
    <mergeCell ref="H24:J24"/>
    <mergeCell ref="H30:J30"/>
    <mergeCell ref="H31:J31"/>
    <mergeCell ref="H33:J33"/>
    <mergeCell ref="H55:J55"/>
    <mergeCell ref="H25:J25"/>
    <mergeCell ref="H26:J26"/>
    <mergeCell ref="H27:J27"/>
    <mergeCell ref="H28:J28"/>
    <mergeCell ref="H29:J29"/>
    <mergeCell ref="E40:G40"/>
    <mergeCell ref="H40:J40"/>
    <mergeCell ref="B42:D42"/>
    <mergeCell ref="E42:G42"/>
    <mergeCell ref="H42:J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4641-3960-4800-9289-C1DFE7A4CF81}">
  <dimension ref="A2:AJ13"/>
  <sheetViews>
    <sheetView zoomScale="90" zoomScaleNormal="90" workbookViewId="0">
      <selection activeCell="B12" sqref="B12"/>
    </sheetView>
  </sheetViews>
  <sheetFormatPr defaultRowHeight="14.5" x14ac:dyDescent="0.35"/>
  <cols>
    <col min="1" max="1" width="42.81640625" customWidth="1"/>
    <col min="2" max="2" width="12" bestFit="1" customWidth="1"/>
    <col min="3" max="4" width="3.54296875" customWidth="1"/>
    <col min="5" max="5" width="3.90625" bestFit="1" customWidth="1"/>
    <col min="6" max="7" width="3.54296875" customWidth="1"/>
    <col min="8" max="8" width="3.90625" bestFit="1" customWidth="1"/>
    <col min="9" max="12" width="3.54296875" customWidth="1"/>
    <col min="13" max="13" width="12" bestFit="1" customWidth="1"/>
    <col min="14" max="15" width="3.54296875" customWidth="1"/>
    <col min="16" max="16" width="3.90625" bestFit="1" customWidth="1"/>
    <col min="17" max="34" width="3.54296875" customWidth="1"/>
    <col min="35" max="35" width="18.453125" bestFit="1" customWidth="1"/>
    <col min="36" max="36" width="33.54296875" customWidth="1"/>
  </cols>
  <sheetData>
    <row r="2" spans="1:36" ht="15" thickBo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25.5" thickTop="1" thickBot="1" x14ac:dyDescent="0.4">
      <c r="A3" s="98" t="s">
        <v>96</v>
      </c>
      <c r="B3" s="100" t="s">
        <v>0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1" t="s">
        <v>42</v>
      </c>
      <c r="AJ3" s="101" t="s">
        <v>58</v>
      </c>
    </row>
    <row r="4" spans="1:36" ht="20" customHeight="1" thickTop="1" thickBot="1" x14ac:dyDescent="0.4">
      <c r="A4" s="99"/>
      <c r="B4" s="99" t="s">
        <v>52</v>
      </c>
      <c r="C4" s="99"/>
      <c r="D4" s="99"/>
      <c r="E4" s="99"/>
      <c r="F4" s="99"/>
      <c r="G4" s="99"/>
      <c r="H4" s="99"/>
      <c r="I4" s="99"/>
      <c r="J4" s="99"/>
      <c r="K4" s="99"/>
      <c r="L4" s="121"/>
      <c r="M4" s="99" t="s">
        <v>53</v>
      </c>
      <c r="N4" s="99"/>
      <c r="O4" s="99"/>
      <c r="P4" s="99"/>
      <c r="Q4" s="99"/>
      <c r="R4" s="99"/>
      <c r="S4" s="99"/>
      <c r="T4" s="99"/>
      <c r="U4" s="99"/>
      <c r="V4" s="99"/>
      <c r="W4" s="121"/>
      <c r="X4" s="122" t="s">
        <v>3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1:36" ht="20" customHeight="1" thickTop="1" x14ac:dyDescent="0.7">
      <c r="A5" s="3" t="s">
        <v>76</v>
      </c>
      <c r="B5" s="15">
        <v>1.4</v>
      </c>
      <c r="C5" s="15" t="s">
        <v>34</v>
      </c>
      <c r="D5" s="15"/>
      <c r="E5" s="15"/>
      <c r="F5" s="15"/>
      <c r="G5" s="15"/>
      <c r="H5" s="15"/>
      <c r="I5" s="15"/>
      <c r="J5" s="15"/>
      <c r="K5" s="15"/>
      <c r="L5" s="16"/>
      <c r="M5" s="15">
        <v>1.4</v>
      </c>
      <c r="N5" s="15" t="s">
        <v>34</v>
      </c>
      <c r="O5" s="15"/>
      <c r="P5" s="15"/>
      <c r="Q5" s="15"/>
      <c r="R5" s="15"/>
      <c r="S5" s="15"/>
      <c r="T5" s="15"/>
      <c r="U5" s="15"/>
      <c r="V5" s="15"/>
      <c r="W5" s="16"/>
      <c r="X5" s="15">
        <v>1.4</v>
      </c>
      <c r="Y5" s="15" t="s">
        <v>34</v>
      </c>
      <c r="Z5" s="15"/>
      <c r="AA5" s="15"/>
      <c r="AB5" s="15"/>
      <c r="AC5" s="15"/>
      <c r="AD5" s="15"/>
      <c r="AE5" s="15"/>
      <c r="AF5" s="15"/>
      <c r="AG5" s="15"/>
      <c r="AH5" s="16"/>
      <c r="AI5" s="2" t="s">
        <v>88</v>
      </c>
      <c r="AJ5" s="1"/>
    </row>
    <row r="6" spans="1:36" ht="20" customHeight="1" x14ac:dyDescent="0.7">
      <c r="A6" s="3" t="s">
        <v>78</v>
      </c>
      <c r="B6" s="15">
        <v>1.4</v>
      </c>
      <c r="C6" s="15" t="s">
        <v>34</v>
      </c>
      <c r="D6" s="15" t="s">
        <v>70</v>
      </c>
      <c r="E6" s="15">
        <v>1.7</v>
      </c>
      <c r="F6" s="15" t="s">
        <v>86</v>
      </c>
      <c r="G6" s="15" t="s">
        <v>70</v>
      </c>
      <c r="H6" s="15">
        <v>0.5</v>
      </c>
      <c r="I6" s="15" t="s">
        <v>84</v>
      </c>
      <c r="J6" s="15"/>
      <c r="K6" s="15"/>
      <c r="L6" s="16"/>
      <c r="M6" s="15">
        <v>1.4</v>
      </c>
      <c r="N6" s="15" t="s">
        <v>34</v>
      </c>
      <c r="O6" s="15" t="s">
        <v>70</v>
      </c>
      <c r="P6" s="15">
        <v>1.7</v>
      </c>
      <c r="Q6" s="15" t="s">
        <v>86</v>
      </c>
      <c r="R6" s="15" t="s">
        <v>70</v>
      </c>
      <c r="S6" s="15">
        <v>0.5</v>
      </c>
      <c r="T6" s="15" t="s">
        <v>84</v>
      </c>
      <c r="U6" s="15"/>
      <c r="V6" s="15"/>
      <c r="W6" s="16"/>
      <c r="X6" s="15">
        <v>1.4</v>
      </c>
      <c r="Y6" s="15" t="s">
        <v>34</v>
      </c>
      <c r="Z6" s="15" t="s">
        <v>70</v>
      </c>
      <c r="AA6" s="15">
        <v>1.7</v>
      </c>
      <c r="AB6" s="15" t="s">
        <v>86</v>
      </c>
      <c r="AC6" s="15" t="s">
        <v>70</v>
      </c>
      <c r="AD6" s="15">
        <v>0.5</v>
      </c>
      <c r="AE6" s="15" t="s">
        <v>84</v>
      </c>
      <c r="AF6" s="15"/>
      <c r="AG6" s="15"/>
      <c r="AH6" s="16"/>
      <c r="AI6" s="2" t="s">
        <v>89</v>
      </c>
      <c r="AJ6" s="1"/>
    </row>
    <row r="7" spans="1:36" ht="20" customHeight="1" x14ac:dyDescent="0.7">
      <c r="A7" s="3" t="s">
        <v>79</v>
      </c>
      <c r="B7" s="15">
        <v>1.2</v>
      </c>
      <c r="C7" s="15" t="s">
        <v>34</v>
      </c>
      <c r="D7" s="15" t="s">
        <v>70</v>
      </c>
      <c r="E7" s="20">
        <v>1</v>
      </c>
      <c r="F7" s="15" t="s">
        <v>86</v>
      </c>
      <c r="G7" s="15" t="s">
        <v>70</v>
      </c>
      <c r="H7" s="15">
        <v>1.6</v>
      </c>
      <c r="I7" s="15" t="s">
        <v>84</v>
      </c>
      <c r="J7" s="15"/>
      <c r="K7" s="15"/>
      <c r="L7" s="16"/>
      <c r="M7" s="15">
        <v>1.2</v>
      </c>
      <c r="N7" s="15" t="s">
        <v>34</v>
      </c>
      <c r="O7" s="15" t="s">
        <v>70</v>
      </c>
      <c r="P7" s="20">
        <v>1</v>
      </c>
      <c r="Q7" s="15" t="s">
        <v>86</v>
      </c>
      <c r="R7" s="15" t="s">
        <v>70</v>
      </c>
      <c r="S7" s="15">
        <v>1.6</v>
      </c>
      <c r="T7" s="15" t="s">
        <v>84</v>
      </c>
      <c r="U7" s="15"/>
      <c r="V7" s="15"/>
      <c r="W7" s="16"/>
      <c r="X7" s="15">
        <v>1.2</v>
      </c>
      <c r="Y7" s="15" t="s">
        <v>34</v>
      </c>
      <c r="Z7" s="15" t="s">
        <v>70</v>
      </c>
      <c r="AA7" s="20">
        <v>1</v>
      </c>
      <c r="AB7" s="15" t="s">
        <v>86</v>
      </c>
      <c r="AC7" s="15" t="s">
        <v>70</v>
      </c>
      <c r="AD7" s="15">
        <v>1.6</v>
      </c>
      <c r="AE7" s="15" t="s">
        <v>84</v>
      </c>
      <c r="AF7" s="15"/>
      <c r="AG7" s="15"/>
      <c r="AH7" s="16"/>
      <c r="AI7" s="2" t="s">
        <v>90</v>
      </c>
      <c r="AJ7" s="1"/>
    </row>
    <row r="8" spans="1:36" ht="20" customHeight="1" x14ac:dyDescent="0.7">
      <c r="A8" s="3" t="s">
        <v>80</v>
      </c>
      <c r="B8" s="15">
        <v>1.2</v>
      </c>
      <c r="C8" s="15" t="s">
        <v>34</v>
      </c>
      <c r="D8" s="15" t="s">
        <v>70</v>
      </c>
      <c r="E8" s="15">
        <v>1.6</v>
      </c>
      <c r="F8" s="15" t="s">
        <v>84</v>
      </c>
      <c r="G8" s="15"/>
      <c r="H8" s="15">
        <v>0.5</v>
      </c>
      <c r="I8" s="15" t="s">
        <v>85</v>
      </c>
      <c r="J8" s="15"/>
      <c r="K8" s="15"/>
      <c r="L8" s="16"/>
      <c r="M8" s="15">
        <v>1.2</v>
      </c>
      <c r="N8" s="15" t="s">
        <v>34</v>
      </c>
      <c r="O8" s="15" t="s">
        <v>70</v>
      </c>
      <c r="P8" s="15">
        <v>1.6</v>
      </c>
      <c r="Q8" s="15" t="s">
        <v>84</v>
      </c>
      <c r="R8" s="15"/>
      <c r="S8" s="15">
        <v>0.5</v>
      </c>
      <c r="T8" s="15" t="s">
        <v>85</v>
      </c>
      <c r="U8" s="15"/>
      <c r="V8" s="15"/>
      <c r="W8" s="16"/>
      <c r="X8" s="15">
        <v>1.2</v>
      </c>
      <c r="Y8" s="15" t="s">
        <v>34</v>
      </c>
      <c r="Z8" s="15" t="s">
        <v>70</v>
      </c>
      <c r="AA8" s="15">
        <v>1.6</v>
      </c>
      <c r="AB8" s="15" t="s">
        <v>84</v>
      </c>
      <c r="AC8" s="15"/>
      <c r="AD8" s="15">
        <v>0.5</v>
      </c>
      <c r="AE8" s="15" t="s">
        <v>85</v>
      </c>
      <c r="AF8" s="15"/>
      <c r="AG8" s="15"/>
      <c r="AH8" s="16"/>
      <c r="AI8" s="2" t="s">
        <v>90</v>
      </c>
      <c r="AJ8" s="1"/>
    </row>
    <row r="9" spans="1:36" ht="20" customHeight="1" x14ac:dyDescent="0.7">
      <c r="A9" s="3" t="s">
        <v>81</v>
      </c>
      <c r="B9" s="15">
        <v>1.2</v>
      </c>
      <c r="C9" s="15" t="s">
        <v>34</v>
      </c>
      <c r="D9" s="15" t="s">
        <v>70</v>
      </c>
      <c r="E9" s="20">
        <v>1</v>
      </c>
      <c r="F9" s="15" t="s">
        <v>86</v>
      </c>
      <c r="G9" s="15" t="s">
        <v>70</v>
      </c>
      <c r="H9" s="15">
        <v>0.5</v>
      </c>
      <c r="I9" s="15" t="s">
        <v>84</v>
      </c>
      <c r="J9" s="15"/>
      <c r="K9" s="20">
        <v>1</v>
      </c>
      <c r="L9" s="16" t="s">
        <v>85</v>
      </c>
      <c r="M9" s="15">
        <v>1.2</v>
      </c>
      <c r="N9" s="15" t="s">
        <v>34</v>
      </c>
      <c r="O9" s="15" t="s">
        <v>70</v>
      </c>
      <c r="P9" s="20">
        <v>1</v>
      </c>
      <c r="Q9" s="15" t="s">
        <v>86</v>
      </c>
      <c r="R9" s="15" t="s">
        <v>70</v>
      </c>
      <c r="S9" s="15">
        <v>0.5</v>
      </c>
      <c r="T9" s="15" t="s">
        <v>84</v>
      </c>
      <c r="U9" s="15"/>
      <c r="V9" s="20">
        <v>1</v>
      </c>
      <c r="W9" s="16" t="s">
        <v>85</v>
      </c>
      <c r="X9" s="15">
        <v>1.2</v>
      </c>
      <c r="Y9" s="15" t="s">
        <v>34</v>
      </c>
      <c r="Z9" s="15" t="s">
        <v>70</v>
      </c>
      <c r="AA9" s="20">
        <v>1</v>
      </c>
      <c r="AB9" s="15" t="s">
        <v>86</v>
      </c>
      <c r="AC9" s="15" t="s">
        <v>70</v>
      </c>
      <c r="AD9" s="15">
        <v>0.5</v>
      </c>
      <c r="AE9" s="15" t="s">
        <v>84</v>
      </c>
      <c r="AF9" s="15"/>
      <c r="AG9" s="20">
        <v>1</v>
      </c>
      <c r="AH9" s="16" t="s">
        <v>85</v>
      </c>
      <c r="AI9" s="2" t="s">
        <v>91</v>
      </c>
      <c r="AJ9" s="1"/>
    </row>
    <row r="10" spans="1:36" ht="20" customHeight="1" x14ac:dyDescent="0.7">
      <c r="A10" s="3" t="s">
        <v>82</v>
      </c>
      <c r="B10" s="15">
        <v>0.9</v>
      </c>
      <c r="C10" s="15" t="s">
        <v>34</v>
      </c>
      <c r="D10" s="15"/>
      <c r="E10" s="20">
        <v>1</v>
      </c>
      <c r="F10" s="15" t="s">
        <v>85</v>
      </c>
      <c r="G10" s="15"/>
      <c r="H10" s="15"/>
      <c r="I10" s="15"/>
      <c r="J10" s="15"/>
      <c r="K10" s="15"/>
      <c r="L10" s="16"/>
      <c r="M10" s="15">
        <v>0.9</v>
      </c>
      <c r="N10" s="15" t="s">
        <v>34</v>
      </c>
      <c r="O10" s="15"/>
      <c r="P10" s="20">
        <v>1</v>
      </c>
      <c r="Q10" s="15" t="s">
        <v>85</v>
      </c>
      <c r="R10" s="15"/>
      <c r="S10" s="15"/>
      <c r="T10" s="15"/>
      <c r="U10" s="15"/>
      <c r="V10" s="15"/>
      <c r="W10" s="16"/>
      <c r="X10" s="15">
        <v>0.9</v>
      </c>
      <c r="Y10" s="15" t="s">
        <v>34</v>
      </c>
      <c r="Z10" s="15"/>
      <c r="AA10" s="20">
        <v>1</v>
      </c>
      <c r="AB10" s="15" t="s">
        <v>85</v>
      </c>
      <c r="AC10" s="15"/>
      <c r="AD10" s="15"/>
      <c r="AE10" s="15"/>
      <c r="AF10" s="15"/>
      <c r="AG10" s="15"/>
      <c r="AH10" s="16"/>
      <c r="AI10" s="2" t="s">
        <v>93</v>
      </c>
      <c r="AJ10" s="1"/>
    </row>
    <row r="11" spans="1:36" ht="20" customHeight="1" x14ac:dyDescent="0.7">
      <c r="A11" s="3" t="s">
        <v>83</v>
      </c>
      <c r="B11" s="10">
        <f>EARTHQUAKE!B30</f>
        <v>1.3466666666666667</v>
      </c>
      <c r="C11" s="15" t="s">
        <v>34</v>
      </c>
      <c r="D11" s="15"/>
      <c r="E11" s="10">
        <f>EARTHQUAKE!B28</f>
        <v>1.3</v>
      </c>
      <c r="F11" s="15" t="s">
        <v>87</v>
      </c>
      <c r="G11" s="15" t="s">
        <v>70</v>
      </c>
      <c r="H11" s="20">
        <v>1</v>
      </c>
      <c r="I11" s="15" t="s">
        <v>86</v>
      </c>
      <c r="J11" s="15"/>
      <c r="K11" s="15"/>
      <c r="L11" s="16"/>
      <c r="M11" s="28">
        <f>EARTHQUAKE!E30</f>
        <v>1.2833333333333332</v>
      </c>
      <c r="N11" s="15" t="s">
        <v>34</v>
      </c>
      <c r="O11" s="15"/>
      <c r="P11" s="10">
        <f>EARTHQUAKE!E28</f>
        <v>1.3</v>
      </c>
      <c r="Q11" s="15" t="s">
        <v>87</v>
      </c>
      <c r="R11" s="15" t="s">
        <v>70</v>
      </c>
      <c r="S11" s="20">
        <v>1</v>
      </c>
      <c r="T11" s="15" t="s">
        <v>86</v>
      </c>
      <c r="U11" s="15"/>
      <c r="V11" s="15"/>
      <c r="W11" s="16"/>
      <c r="X11" s="10">
        <f>EARTHQUAKE!H30</f>
        <v>1.2333333333333334</v>
      </c>
      <c r="Y11" s="15" t="s">
        <v>34</v>
      </c>
      <c r="Z11" s="15"/>
      <c r="AA11" s="10">
        <f>EARTHQUAKE!H28</f>
        <v>1</v>
      </c>
      <c r="AB11" s="15" t="s">
        <v>87</v>
      </c>
      <c r="AC11" s="15" t="s">
        <v>70</v>
      </c>
      <c r="AD11" s="20">
        <v>1</v>
      </c>
      <c r="AE11" s="15" t="s">
        <v>86</v>
      </c>
      <c r="AF11" s="15"/>
      <c r="AG11" s="15"/>
      <c r="AH11" s="16"/>
      <c r="AI11" s="2" t="s">
        <v>92</v>
      </c>
      <c r="AJ11" s="1" t="s">
        <v>95</v>
      </c>
    </row>
    <row r="12" spans="1:36" ht="20" customHeight="1" thickBot="1" x14ac:dyDescent="0.75">
      <c r="A12" s="4" t="s">
        <v>77</v>
      </c>
      <c r="B12" s="19">
        <f>EARTHQUAKE!B31</f>
        <v>0.7533333333333333</v>
      </c>
      <c r="C12" s="17" t="s">
        <v>34</v>
      </c>
      <c r="D12" s="17"/>
      <c r="E12" s="19">
        <f>EARTHQUAKE!B28</f>
        <v>1.3</v>
      </c>
      <c r="F12" s="17" t="s">
        <v>87</v>
      </c>
      <c r="G12" s="17"/>
      <c r="H12" s="17"/>
      <c r="I12" s="17"/>
      <c r="J12" s="17"/>
      <c r="K12" s="17"/>
      <c r="L12" s="18"/>
      <c r="M12" s="19">
        <f>EARTHQUAKE!E31</f>
        <v>0.81666666666666665</v>
      </c>
      <c r="N12" s="17" t="s">
        <v>34</v>
      </c>
      <c r="O12" s="17"/>
      <c r="P12" s="19">
        <f>EARTHQUAKE!E28</f>
        <v>1.3</v>
      </c>
      <c r="Q12" s="17" t="s">
        <v>87</v>
      </c>
      <c r="R12" s="17"/>
      <c r="S12" s="17"/>
      <c r="T12" s="17"/>
      <c r="U12" s="17"/>
      <c r="V12" s="17"/>
      <c r="W12" s="18"/>
      <c r="X12" s="19">
        <f>EARTHQUAKE!H31</f>
        <v>0.8666666666666667</v>
      </c>
      <c r="Y12" s="17" t="s">
        <v>34</v>
      </c>
      <c r="Z12" s="17"/>
      <c r="AA12" s="19">
        <f>EARTHQUAKE!H28</f>
        <v>1</v>
      </c>
      <c r="AB12" s="17" t="s">
        <v>87</v>
      </c>
      <c r="AC12" s="17"/>
      <c r="AD12" s="17"/>
      <c r="AE12" s="17"/>
      <c r="AF12" s="17"/>
      <c r="AG12" s="17"/>
      <c r="AH12" s="18"/>
      <c r="AI12" s="21" t="s">
        <v>94</v>
      </c>
      <c r="AJ12" s="5" t="s">
        <v>95</v>
      </c>
    </row>
    <row r="13" spans="1:36" ht="15" thickTop="1" x14ac:dyDescent="0.35"/>
  </sheetData>
  <mergeCells count="7">
    <mergeCell ref="B4:L4"/>
    <mergeCell ref="M4:W4"/>
    <mergeCell ref="A3:A4"/>
    <mergeCell ref="AI3:AI4"/>
    <mergeCell ref="AJ3:AJ4"/>
    <mergeCell ref="X4:AH4"/>
    <mergeCell ref="B3:A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EBB5-D6BB-4D71-A9A5-01DD1944E077}">
  <dimension ref="A2:N43"/>
  <sheetViews>
    <sheetView zoomScaleNormal="100" workbookViewId="0">
      <selection activeCell="I47" sqref="I47"/>
    </sheetView>
  </sheetViews>
  <sheetFormatPr defaultRowHeight="14.5" x14ac:dyDescent="0.35"/>
  <cols>
    <col min="1" max="1" width="8.36328125" style="49" bestFit="1" customWidth="1"/>
    <col min="2" max="2" width="8.36328125" style="49" customWidth="1"/>
    <col min="3" max="3" width="11.453125" style="49" bestFit="1" customWidth="1"/>
    <col min="4" max="4" width="16" style="49" bestFit="1" customWidth="1"/>
    <col min="5" max="5" width="11.81640625" bestFit="1" customWidth="1"/>
    <col min="6" max="8" width="11.81640625" customWidth="1"/>
    <col min="9" max="9" width="9.453125" bestFit="1" customWidth="1"/>
    <col min="12" max="12" width="9.7265625" bestFit="1" customWidth="1"/>
    <col min="13" max="13" width="11.26953125" bestFit="1" customWidth="1"/>
    <col min="14" max="14" width="9" bestFit="1" customWidth="1"/>
  </cols>
  <sheetData>
    <row r="2" spans="1:14" ht="14" customHeight="1" x14ac:dyDescent="0.35">
      <c r="E2" s="123" t="s">
        <v>232</v>
      </c>
      <c r="F2" s="123"/>
      <c r="G2" s="123"/>
      <c r="H2" s="127"/>
      <c r="I2" s="123" t="s">
        <v>233</v>
      </c>
      <c r="J2" s="123"/>
      <c r="K2" s="123"/>
      <c r="L2" s="123"/>
      <c r="M2" s="123"/>
      <c r="N2" s="123"/>
    </row>
    <row r="3" spans="1:14" ht="14.5" customHeight="1" thickBot="1" x14ac:dyDescent="0.4">
      <c r="A3" s="70"/>
      <c r="B3" s="70"/>
      <c r="C3" s="70"/>
      <c r="D3" s="70"/>
      <c r="E3" s="124"/>
      <c r="F3" s="124"/>
      <c r="G3" s="124"/>
      <c r="H3" s="126"/>
      <c r="I3" s="124"/>
      <c r="J3" s="124"/>
      <c r="K3" s="124"/>
      <c r="L3" s="124"/>
      <c r="M3" s="124"/>
      <c r="N3" s="124"/>
    </row>
    <row r="4" spans="1:14" ht="42" x14ac:dyDescent="0.35">
      <c r="A4" s="128" t="s">
        <v>107</v>
      </c>
      <c r="B4" s="34" t="s">
        <v>215</v>
      </c>
      <c r="C4" s="128" t="s">
        <v>108</v>
      </c>
      <c r="D4" s="34" t="s">
        <v>221</v>
      </c>
      <c r="E4" s="15" t="s">
        <v>228</v>
      </c>
      <c r="F4" s="123" t="s">
        <v>230</v>
      </c>
      <c r="G4" s="123" t="s">
        <v>231</v>
      </c>
      <c r="H4" s="127" t="s">
        <v>222</v>
      </c>
      <c r="I4" s="123" t="s">
        <v>216</v>
      </c>
      <c r="J4" s="123" t="s">
        <v>217</v>
      </c>
      <c r="K4" s="123" t="s">
        <v>218</v>
      </c>
      <c r="L4" s="123" t="s">
        <v>219</v>
      </c>
      <c r="M4" s="123" t="s">
        <v>220</v>
      </c>
      <c r="N4" s="123" t="s">
        <v>222</v>
      </c>
    </row>
    <row r="5" spans="1:14" ht="21.5" thickBot="1" x14ac:dyDescent="0.4">
      <c r="A5" s="129"/>
      <c r="B5" s="41" t="s">
        <v>194</v>
      </c>
      <c r="C5" s="129"/>
      <c r="D5" s="41" t="s">
        <v>194</v>
      </c>
      <c r="E5" s="69" t="s">
        <v>229</v>
      </c>
      <c r="F5" s="124"/>
      <c r="G5" s="124"/>
      <c r="H5" s="126"/>
      <c r="I5" s="124"/>
      <c r="J5" s="124"/>
      <c r="K5" s="124"/>
      <c r="L5" s="124"/>
      <c r="M5" s="124"/>
      <c r="N5" s="124"/>
    </row>
    <row r="6" spans="1:14" ht="20" customHeight="1" x14ac:dyDescent="0.7">
      <c r="A6" s="2" t="s">
        <v>121</v>
      </c>
      <c r="B6" s="36">
        <v>3000</v>
      </c>
      <c r="C6" s="36" t="s">
        <v>138</v>
      </c>
      <c r="D6" s="36">
        <v>26.117000000000001</v>
      </c>
      <c r="E6" s="36">
        <v>205171.774</v>
      </c>
      <c r="F6" s="73"/>
      <c r="G6" s="73"/>
      <c r="H6" s="74"/>
      <c r="I6" s="22">
        <f>D6/B6</f>
        <v>8.7056666666666671E-3</v>
      </c>
      <c r="J6" s="66"/>
      <c r="K6" s="66"/>
      <c r="L6" s="66"/>
      <c r="M6" s="66"/>
      <c r="N6" s="66"/>
    </row>
    <row r="7" spans="1:14" ht="20" customHeight="1" x14ac:dyDescent="0.7">
      <c r="A7" s="36" t="s">
        <v>188</v>
      </c>
      <c r="B7" s="36">
        <v>3000</v>
      </c>
      <c r="C7" s="36" t="s">
        <v>138</v>
      </c>
      <c r="D7" s="36">
        <v>23.417999999999999</v>
      </c>
      <c r="E7" s="36">
        <v>229095.375</v>
      </c>
      <c r="F7" s="61">
        <f>E6/E7</f>
        <v>0.89557361862935914</v>
      </c>
      <c r="G7" s="79"/>
      <c r="H7" s="75" t="str">
        <f>IF(OR(F7&gt;1.3,G7&gt;1.2),"Yes","NO")</f>
        <v>NO</v>
      </c>
      <c r="I7" s="22">
        <f>D7/B7</f>
        <v>7.8059999999999996E-3</v>
      </c>
      <c r="J7" s="22">
        <f>I6</f>
        <v>8.7056666666666671E-3</v>
      </c>
      <c r="K7" s="66"/>
      <c r="L7" s="22">
        <f>I7/J7</f>
        <v>0.89665734961902199</v>
      </c>
      <c r="M7" s="67"/>
      <c r="N7" s="22" t="str">
        <f>IF(OR(L7&gt;1.3,M7&gt;1.2),"Yes","NO")</f>
        <v>NO</v>
      </c>
    </row>
    <row r="8" spans="1:14" ht="20" customHeight="1" x14ac:dyDescent="0.7">
      <c r="A8" s="36" t="s">
        <v>189</v>
      </c>
      <c r="B8" s="36">
        <v>3000</v>
      </c>
      <c r="C8" s="36" t="s">
        <v>138</v>
      </c>
      <c r="D8" s="36">
        <v>18.603000000000002</v>
      </c>
      <c r="E8" s="36">
        <v>231117.389</v>
      </c>
      <c r="F8" s="61">
        <f>E7/E8</f>
        <v>0.99125113861510439</v>
      </c>
      <c r="G8" s="79"/>
      <c r="H8" s="75" t="str">
        <f>IF(OR(F8&gt;1.3,G8&gt;1.2),"Yes","NO")</f>
        <v>NO</v>
      </c>
      <c r="I8" s="22">
        <f>D8/B8</f>
        <v>6.2010000000000008E-3</v>
      </c>
      <c r="J8" s="22">
        <f>I7</f>
        <v>7.8059999999999996E-3</v>
      </c>
      <c r="K8" s="66"/>
      <c r="L8" s="22">
        <f>I8/J8</f>
        <v>0.79438893159108392</v>
      </c>
      <c r="M8" s="67"/>
      <c r="N8" s="22" t="str">
        <f>IF(OR(L8&gt;1.3,M8&gt;1.2),"Yes","NO")</f>
        <v>NO</v>
      </c>
    </row>
    <row r="9" spans="1:14" ht="20" customHeight="1" x14ac:dyDescent="0.35">
      <c r="A9" s="36" t="s">
        <v>190</v>
      </c>
      <c r="B9" s="36">
        <v>3000</v>
      </c>
      <c r="C9" s="36" t="s">
        <v>138</v>
      </c>
      <c r="D9" s="36">
        <v>12.131</v>
      </c>
      <c r="E9" s="36">
        <v>242562.367</v>
      </c>
      <c r="F9" s="61">
        <f>E8/E9</f>
        <v>0.95281634928966541</v>
      </c>
      <c r="G9" s="61">
        <f>E9/((E6+E7+E8)/3)</f>
        <v>1.0936339206006618</v>
      </c>
      <c r="H9" s="75" t="str">
        <f>IF(OR(F9&gt;1.3,G9&gt;1.2),"Yes","NO")</f>
        <v>NO</v>
      </c>
      <c r="I9" s="22">
        <f>D9/B9</f>
        <v>4.0436666666666668E-3</v>
      </c>
      <c r="J9" s="22">
        <f>I8</f>
        <v>6.2010000000000008E-3</v>
      </c>
      <c r="K9" s="22">
        <f>1/3*(I6+I7+I8)</f>
        <v>7.5708888888888892E-3</v>
      </c>
      <c r="L9" s="22">
        <f>I9/J9</f>
        <v>0.65209912379723689</v>
      </c>
      <c r="M9" s="22">
        <f>I9/K9</f>
        <v>0.53410725292788164</v>
      </c>
      <c r="N9" s="22" t="str">
        <f>IF(OR(L9&gt;1.3,M9&gt;1.2),"Yes","NO")</f>
        <v>NO</v>
      </c>
    </row>
    <row r="10" spans="1:14" ht="20" customHeight="1" thickBot="1" x14ac:dyDescent="0.4">
      <c r="A10" s="38" t="s">
        <v>191</v>
      </c>
      <c r="B10" s="38">
        <v>3000</v>
      </c>
      <c r="C10" s="38" t="s">
        <v>138</v>
      </c>
      <c r="D10" s="38">
        <v>4.9539999999999997</v>
      </c>
      <c r="E10" s="38">
        <v>373473.6</v>
      </c>
      <c r="F10" s="42">
        <f>E9/E10</f>
        <v>0.64947660825289932</v>
      </c>
      <c r="G10" s="42">
        <f>E10*3/(E7+E8+E9)</f>
        <v>1.5942806604521125</v>
      </c>
      <c r="H10" s="76" t="str">
        <f>IF(OR(F10&gt;1.3,G10&gt;1.2),"Yes","NO")</f>
        <v>Yes</v>
      </c>
      <c r="I10" s="68">
        <f>D10/B10</f>
        <v>1.6513333333333332E-3</v>
      </c>
      <c r="J10" s="68">
        <f>I9</f>
        <v>4.0436666666666668E-3</v>
      </c>
      <c r="K10" s="68">
        <f>1/3*(I7+I8+I9)</f>
        <v>6.0168888888888885E-3</v>
      </c>
      <c r="L10" s="68">
        <f>I10/J10</f>
        <v>0.4083752369961256</v>
      </c>
      <c r="M10" s="68">
        <f>I10/K10</f>
        <v>0.27444969714876644</v>
      </c>
      <c r="N10" s="68" t="str">
        <f>IF(OR(L10&gt;1.3,M10&gt;1.2),"Yes","NO")</f>
        <v>NO</v>
      </c>
    </row>
    <row r="12" spans="1:14" ht="15" thickBot="1" x14ac:dyDescent="0.4">
      <c r="A12" s="70"/>
      <c r="B12" s="70"/>
      <c r="C12" s="70"/>
      <c r="D12" s="70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14" ht="42" x14ac:dyDescent="0.35">
      <c r="A13" s="128" t="s">
        <v>107</v>
      </c>
      <c r="B13" s="34" t="s">
        <v>215</v>
      </c>
      <c r="C13" s="128" t="s">
        <v>108</v>
      </c>
      <c r="D13" s="34" t="s">
        <v>221</v>
      </c>
      <c r="E13" s="15" t="s">
        <v>228</v>
      </c>
      <c r="F13" s="123" t="s">
        <v>230</v>
      </c>
      <c r="G13" s="123" t="s">
        <v>231</v>
      </c>
      <c r="H13" s="125" t="s">
        <v>222</v>
      </c>
      <c r="I13" s="123" t="s">
        <v>216</v>
      </c>
      <c r="J13" s="123" t="s">
        <v>217</v>
      </c>
      <c r="K13" s="123" t="s">
        <v>218</v>
      </c>
      <c r="L13" s="123" t="s">
        <v>219</v>
      </c>
      <c r="M13" s="123" t="s">
        <v>220</v>
      </c>
      <c r="N13" s="123" t="s">
        <v>222</v>
      </c>
    </row>
    <row r="14" spans="1:14" ht="21.5" thickBot="1" x14ac:dyDescent="0.4">
      <c r="A14" s="129"/>
      <c r="B14" s="41" t="s">
        <v>194</v>
      </c>
      <c r="C14" s="129"/>
      <c r="D14" s="41" t="s">
        <v>194</v>
      </c>
      <c r="E14" s="69" t="s">
        <v>229</v>
      </c>
      <c r="F14" s="124"/>
      <c r="G14" s="124"/>
      <c r="H14" s="126"/>
      <c r="I14" s="124"/>
      <c r="J14" s="124"/>
      <c r="K14" s="124"/>
      <c r="L14" s="124"/>
      <c r="M14" s="124"/>
      <c r="N14" s="124"/>
    </row>
    <row r="15" spans="1:14" ht="20" customHeight="1" x14ac:dyDescent="0.7">
      <c r="A15" s="2" t="s">
        <v>121</v>
      </c>
      <c r="B15" s="36">
        <v>3000</v>
      </c>
      <c r="C15" s="36" t="s">
        <v>138</v>
      </c>
      <c r="D15" s="36">
        <v>97.302999999999997</v>
      </c>
      <c r="E15" s="36">
        <v>203174.899</v>
      </c>
      <c r="F15" s="80"/>
      <c r="G15" s="80"/>
      <c r="H15" s="77"/>
      <c r="I15" s="22">
        <f>D15/B15</f>
        <v>3.2434333333333336E-2</v>
      </c>
      <c r="J15" s="66"/>
      <c r="K15" s="66"/>
      <c r="L15" s="66"/>
      <c r="M15" s="66"/>
      <c r="N15" s="66"/>
    </row>
    <row r="16" spans="1:14" ht="20" customHeight="1" x14ac:dyDescent="0.7">
      <c r="A16" s="36" t="s">
        <v>183</v>
      </c>
      <c r="B16" s="36">
        <v>3000</v>
      </c>
      <c r="C16" s="36" t="s">
        <v>138</v>
      </c>
      <c r="D16" s="36">
        <v>93.863</v>
      </c>
      <c r="E16" s="36">
        <v>257673.17600000001</v>
      </c>
      <c r="F16" s="61">
        <f>E15/E16</f>
        <v>0.78849844657481927</v>
      </c>
      <c r="G16" s="80"/>
      <c r="H16" s="75" t="str">
        <f>IF(OR(F16&gt;1.3,G16&gt;1.2),"Yes","NO")</f>
        <v>NO</v>
      </c>
      <c r="I16" s="22">
        <f t="shared" ref="I16:I24" si="0">D16/B16</f>
        <v>3.1287666666666665E-2</v>
      </c>
      <c r="J16" s="22">
        <f>I15</f>
        <v>3.2434333333333336E-2</v>
      </c>
      <c r="K16" s="66"/>
      <c r="L16" s="22">
        <f>I16/J16</f>
        <v>0.96464651655139089</v>
      </c>
      <c r="M16" s="67"/>
      <c r="N16" s="22" t="str">
        <f>IF(OR(L16&gt;1.3,M16&gt;1.2),"Yes","NO")</f>
        <v>NO</v>
      </c>
    </row>
    <row r="17" spans="1:14" ht="20" customHeight="1" x14ac:dyDescent="0.7">
      <c r="A17" s="36" t="s">
        <v>184</v>
      </c>
      <c r="B17" s="36">
        <v>3000</v>
      </c>
      <c r="C17" s="36" t="s">
        <v>138</v>
      </c>
      <c r="D17" s="36">
        <v>88.158000000000001</v>
      </c>
      <c r="E17" s="36">
        <v>265701.70400000003</v>
      </c>
      <c r="F17" s="61">
        <f t="shared" ref="F17:F24" si="1">E16/E17</f>
        <v>0.9697836789183707</v>
      </c>
      <c r="G17" s="80"/>
      <c r="H17" s="75" t="str">
        <f t="shared" ref="H17:H24" si="2">IF(OR(F17&gt;1.3,G17&gt;1.2),"Yes","NO")</f>
        <v>NO</v>
      </c>
      <c r="I17" s="22">
        <f t="shared" si="0"/>
        <v>2.9385999999999999E-2</v>
      </c>
      <c r="J17" s="22">
        <f>I16</f>
        <v>3.1287666666666665E-2</v>
      </c>
      <c r="K17" s="66"/>
      <c r="L17" s="22">
        <f>I17/J17</f>
        <v>0.93921992691475875</v>
      </c>
      <c r="M17" s="67"/>
      <c r="N17" s="22" t="str">
        <f t="shared" ref="N17:N24" si="3">IF(OR(L17&gt;1.3,M17&gt;1.2),"Yes","NO")</f>
        <v>NO</v>
      </c>
    </row>
    <row r="18" spans="1:14" ht="20" customHeight="1" x14ac:dyDescent="0.35">
      <c r="A18" s="36" t="s">
        <v>185</v>
      </c>
      <c r="B18" s="36">
        <v>3000</v>
      </c>
      <c r="C18" s="36" t="s">
        <v>138</v>
      </c>
      <c r="D18" s="36">
        <v>80.200999999999993</v>
      </c>
      <c r="E18" s="36">
        <v>267338.74599999998</v>
      </c>
      <c r="F18" s="61">
        <f t="shared" si="1"/>
        <v>0.99387652547753047</v>
      </c>
      <c r="G18" s="61">
        <f>E18/((E15+E16+E17)/3)</f>
        <v>1.1038696331363138</v>
      </c>
      <c r="H18" s="75" t="str">
        <f t="shared" si="2"/>
        <v>NO</v>
      </c>
      <c r="I18" s="22">
        <f t="shared" si="0"/>
        <v>2.6733666666666666E-2</v>
      </c>
      <c r="J18" s="22">
        <f t="shared" ref="J18:J24" si="4">I17</f>
        <v>2.9385999999999999E-2</v>
      </c>
      <c r="K18" s="22">
        <f>1/3*(I15+I16+I17)</f>
        <v>3.1035999999999998E-2</v>
      </c>
      <c r="L18" s="22">
        <f>I18/J18</f>
        <v>0.9097416003085369</v>
      </c>
      <c r="M18" s="22">
        <f>I18/K18</f>
        <v>0.86137603643081162</v>
      </c>
      <c r="N18" s="22" t="str">
        <f t="shared" si="3"/>
        <v>NO</v>
      </c>
    </row>
    <row r="19" spans="1:14" ht="20" customHeight="1" x14ac:dyDescent="0.35">
      <c r="A19" s="36" t="s">
        <v>186</v>
      </c>
      <c r="B19" s="36">
        <v>3000</v>
      </c>
      <c r="C19" s="36" t="s">
        <v>138</v>
      </c>
      <c r="D19" s="36">
        <v>70.325000000000003</v>
      </c>
      <c r="E19" s="36">
        <v>267982.83</v>
      </c>
      <c r="F19" s="61">
        <f t="shared" si="1"/>
        <v>0.99759654751015192</v>
      </c>
      <c r="G19" s="61">
        <f t="shared" ref="G19:G24" si="5">E19/((E16+E17+E18)/3)</f>
        <v>1.0167378726821132</v>
      </c>
      <c r="H19" s="75" t="str">
        <f t="shared" si="2"/>
        <v>NO</v>
      </c>
      <c r="I19" s="22">
        <f t="shared" si="0"/>
        <v>2.3441666666666666E-2</v>
      </c>
      <c r="J19" s="22">
        <f t="shared" si="4"/>
        <v>2.6733666666666666E-2</v>
      </c>
      <c r="K19" s="22">
        <f t="shared" ref="K19:K24" si="6">1/3*(I16+I17+I18)</f>
        <v>2.9135777777777778E-2</v>
      </c>
      <c r="L19" s="22">
        <f t="shared" ref="L19:L24" si="7">I19/J19</f>
        <v>0.87685939078066355</v>
      </c>
      <c r="M19" s="22">
        <f t="shared" ref="M19:M24" si="8">I19/K19</f>
        <v>0.80456635980199986</v>
      </c>
      <c r="N19" s="22" t="str">
        <f t="shared" si="3"/>
        <v>NO</v>
      </c>
    </row>
    <row r="20" spans="1:14" ht="20" customHeight="1" x14ac:dyDescent="0.35">
      <c r="A20" s="36" t="s">
        <v>187</v>
      </c>
      <c r="B20" s="36">
        <v>3000</v>
      </c>
      <c r="C20" s="36" t="s">
        <v>138</v>
      </c>
      <c r="D20" s="36">
        <v>58.921999999999997</v>
      </c>
      <c r="E20" s="36">
        <v>268745.75799999997</v>
      </c>
      <c r="F20" s="61">
        <f t="shared" si="1"/>
        <v>0.99716115333065103</v>
      </c>
      <c r="G20" s="61">
        <f t="shared" si="5"/>
        <v>1.0065091666249699</v>
      </c>
      <c r="H20" s="75" t="str">
        <f t="shared" si="2"/>
        <v>NO</v>
      </c>
      <c r="I20" s="22">
        <f t="shared" si="0"/>
        <v>1.9640666666666667E-2</v>
      </c>
      <c r="J20" s="22">
        <f t="shared" si="4"/>
        <v>2.3441666666666666E-2</v>
      </c>
      <c r="K20" s="22">
        <f t="shared" si="6"/>
        <v>2.6520444444444444E-2</v>
      </c>
      <c r="L20" s="22">
        <f t="shared" si="7"/>
        <v>0.83785282616423751</v>
      </c>
      <c r="M20" s="22">
        <f t="shared" si="8"/>
        <v>0.74058587923782071</v>
      </c>
      <c r="N20" s="22" t="str">
        <f t="shared" si="3"/>
        <v>NO</v>
      </c>
    </row>
    <row r="21" spans="1:14" ht="20" customHeight="1" x14ac:dyDescent="0.35">
      <c r="A21" s="36" t="s">
        <v>188</v>
      </c>
      <c r="B21" s="36">
        <v>3000</v>
      </c>
      <c r="C21" s="36" t="s">
        <v>138</v>
      </c>
      <c r="D21" s="36">
        <v>46.38</v>
      </c>
      <c r="E21" s="36">
        <v>270655.87300000002</v>
      </c>
      <c r="F21" s="61">
        <f t="shared" si="1"/>
        <v>0.99294264344302607</v>
      </c>
      <c r="G21" s="61">
        <f t="shared" si="5"/>
        <v>1.0098254022591595</v>
      </c>
      <c r="H21" s="75" t="str">
        <f t="shared" si="2"/>
        <v>NO</v>
      </c>
      <c r="I21" s="22">
        <f t="shared" si="0"/>
        <v>1.5460000000000002E-2</v>
      </c>
      <c r="J21" s="22">
        <f t="shared" si="4"/>
        <v>1.9640666666666667E-2</v>
      </c>
      <c r="K21" s="22">
        <f t="shared" si="6"/>
        <v>2.3272000000000001E-2</v>
      </c>
      <c r="L21" s="22">
        <f t="shared" si="7"/>
        <v>0.78714232375004245</v>
      </c>
      <c r="M21" s="22">
        <f t="shared" si="8"/>
        <v>0.66431763492609153</v>
      </c>
      <c r="N21" s="22" t="str">
        <f t="shared" si="3"/>
        <v>NO</v>
      </c>
    </row>
    <row r="22" spans="1:14" ht="20" customHeight="1" x14ac:dyDescent="0.35">
      <c r="A22" s="36" t="s">
        <v>189</v>
      </c>
      <c r="B22" s="36">
        <v>3000</v>
      </c>
      <c r="C22" s="36" t="s">
        <v>138</v>
      </c>
      <c r="D22" s="36">
        <v>33.097000000000001</v>
      </c>
      <c r="E22" s="36">
        <v>277363.78200000001</v>
      </c>
      <c r="F22" s="61">
        <f t="shared" si="1"/>
        <v>0.97581548336401047</v>
      </c>
      <c r="G22" s="61">
        <f t="shared" si="5"/>
        <v>1.0306011400930344</v>
      </c>
      <c r="H22" s="75" t="str">
        <f t="shared" si="2"/>
        <v>NO</v>
      </c>
      <c r="I22" s="22">
        <f t="shared" si="0"/>
        <v>1.1032333333333333E-2</v>
      </c>
      <c r="J22" s="22">
        <f t="shared" si="4"/>
        <v>1.5460000000000002E-2</v>
      </c>
      <c r="K22" s="22">
        <f t="shared" si="6"/>
        <v>1.9514111111111111E-2</v>
      </c>
      <c r="L22" s="22">
        <f t="shared" si="7"/>
        <v>0.71360500215610168</v>
      </c>
      <c r="M22" s="22">
        <f t="shared" si="8"/>
        <v>0.56535156895010452</v>
      </c>
      <c r="N22" s="22" t="str">
        <f t="shared" si="3"/>
        <v>NO</v>
      </c>
    </row>
    <row r="23" spans="1:14" ht="20" customHeight="1" x14ac:dyDescent="0.35">
      <c r="A23" s="36" t="s">
        <v>190</v>
      </c>
      <c r="B23" s="36">
        <v>3000</v>
      </c>
      <c r="C23" s="36" t="s">
        <v>138</v>
      </c>
      <c r="D23" s="36">
        <v>19.614000000000001</v>
      </c>
      <c r="E23" s="36">
        <v>306664.59600000002</v>
      </c>
      <c r="F23" s="61">
        <f t="shared" si="1"/>
        <v>0.90445322224284408</v>
      </c>
      <c r="G23" s="61">
        <f t="shared" si="5"/>
        <v>1.1263868099174761</v>
      </c>
      <c r="H23" s="75" t="str">
        <f t="shared" si="2"/>
        <v>NO</v>
      </c>
      <c r="I23" s="22">
        <f t="shared" si="0"/>
        <v>6.5380000000000004E-3</v>
      </c>
      <c r="J23" s="22">
        <f t="shared" si="4"/>
        <v>1.1032333333333333E-2</v>
      </c>
      <c r="K23" s="22">
        <f t="shared" si="6"/>
        <v>1.5377666666666666E-2</v>
      </c>
      <c r="L23" s="22">
        <f t="shared" si="7"/>
        <v>0.59262168776626289</v>
      </c>
      <c r="M23" s="22">
        <f t="shared" si="8"/>
        <v>0.42516203151756882</v>
      </c>
      <c r="N23" s="22" t="str">
        <f t="shared" si="3"/>
        <v>NO</v>
      </c>
    </row>
    <row r="24" spans="1:14" ht="20" customHeight="1" thickBot="1" x14ac:dyDescent="0.4">
      <c r="A24" s="38" t="s">
        <v>191</v>
      </c>
      <c r="B24" s="38">
        <v>3000</v>
      </c>
      <c r="C24" s="38" t="s">
        <v>138</v>
      </c>
      <c r="D24" s="38">
        <v>7.165</v>
      </c>
      <c r="E24" s="38">
        <v>536637.56700000004</v>
      </c>
      <c r="F24" s="42">
        <f t="shared" si="1"/>
        <v>0.571455699075201</v>
      </c>
      <c r="G24" s="42">
        <f t="shared" si="5"/>
        <v>1.8836344522744695</v>
      </c>
      <c r="H24" s="76" t="str">
        <f t="shared" si="2"/>
        <v>Yes</v>
      </c>
      <c r="I24" s="68">
        <f t="shared" si="0"/>
        <v>2.3883333333333335E-3</v>
      </c>
      <c r="J24" s="68">
        <f t="shared" si="4"/>
        <v>6.5380000000000004E-3</v>
      </c>
      <c r="K24" s="68">
        <f t="shared" si="6"/>
        <v>1.1010111111111111E-2</v>
      </c>
      <c r="L24" s="68">
        <f t="shared" si="7"/>
        <v>0.36530029570714795</v>
      </c>
      <c r="M24" s="68">
        <f t="shared" si="8"/>
        <v>0.21692181933778043</v>
      </c>
      <c r="N24" s="68" t="str">
        <f t="shared" si="3"/>
        <v>NO</v>
      </c>
    </row>
    <row r="26" spans="1:14" ht="15" thickBot="1" x14ac:dyDescent="0.4">
      <c r="A26" s="70"/>
      <c r="B26" s="70"/>
      <c r="C26" s="70"/>
      <c r="D26" s="70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42" x14ac:dyDescent="0.35">
      <c r="A27" s="128" t="s">
        <v>107</v>
      </c>
      <c r="B27" s="34" t="s">
        <v>215</v>
      </c>
      <c r="C27" s="128" t="s">
        <v>108</v>
      </c>
      <c r="D27" s="34" t="s">
        <v>221</v>
      </c>
      <c r="E27" s="15" t="s">
        <v>228</v>
      </c>
      <c r="F27" s="123" t="s">
        <v>230</v>
      </c>
      <c r="G27" s="123" t="s">
        <v>231</v>
      </c>
      <c r="H27" s="125" t="s">
        <v>222</v>
      </c>
      <c r="I27" s="123" t="s">
        <v>216</v>
      </c>
      <c r="J27" s="123" t="s">
        <v>217</v>
      </c>
      <c r="K27" s="123" t="s">
        <v>218</v>
      </c>
      <c r="L27" s="123" t="s">
        <v>219</v>
      </c>
      <c r="M27" s="123" t="s">
        <v>220</v>
      </c>
      <c r="N27" s="123" t="s">
        <v>222</v>
      </c>
    </row>
    <row r="28" spans="1:14" ht="21.5" thickBot="1" x14ac:dyDescent="0.4">
      <c r="A28" s="129"/>
      <c r="B28" s="41" t="s">
        <v>194</v>
      </c>
      <c r="C28" s="129"/>
      <c r="D28" s="41" t="s">
        <v>194</v>
      </c>
      <c r="E28" s="69" t="s">
        <v>229</v>
      </c>
      <c r="F28" s="124"/>
      <c r="G28" s="124"/>
      <c r="H28" s="126"/>
      <c r="I28" s="124"/>
      <c r="J28" s="124"/>
      <c r="K28" s="124"/>
      <c r="L28" s="124"/>
      <c r="M28" s="124"/>
      <c r="N28" s="124"/>
    </row>
    <row r="29" spans="1:14" ht="20" customHeight="1" x14ac:dyDescent="0.7">
      <c r="A29" s="2" t="s">
        <v>121</v>
      </c>
      <c r="B29" s="36">
        <v>3000</v>
      </c>
      <c r="C29" s="36" t="s">
        <v>138</v>
      </c>
      <c r="D29" s="36">
        <v>207.98</v>
      </c>
      <c r="E29" s="36">
        <v>172019.08799999999</v>
      </c>
      <c r="F29" s="79"/>
      <c r="G29" s="79"/>
      <c r="H29" s="78"/>
      <c r="I29" s="22">
        <f>D29/B29</f>
        <v>6.9326666666666661E-2</v>
      </c>
      <c r="J29" s="66"/>
      <c r="K29" s="66"/>
      <c r="L29" s="66"/>
      <c r="M29" s="66"/>
      <c r="N29" s="66"/>
    </row>
    <row r="30" spans="1:14" ht="20" customHeight="1" x14ac:dyDescent="0.7">
      <c r="A30" s="2" t="s">
        <v>178</v>
      </c>
      <c r="B30" s="36">
        <v>3000</v>
      </c>
      <c r="C30" s="36" t="s">
        <v>138</v>
      </c>
      <c r="D30" s="36">
        <v>203.172</v>
      </c>
      <c r="E30" s="36">
        <v>260479.54699999999</v>
      </c>
      <c r="F30" s="61">
        <f>E29/E30</f>
        <v>0.66039383890666858</v>
      </c>
      <c r="G30" s="79"/>
      <c r="H30" s="75" t="str">
        <f>IF(OR(F30&gt;1.3,G30&gt;1.2),"Yes","NO")</f>
        <v>NO</v>
      </c>
      <c r="I30" s="22">
        <f t="shared" ref="I30:I43" si="9">D30/B30</f>
        <v>6.7723999999999993E-2</v>
      </c>
      <c r="J30" s="22">
        <f>I29</f>
        <v>6.9326666666666661E-2</v>
      </c>
      <c r="K30" s="66"/>
      <c r="L30" s="22">
        <f>I30/J30</f>
        <v>0.976882392537744</v>
      </c>
      <c r="M30" s="67"/>
      <c r="N30" s="22" t="str">
        <f>IF(OR(L30&gt;1.3,M30&gt;1.2),"Yes","NO")</f>
        <v>NO</v>
      </c>
    </row>
    <row r="31" spans="1:14" ht="20" customHeight="1" x14ac:dyDescent="0.7">
      <c r="A31" s="2" t="s">
        <v>179</v>
      </c>
      <c r="B31" s="36">
        <v>3000</v>
      </c>
      <c r="C31" s="36" t="s">
        <v>138</v>
      </c>
      <c r="D31" s="36">
        <v>196.33799999999999</v>
      </c>
      <c r="E31" s="36">
        <v>285894.22399999999</v>
      </c>
      <c r="F31" s="61">
        <f t="shared" ref="F31:F43" si="10">E30/E31</f>
        <v>0.91110461539090071</v>
      </c>
      <c r="G31" s="79"/>
      <c r="H31" s="75" t="str">
        <f t="shared" ref="H31:H43" si="11">IF(OR(F31&gt;1.3,G31&gt;1.2),"Yes","NO")</f>
        <v>NO</v>
      </c>
      <c r="I31" s="22">
        <f t="shared" si="9"/>
        <v>6.5446000000000004E-2</v>
      </c>
      <c r="J31" s="22">
        <f t="shared" ref="J31:J43" si="12">I30</f>
        <v>6.7723999999999993E-2</v>
      </c>
      <c r="K31" s="66"/>
      <c r="L31" s="22">
        <f t="shared" ref="L31:L43" si="13">I31/J31</f>
        <v>0.96636347528202726</v>
      </c>
      <c r="M31" s="67"/>
      <c r="N31" s="22" t="str">
        <f t="shared" ref="N31:N43" si="14">IF(OR(L31&gt;1.3,M31&gt;1.2),"Yes","NO")</f>
        <v>NO</v>
      </c>
    </row>
    <row r="32" spans="1:14" ht="20" customHeight="1" x14ac:dyDescent="0.35">
      <c r="A32" s="2" t="s">
        <v>180</v>
      </c>
      <c r="B32" s="36">
        <v>3000</v>
      </c>
      <c r="C32" s="36" t="s">
        <v>138</v>
      </c>
      <c r="D32" s="36">
        <v>187.209</v>
      </c>
      <c r="E32" s="36">
        <v>293966.24900000001</v>
      </c>
      <c r="F32" s="61">
        <f t="shared" si="10"/>
        <v>0.972540980376288</v>
      </c>
      <c r="G32" s="61">
        <f>E32/((E29+E30+E31)/3)</f>
        <v>1.2275995452232078</v>
      </c>
      <c r="H32" s="75" t="str">
        <f t="shared" si="11"/>
        <v>Yes</v>
      </c>
      <c r="I32" s="22">
        <f t="shared" si="9"/>
        <v>6.2403E-2</v>
      </c>
      <c r="J32" s="22">
        <f t="shared" si="12"/>
        <v>6.5446000000000004E-2</v>
      </c>
      <c r="K32" s="22">
        <f>1/3*(I29+I30+I31)</f>
        <v>6.7498888888888886E-2</v>
      </c>
      <c r="L32" s="22">
        <f t="shared" si="13"/>
        <v>0.95350365186566022</v>
      </c>
      <c r="M32" s="22">
        <f>I32/K32</f>
        <v>0.92450410706349084</v>
      </c>
      <c r="N32" s="22" t="str">
        <f t="shared" si="14"/>
        <v>NO</v>
      </c>
    </row>
    <row r="33" spans="1:14" ht="20" customHeight="1" x14ac:dyDescent="0.35">
      <c r="A33" s="2" t="s">
        <v>181</v>
      </c>
      <c r="B33" s="36">
        <v>3000</v>
      </c>
      <c r="C33" s="36" t="s">
        <v>138</v>
      </c>
      <c r="D33" s="36">
        <v>175.898</v>
      </c>
      <c r="E33" s="36">
        <v>297000.60499999998</v>
      </c>
      <c r="F33" s="61">
        <f t="shared" si="10"/>
        <v>0.98978333394304041</v>
      </c>
      <c r="G33" s="61">
        <f t="shared" ref="G33:G43" si="15">E33/((E30+E31+E32)/3)</f>
        <v>1.0602872572937796</v>
      </c>
      <c r="H33" s="75" t="str">
        <f t="shared" si="11"/>
        <v>NO</v>
      </c>
      <c r="I33" s="22">
        <f t="shared" si="9"/>
        <v>5.8632666666666666E-2</v>
      </c>
      <c r="J33" s="22">
        <f t="shared" si="12"/>
        <v>6.2403E-2</v>
      </c>
      <c r="K33" s="22">
        <f t="shared" ref="K33:K43" si="16">1/3*(I30+I31+I32)</f>
        <v>6.5190999999999999E-2</v>
      </c>
      <c r="L33" s="22">
        <f t="shared" si="13"/>
        <v>0.93958089621759633</v>
      </c>
      <c r="M33" s="22">
        <f t="shared" ref="M33:M43" si="17">I33/K33</f>
        <v>0.89939817868519689</v>
      </c>
      <c r="N33" s="22" t="str">
        <f t="shared" si="14"/>
        <v>NO</v>
      </c>
    </row>
    <row r="34" spans="1:14" ht="20" customHeight="1" x14ac:dyDescent="0.35">
      <c r="A34" s="36" t="s">
        <v>182</v>
      </c>
      <c r="B34" s="36">
        <v>3000</v>
      </c>
      <c r="C34" s="36" t="s">
        <v>138</v>
      </c>
      <c r="D34" s="36">
        <v>162.65600000000001</v>
      </c>
      <c r="E34" s="36">
        <v>298432.48499999999</v>
      </c>
      <c r="F34" s="61">
        <f t="shared" si="10"/>
        <v>0.99520199686036193</v>
      </c>
      <c r="G34" s="61">
        <f t="shared" si="15"/>
        <v>1.0210254251928377</v>
      </c>
      <c r="H34" s="75" t="str">
        <f t="shared" si="11"/>
        <v>NO</v>
      </c>
      <c r="I34" s="22">
        <f t="shared" si="9"/>
        <v>5.4218666666666672E-2</v>
      </c>
      <c r="J34" s="22">
        <f t="shared" si="12"/>
        <v>5.8632666666666666E-2</v>
      </c>
      <c r="K34" s="22">
        <f t="shared" si="16"/>
        <v>6.2160555555555552E-2</v>
      </c>
      <c r="L34" s="22">
        <f t="shared" si="13"/>
        <v>0.92471773414137748</v>
      </c>
      <c r="M34" s="22">
        <f t="shared" si="17"/>
        <v>0.87223587662772939</v>
      </c>
      <c r="N34" s="22" t="str">
        <f t="shared" si="14"/>
        <v>NO</v>
      </c>
    </row>
    <row r="35" spans="1:14" ht="20" customHeight="1" x14ac:dyDescent="0.35">
      <c r="A35" s="36" t="s">
        <v>183</v>
      </c>
      <c r="B35" s="36">
        <v>3000</v>
      </c>
      <c r="C35" s="36" t="s">
        <v>138</v>
      </c>
      <c r="D35" s="36">
        <v>147.77099999999999</v>
      </c>
      <c r="E35" s="36">
        <v>299348.57199999999</v>
      </c>
      <c r="F35" s="61">
        <f t="shared" si="10"/>
        <v>0.99693973151807791</v>
      </c>
      <c r="G35" s="61">
        <f t="shared" si="15"/>
        <v>1.0097215914391409</v>
      </c>
      <c r="H35" s="75" t="str">
        <f t="shared" si="11"/>
        <v>NO</v>
      </c>
      <c r="I35" s="22">
        <f t="shared" si="9"/>
        <v>4.9256999999999995E-2</v>
      </c>
      <c r="J35" s="22">
        <f t="shared" si="12"/>
        <v>5.4218666666666672E-2</v>
      </c>
      <c r="K35" s="22">
        <f t="shared" si="16"/>
        <v>5.8418111111111115E-2</v>
      </c>
      <c r="L35" s="22">
        <f t="shared" si="13"/>
        <v>0.90848785166240387</v>
      </c>
      <c r="M35" s="22">
        <f t="shared" si="17"/>
        <v>0.84318029226096158</v>
      </c>
      <c r="N35" s="22" t="str">
        <f t="shared" si="14"/>
        <v>NO</v>
      </c>
    </row>
    <row r="36" spans="1:14" ht="20" customHeight="1" x14ac:dyDescent="0.35">
      <c r="A36" s="36" t="s">
        <v>184</v>
      </c>
      <c r="B36" s="36">
        <v>3000</v>
      </c>
      <c r="C36" s="36" t="s">
        <v>138</v>
      </c>
      <c r="D36" s="36">
        <v>131.53399999999999</v>
      </c>
      <c r="E36" s="36">
        <v>300183.75599999999</v>
      </c>
      <c r="F36" s="61">
        <f t="shared" si="10"/>
        <v>0.99721775751250175</v>
      </c>
      <c r="G36" s="61">
        <f t="shared" si="15"/>
        <v>1.0064480601749302</v>
      </c>
      <c r="H36" s="75" t="str">
        <f t="shared" si="11"/>
        <v>NO</v>
      </c>
      <c r="I36" s="22">
        <f t="shared" si="9"/>
        <v>4.3844666666666664E-2</v>
      </c>
      <c r="J36" s="22">
        <f t="shared" si="12"/>
        <v>4.9256999999999995E-2</v>
      </c>
      <c r="K36" s="22">
        <f t="shared" si="16"/>
        <v>5.4036111111111104E-2</v>
      </c>
      <c r="L36" s="22">
        <f t="shared" si="13"/>
        <v>0.89012052432479993</v>
      </c>
      <c r="M36" s="22">
        <f t="shared" si="17"/>
        <v>0.81139567161877346</v>
      </c>
      <c r="N36" s="22" t="str">
        <f t="shared" si="14"/>
        <v>NO</v>
      </c>
    </row>
    <row r="37" spans="1:14" ht="20" customHeight="1" x14ac:dyDescent="0.35">
      <c r="A37" s="36" t="s">
        <v>185</v>
      </c>
      <c r="B37" s="36">
        <v>3000</v>
      </c>
      <c r="C37" s="36" t="s">
        <v>138</v>
      </c>
      <c r="D37" s="36">
        <v>114.223</v>
      </c>
      <c r="E37" s="36">
        <v>301246.28999999998</v>
      </c>
      <c r="F37" s="61">
        <f t="shared" si="10"/>
        <v>0.99647287274475649</v>
      </c>
      <c r="G37" s="61">
        <f t="shared" si="15"/>
        <v>1.0064301595300926</v>
      </c>
      <c r="H37" s="75" t="str">
        <f t="shared" si="11"/>
        <v>NO</v>
      </c>
      <c r="I37" s="22">
        <f t="shared" si="9"/>
        <v>3.8074333333333335E-2</v>
      </c>
      <c r="J37" s="22">
        <f t="shared" si="12"/>
        <v>4.3844666666666664E-2</v>
      </c>
      <c r="K37" s="22">
        <f t="shared" si="16"/>
        <v>4.9106777777777777E-2</v>
      </c>
      <c r="L37" s="22">
        <f t="shared" si="13"/>
        <v>0.86839144251676381</v>
      </c>
      <c r="M37" s="22">
        <f t="shared" si="17"/>
        <v>0.77533764291419383</v>
      </c>
      <c r="N37" s="22" t="str">
        <f t="shared" si="14"/>
        <v>NO</v>
      </c>
    </row>
    <row r="38" spans="1:14" ht="20" customHeight="1" x14ac:dyDescent="0.35">
      <c r="A38" s="36" t="s">
        <v>186</v>
      </c>
      <c r="B38" s="36">
        <v>3000</v>
      </c>
      <c r="C38" s="36" t="s">
        <v>138</v>
      </c>
      <c r="D38" s="36">
        <v>96.103999999999999</v>
      </c>
      <c r="E38" s="36">
        <v>303012.43099999998</v>
      </c>
      <c r="F38" s="61">
        <f t="shared" si="10"/>
        <v>0.99417139094204354</v>
      </c>
      <c r="G38" s="61">
        <f t="shared" si="15"/>
        <v>1.0091683737102206</v>
      </c>
      <c r="H38" s="75" t="str">
        <f t="shared" si="11"/>
        <v>NO</v>
      </c>
      <c r="I38" s="22">
        <f t="shared" si="9"/>
        <v>3.203466666666667E-2</v>
      </c>
      <c r="J38" s="22">
        <f t="shared" si="12"/>
        <v>3.8074333333333335E-2</v>
      </c>
      <c r="K38" s="22">
        <f t="shared" si="16"/>
        <v>4.3725333333333338E-2</v>
      </c>
      <c r="L38" s="22">
        <f t="shared" si="13"/>
        <v>0.84137170272186868</v>
      </c>
      <c r="M38" s="22">
        <f t="shared" si="17"/>
        <v>0.73263401841800324</v>
      </c>
      <c r="N38" s="22" t="str">
        <f t="shared" si="14"/>
        <v>NO</v>
      </c>
    </row>
    <row r="39" spans="1:14" ht="20" customHeight="1" x14ac:dyDescent="0.35">
      <c r="A39" s="36" t="s">
        <v>187</v>
      </c>
      <c r="B39" s="36">
        <v>3000</v>
      </c>
      <c r="C39" s="36" t="s">
        <v>138</v>
      </c>
      <c r="D39" s="36">
        <v>77.441999999999993</v>
      </c>
      <c r="E39" s="36">
        <v>306574.70600000001</v>
      </c>
      <c r="F39" s="61">
        <f t="shared" si="10"/>
        <v>0.988380401480349</v>
      </c>
      <c r="G39" s="61">
        <f t="shared" si="15"/>
        <v>1.0168962000222375</v>
      </c>
      <c r="H39" s="75" t="str">
        <f t="shared" si="11"/>
        <v>NO</v>
      </c>
      <c r="I39" s="22">
        <f t="shared" si="9"/>
        <v>2.5813999999999997E-2</v>
      </c>
      <c r="J39" s="22">
        <f t="shared" si="12"/>
        <v>3.203466666666667E-2</v>
      </c>
      <c r="K39" s="22">
        <f t="shared" si="16"/>
        <v>3.7984555555555549E-2</v>
      </c>
      <c r="L39" s="22">
        <f t="shared" si="13"/>
        <v>0.8058145342545574</v>
      </c>
      <c r="M39" s="22">
        <f t="shared" si="17"/>
        <v>0.6795919979172822</v>
      </c>
      <c r="N39" s="22" t="str">
        <f t="shared" si="14"/>
        <v>NO</v>
      </c>
    </row>
    <row r="40" spans="1:14" ht="20" customHeight="1" x14ac:dyDescent="0.35">
      <c r="A40" s="36" t="s">
        <v>188</v>
      </c>
      <c r="B40" s="36">
        <v>3000</v>
      </c>
      <c r="C40" s="36" t="s">
        <v>138</v>
      </c>
      <c r="D40" s="36">
        <v>58.540999999999997</v>
      </c>
      <c r="E40" s="36">
        <v>314805.39399999997</v>
      </c>
      <c r="F40" s="61">
        <f t="shared" si="10"/>
        <v>0.97385467924987346</v>
      </c>
      <c r="G40" s="61">
        <f t="shared" si="15"/>
        <v>1.0368703585139722</v>
      </c>
      <c r="H40" s="75" t="str">
        <f t="shared" si="11"/>
        <v>NO</v>
      </c>
      <c r="I40" s="22">
        <f t="shared" si="9"/>
        <v>1.9513666666666665E-2</v>
      </c>
      <c r="J40" s="22">
        <f t="shared" si="12"/>
        <v>2.5813999999999997E-2</v>
      </c>
      <c r="K40" s="22">
        <f t="shared" si="16"/>
        <v>3.1974333333333334E-2</v>
      </c>
      <c r="L40" s="22">
        <f t="shared" si="13"/>
        <v>0.75593347279254153</v>
      </c>
      <c r="M40" s="22">
        <f t="shared" si="17"/>
        <v>0.61029158804457739</v>
      </c>
      <c r="N40" s="22" t="str">
        <f t="shared" si="14"/>
        <v>NO</v>
      </c>
    </row>
    <row r="41" spans="1:14" ht="20" customHeight="1" x14ac:dyDescent="0.35">
      <c r="A41" s="36" t="s">
        <v>189</v>
      </c>
      <c r="B41" s="36">
        <v>3000</v>
      </c>
      <c r="C41" s="36" t="s">
        <v>138</v>
      </c>
      <c r="D41" s="36">
        <v>39.840000000000003</v>
      </c>
      <c r="E41" s="36">
        <v>336226.60399999999</v>
      </c>
      <c r="F41" s="61">
        <f t="shared" si="10"/>
        <v>0.93628936632271964</v>
      </c>
      <c r="G41" s="61">
        <f t="shared" si="15"/>
        <v>1.0911812657214124</v>
      </c>
      <c r="H41" s="75" t="str">
        <f t="shared" si="11"/>
        <v>NO</v>
      </c>
      <c r="I41" s="22">
        <f t="shared" si="9"/>
        <v>1.3280000000000002E-2</v>
      </c>
      <c r="J41" s="22">
        <f t="shared" si="12"/>
        <v>1.9513666666666665E-2</v>
      </c>
      <c r="K41" s="22">
        <f t="shared" si="16"/>
        <v>2.5787444444444446E-2</v>
      </c>
      <c r="L41" s="22">
        <f t="shared" si="13"/>
        <v>0.68054867528740559</v>
      </c>
      <c r="M41" s="22">
        <f t="shared" si="17"/>
        <v>0.51497929655689467</v>
      </c>
      <c r="N41" s="22" t="str">
        <f t="shared" si="14"/>
        <v>NO</v>
      </c>
    </row>
    <row r="42" spans="1:14" ht="20" customHeight="1" x14ac:dyDescent="0.35">
      <c r="A42" s="36" t="s">
        <v>190</v>
      </c>
      <c r="B42" s="36">
        <v>3000</v>
      </c>
      <c r="C42" s="36" t="s">
        <v>138</v>
      </c>
      <c r="D42" s="36">
        <v>22.170999999999999</v>
      </c>
      <c r="E42" s="36">
        <v>403653.53100000002</v>
      </c>
      <c r="F42" s="61">
        <f t="shared" si="10"/>
        <v>0.83295841155418993</v>
      </c>
      <c r="G42" s="61">
        <f t="shared" si="15"/>
        <v>1.2645698781574111</v>
      </c>
      <c r="H42" s="75" t="str">
        <f t="shared" si="11"/>
        <v>Yes</v>
      </c>
      <c r="I42" s="22">
        <f t="shared" si="9"/>
        <v>7.390333333333333E-3</v>
      </c>
      <c r="J42" s="22">
        <f t="shared" si="12"/>
        <v>1.3280000000000002E-2</v>
      </c>
      <c r="K42" s="22">
        <f t="shared" si="16"/>
        <v>1.9535888888888887E-2</v>
      </c>
      <c r="L42" s="22">
        <f t="shared" si="13"/>
        <v>0.55650100401606417</v>
      </c>
      <c r="M42" s="22">
        <f t="shared" si="17"/>
        <v>0.37829521734926602</v>
      </c>
      <c r="N42" s="22" t="str">
        <f t="shared" si="14"/>
        <v>NO</v>
      </c>
    </row>
    <row r="43" spans="1:14" ht="20" customHeight="1" thickBot="1" x14ac:dyDescent="0.4">
      <c r="A43" s="38" t="s">
        <v>191</v>
      </c>
      <c r="B43" s="38">
        <v>3000</v>
      </c>
      <c r="C43" s="38" t="s">
        <v>138</v>
      </c>
      <c r="D43" s="38">
        <v>7.39</v>
      </c>
      <c r="E43" s="38">
        <v>808360.52099999995</v>
      </c>
      <c r="F43" s="42">
        <f t="shared" si="10"/>
        <v>0.49934839779242512</v>
      </c>
      <c r="G43" s="42">
        <f t="shared" si="15"/>
        <v>2.2993408900749222</v>
      </c>
      <c r="H43" s="76" t="str">
        <f t="shared" si="11"/>
        <v>Yes</v>
      </c>
      <c r="I43" s="68">
        <f t="shared" si="9"/>
        <v>2.4633333333333334E-3</v>
      </c>
      <c r="J43" s="68">
        <f t="shared" si="12"/>
        <v>7.390333333333333E-3</v>
      </c>
      <c r="K43" s="68">
        <f t="shared" si="16"/>
        <v>1.3394666666666666E-2</v>
      </c>
      <c r="L43" s="68">
        <f t="shared" si="13"/>
        <v>0.33331829867845386</v>
      </c>
      <c r="M43" s="68">
        <f t="shared" si="17"/>
        <v>0.18390404140951624</v>
      </c>
      <c r="N43" s="68" t="str">
        <f t="shared" si="14"/>
        <v>NO</v>
      </c>
    </row>
  </sheetData>
  <mergeCells count="35">
    <mergeCell ref="A13:A14"/>
    <mergeCell ref="C13:C14"/>
    <mergeCell ref="F27:F28"/>
    <mergeCell ref="G27:G28"/>
    <mergeCell ref="H27:H28"/>
    <mergeCell ref="A27:A28"/>
    <mergeCell ref="C27:C28"/>
    <mergeCell ref="A4:A5"/>
    <mergeCell ref="C4:C5"/>
    <mergeCell ref="I4:I5"/>
    <mergeCell ref="L4:L5"/>
    <mergeCell ref="J4:J5"/>
    <mergeCell ref="K4:K5"/>
    <mergeCell ref="E2:H3"/>
    <mergeCell ref="I2:N3"/>
    <mergeCell ref="M4:M5"/>
    <mergeCell ref="N4:N5"/>
    <mergeCell ref="F4:F5"/>
    <mergeCell ref="G4:G5"/>
    <mergeCell ref="H4:H5"/>
    <mergeCell ref="N27:N28"/>
    <mergeCell ref="F13:F14"/>
    <mergeCell ref="G13:G14"/>
    <mergeCell ref="H13:H14"/>
    <mergeCell ref="K27:K28"/>
    <mergeCell ref="M27:M28"/>
    <mergeCell ref="M13:M14"/>
    <mergeCell ref="N13:N14"/>
    <mergeCell ref="I13:I14"/>
    <mergeCell ref="J13:J14"/>
    <mergeCell ref="K13:K14"/>
    <mergeCell ref="L13:L14"/>
    <mergeCell ref="I27:I28"/>
    <mergeCell ref="L27:L28"/>
    <mergeCell ref="J27:J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DF62-0816-4893-A102-609C45A350BF}">
  <dimension ref="A1:E40"/>
  <sheetViews>
    <sheetView topLeftCell="A23" workbookViewId="0">
      <selection activeCell="L17" sqref="L17"/>
    </sheetView>
  </sheetViews>
  <sheetFormatPr defaultRowHeight="14.5" x14ac:dyDescent="0.35"/>
  <cols>
    <col min="1" max="1" width="8.36328125" style="49" bestFit="1" customWidth="1"/>
    <col min="2" max="2" width="11.81640625" bestFit="1" customWidth="1"/>
    <col min="3" max="5" width="11.81640625" customWidth="1"/>
  </cols>
  <sheetData>
    <row r="1" spans="1:5" ht="21" customHeight="1" x14ac:dyDescent="0.35">
      <c r="A1" s="128" t="s">
        <v>107</v>
      </c>
      <c r="B1" s="15" t="s">
        <v>235</v>
      </c>
      <c r="C1" s="123" t="s">
        <v>238</v>
      </c>
      <c r="D1" s="123" t="s">
        <v>239</v>
      </c>
      <c r="E1" s="123" t="s">
        <v>237</v>
      </c>
    </row>
    <row r="2" spans="1:5" ht="21.5" thickBot="1" x14ac:dyDescent="0.4">
      <c r="A2" s="129"/>
      <c r="B2" s="69" t="s">
        <v>236</v>
      </c>
      <c r="C2" s="124"/>
      <c r="D2" s="124"/>
      <c r="E2" s="124"/>
    </row>
    <row r="3" spans="1:5" ht="20" customHeight="1" x14ac:dyDescent="0.35">
      <c r="A3" s="2" t="s">
        <v>121</v>
      </c>
      <c r="B3" s="2">
        <v>634528.6</v>
      </c>
      <c r="C3" s="82"/>
      <c r="D3" s="10">
        <f>B3/B4</f>
        <v>0.77769862373280663</v>
      </c>
      <c r="E3" s="22" t="str">
        <f>IF(OR(C3&gt;1.5,D3&gt;1.5),"Yes","NO")</f>
        <v>NO</v>
      </c>
    </row>
    <row r="4" spans="1:5" ht="20" customHeight="1" x14ac:dyDescent="0.35">
      <c r="A4" s="36" t="s">
        <v>188</v>
      </c>
      <c r="B4" s="36">
        <v>815905.52</v>
      </c>
      <c r="C4" s="61">
        <f>B4/B3</f>
        <v>1.2858451455143236</v>
      </c>
      <c r="D4" s="61">
        <f>B4/B5</f>
        <v>1</v>
      </c>
      <c r="E4" s="22" t="str">
        <f>IF(OR(C4&gt;1.5,D4&gt;1.5),"Yes","NO")</f>
        <v>NO</v>
      </c>
    </row>
    <row r="5" spans="1:5" ht="20" customHeight="1" x14ac:dyDescent="0.35">
      <c r="A5" s="36" t="s">
        <v>189</v>
      </c>
      <c r="B5" s="36">
        <v>815905.52</v>
      </c>
      <c r="C5" s="61">
        <f>B5/B4</f>
        <v>1</v>
      </c>
      <c r="D5" s="61">
        <f>B5/B6</f>
        <v>1</v>
      </c>
      <c r="E5" s="22" t="str">
        <f>IF(OR(C5&gt;1.5,D5&gt;1.5),"Yes","NO")</f>
        <v>NO</v>
      </c>
    </row>
    <row r="6" spans="1:5" ht="20" customHeight="1" x14ac:dyDescent="0.35">
      <c r="A6" s="36" t="s">
        <v>190</v>
      </c>
      <c r="B6" s="36">
        <v>815905.52</v>
      </c>
      <c r="C6" s="61">
        <f>B6/B5</f>
        <v>1</v>
      </c>
      <c r="D6" s="61">
        <f>B6/B7</f>
        <v>1</v>
      </c>
      <c r="E6" s="22" t="str">
        <f>IF(OR(C6&gt;1.5,D6&gt;1.5),"Yes","NO")</f>
        <v>NO</v>
      </c>
    </row>
    <row r="7" spans="1:5" ht="20" customHeight="1" thickBot="1" x14ac:dyDescent="0.4">
      <c r="A7" s="38" t="s">
        <v>191</v>
      </c>
      <c r="B7" s="38">
        <v>815905.52</v>
      </c>
      <c r="C7" s="42">
        <f>B7/B6</f>
        <v>1</v>
      </c>
      <c r="D7" s="81"/>
      <c r="E7" s="68" t="str">
        <f>IF(OR(C7&gt;1.5,D7&gt;1.5),"Yes","NO")</f>
        <v>NO</v>
      </c>
    </row>
    <row r="9" spans="1:5" ht="15" thickBot="1" x14ac:dyDescent="0.4">
      <c r="A9" s="70"/>
      <c r="B9" s="33"/>
      <c r="C9" s="33"/>
      <c r="D9" s="33"/>
      <c r="E9" s="33"/>
    </row>
    <row r="10" spans="1:5" ht="22" customHeight="1" x14ac:dyDescent="0.35">
      <c r="A10" s="128" t="s">
        <v>107</v>
      </c>
      <c r="B10" s="15" t="s">
        <v>235</v>
      </c>
      <c r="C10" s="123" t="s">
        <v>238</v>
      </c>
      <c r="D10" s="123" t="s">
        <v>239</v>
      </c>
      <c r="E10" s="123" t="s">
        <v>237</v>
      </c>
    </row>
    <row r="11" spans="1:5" ht="21.5" thickBot="1" x14ac:dyDescent="0.4">
      <c r="A11" s="129"/>
      <c r="B11" s="69" t="s">
        <v>236</v>
      </c>
      <c r="C11" s="124"/>
      <c r="D11" s="124"/>
      <c r="E11" s="124"/>
    </row>
    <row r="12" spans="1:5" ht="20" customHeight="1" x14ac:dyDescent="0.7">
      <c r="A12" s="2" t="s">
        <v>121</v>
      </c>
      <c r="B12" s="2">
        <v>640126.84</v>
      </c>
      <c r="C12" s="80"/>
      <c r="D12" s="10">
        <f>B12/B13</f>
        <v>0.77222570787575306</v>
      </c>
      <c r="E12" s="22" t="str">
        <f>IF(OR(C12&gt;1.5,D12&gt;1.5),"Yes","NO")</f>
        <v>NO</v>
      </c>
    </row>
    <row r="13" spans="1:5" ht="20" customHeight="1" x14ac:dyDescent="0.35">
      <c r="A13" s="36" t="s">
        <v>183</v>
      </c>
      <c r="B13" s="36">
        <v>828937.49</v>
      </c>
      <c r="C13" s="61">
        <f>B13/B12</f>
        <v>1.2949581835999879</v>
      </c>
      <c r="D13" s="61">
        <f t="shared" ref="D13:D20" si="0">B13/B14</f>
        <v>1</v>
      </c>
      <c r="E13" s="22" t="str">
        <f t="shared" ref="E13:E21" si="1">IF(OR(C13&gt;1.5,D13&gt;1.5),"Yes","NO")</f>
        <v>NO</v>
      </c>
    </row>
    <row r="14" spans="1:5" ht="20" customHeight="1" x14ac:dyDescent="0.35">
      <c r="A14" s="36" t="s">
        <v>184</v>
      </c>
      <c r="B14" s="36">
        <v>828937.49</v>
      </c>
      <c r="C14" s="61">
        <f t="shared" ref="C14:C21" si="2">B14/B13</f>
        <v>1</v>
      </c>
      <c r="D14" s="61">
        <f t="shared" si="0"/>
        <v>1</v>
      </c>
      <c r="E14" s="22" t="str">
        <f t="shared" si="1"/>
        <v>NO</v>
      </c>
    </row>
    <row r="15" spans="1:5" ht="20" customHeight="1" x14ac:dyDescent="0.35">
      <c r="A15" s="36" t="s">
        <v>185</v>
      </c>
      <c r="B15" s="36">
        <v>828937.49</v>
      </c>
      <c r="C15" s="61">
        <f t="shared" si="2"/>
        <v>1</v>
      </c>
      <c r="D15" s="61">
        <f t="shared" si="0"/>
        <v>1</v>
      </c>
      <c r="E15" s="22" t="str">
        <f t="shared" si="1"/>
        <v>NO</v>
      </c>
    </row>
    <row r="16" spans="1:5" ht="20" customHeight="1" x14ac:dyDescent="0.35">
      <c r="A16" s="36" t="s">
        <v>186</v>
      </c>
      <c r="B16" s="36">
        <v>828937.49</v>
      </c>
      <c r="C16" s="61">
        <f t="shared" si="2"/>
        <v>1</v>
      </c>
      <c r="D16" s="61">
        <f t="shared" si="0"/>
        <v>1</v>
      </c>
      <c r="E16" s="22" t="str">
        <f t="shared" si="1"/>
        <v>NO</v>
      </c>
    </row>
    <row r="17" spans="1:5" ht="20" customHeight="1" x14ac:dyDescent="0.35">
      <c r="A17" s="36" t="s">
        <v>187</v>
      </c>
      <c r="B17" s="36">
        <v>828937.49</v>
      </c>
      <c r="C17" s="61">
        <f t="shared" si="2"/>
        <v>1</v>
      </c>
      <c r="D17" s="61">
        <f t="shared" si="0"/>
        <v>1</v>
      </c>
      <c r="E17" s="22" t="str">
        <f t="shared" si="1"/>
        <v>NO</v>
      </c>
    </row>
    <row r="18" spans="1:5" ht="20" customHeight="1" x14ac:dyDescent="0.35">
      <c r="A18" s="36" t="s">
        <v>188</v>
      </c>
      <c r="B18" s="36">
        <v>828937.49</v>
      </c>
      <c r="C18" s="61">
        <f t="shared" si="2"/>
        <v>1</v>
      </c>
      <c r="D18" s="61">
        <f t="shared" si="0"/>
        <v>1</v>
      </c>
      <c r="E18" s="22" t="str">
        <f t="shared" si="1"/>
        <v>NO</v>
      </c>
    </row>
    <row r="19" spans="1:5" ht="20" customHeight="1" x14ac:dyDescent="0.35">
      <c r="A19" s="36" t="s">
        <v>189</v>
      </c>
      <c r="B19" s="36">
        <v>828937.49</v>
      </c>
      <c r="C19" s="61">
        <f t="shared" si="2"/>
        <v>1</v>
      </c>
      <c r="D19" s="61">
        <f t="shared" si="0"/>
        <v>1</v>
      </c>
      <c r="E19" s="22" t="str">
        <f t="shared" si="1"/>
        <v>NO</v>
      </c>
    </row>
    <row r="20" spans="1:5" ht="20" customHeight="1" x14ac:dyDescent="0.35">
      <c r="A20" s="36" t="s">
        <v>190</v>
      </c>
      <c r="B20" s="36">
        <v>828937.49</v>
      </c>
      <c r="C20" s="61">
        <f t="shared" si="2"/>
        <v>1</v>
      </c>
      <c r="D20" s="61">
        <f t="shared" si="0"/>
        <v>1</v>
      </c>
      <c r="E20" s="22" t="str">
        <f t="shared" si="1"/>
        <v>NO</v>
      </c>
    </row>
    <row r="21" spans="1:5" ht="20" customHeight="1" thickBot="1" x14ac:dyDescent="0.4">
      <c r="A21" s="38" t="s">
        <v>191</v>
      </c>
      <c r="B21" s="38">
        <v>828937.49</v>
      </c>
      <c r="C21" s="42">
        <f t="shared" si="2"/>
        <v>1</v>
      </c>
      <c r="D21" s="81"/>
      <c r="E21" s="68" t="str">
        <f t="shared" si="1"/>
        <v>NO</v>
      </c>
    </row>
    <row r="23" spans="1:5" ht="15" thickBot="1" x14ac:dyDescent="0.4">
      <c r="A23" s="70"/>
      <c r="B23" s="33"/>
      <c r="C23" s="33"/>
      <c r="D23" s="33"/>
      <c r="E23" s="33"/>
    </row>
    <row r="24" spans="1:5" ht="21" customHeight="1" x14ac:dyDescent="0.35">
      <c r="A24" s="128" t="s">
        <v>107</v>
      </c>
      <c r="B24" s="15" t="s">
        <v>235</v>
      </c>
      <c r="C24" s="123" t="s">
        <v>238</v>
      </c>
      <c r="D24" s="123" t="s">
        <v>239</v>
      </c>
      <c r="E24" s="123" t="s">
        <v>237</v>
      </c>
    </row>
    <row r="25" spans="1:5" ht="21.5" thickBot="1" x14ac:dyDescent="0.4">
      <c r="A25" s="129"/>
      <c r="B25" s="69" t="s">
        <v>236</v>
      </c>
      <c r="C25" s="124"/>
      <c r="D25" s="124"/>
      <c r="E25" s="124"/>
    </row>
    <row r="26" spans="1:5" ht="20" customHeight="1" x14ac:dyDescent="0.35">
      <c r="A26" s="2" t="s">
        <v>121</v>
      </c>
      <c r="B26" s="2">
        <v>650558.54</v>
      </c>
      <c r="C26" s="83"/>
      <c r="D26" s="10">
        <f>B26/B27</f>
        <v>0.76315223497145934</v>
      </c>
      <c r="E26" s="22" t="str">
        <f>IF(OR(C26&gt;1.5,D26&gt;1.5),"Yes","NO")</f>
        <v>NO</v>
      </c>
    </row>
    <row r="27" spans="1:5" ht="20" customHeight="1" x14ac:dyDescent="0.35">
      <c r="A27" s="2" t="s">
        <v>178</v>
      </c>
      <c r="B27" s="2">
        <v>852462.34</v>
      </c>
      <c r="C27" s="10">
        <f>B27/B26</f>
        <v>1.3103545454956289</v>
      </c>
      <c r="D27" s="10">
        <f t="shared" ref="D27:D39" si="3">B27/B28</f>
        <v>1</v>
      </c>
      <c r="E27" s="22" t="str">
        <f t="shared" ref="E27:E40" si="4">IF(OR(C27&gt;1.5,D27&gt;1.5),"Yes","NO")</f>
        <v>NO</v>
      </c>
    </row>
    <row r="28" spans="1:5" ht="20" customHeight="1" x14ac:dyDescent="0.35">
      <c r="A28" s="2" t="s">
        <v>179</v>
      </c>
      <c r="B28" s="2">
        <v>852462.34</v>
      </c>
      <c r="C28" s="10">
        <f t="shared" ref="C28:C40" si="5">B28/B27</f>
        <v>1</v>
      </c>
      <c r="D28" s="10">
        <f t="shared" si="3"/>
        <v>1</v>
      </c>
      <c r="E28" s="22" t="str">
        <f t="shared" si="4"/>
        <v>NO</v>
      </c>
    </row>
    <row r="29" spans="1:5" ht="20" customHeight="1" x14ac:dyDescent="0.35">
      <c r="A29" s="2" t="s">
        <v>180</v>
      </c>
      <c r="B29" s="2">
        <v>852462.34</v>
      </c>
      <c r="C29" s="10">
        <f t="shared" si="5"/>
        <v>1</v>
      </c>
      <c r="D29" s="10">
        <f t="shared" si="3"/>
        <v>1</v>
      </c>
      <c r="E29" s="22" t="str">
        <f t="shared" si="4"/>
        <v>NO</v>
      </c>
    </row>
    <row r="30" spans="1:5" ht="20" customHeight="1" x14ac:dyDescent="0.35">
      <c r="A30" s="2" t="s">
        <v>181</v>
      </c>
      <c r="B30" s="2">
        <v>852462.34</v>
      </c>
      <c r="C30" s="10">
        <f t="shared" si="5"/>
        <v>1</v>
      </c>
      <c r="D30" s="10">
        <f t="shared" si="3"/>
        <v>1</v>
      </c>
      <c r="E30" s="22" t="str">
        <f t="shared" si="4"/>
        <v>NO</v>
      </c>
    </row>
    <row r="31" spans="1:5" ht="20" customHeight="1" x14ac:dyDescent="0.35">
      <c r="A31" s="36" t="s">
        <v>182</v>
      </c>
      <c r="B31" s="36">
        <v>852462.34</v>
      </c>
      <c r="C31" s="61">
        <f t="shared" si="5"/>
        <v>1</v>
      </c>
      <c r="D31" s="61">
        <f t="shared" si="3"/>
        <v>1</v>
      </c>
      <c r="E31" s="22" t="str">
        <f t="shared" si="4"/>
        <v>NO</v>
      </c>
    </row>
    <row r="32" spans="1:5" ht="20" customHeight="1" x14ac:dyDescent="0.35">
      <c r="A32" s="36" t="s">
        <v>183</v>
      </c>
      <c r="B32" s="36">
        <v>852462.34</v>
      </c>
      <c r="C32" s="61">
        <f t="shared" si="5"/>
        <v>1</v>
      </c>
      <c r="D32" s="61">
        <f t="shared" si="3"/>
        <v>1</v>
      </c>
      <c r="E32" s="22" t="str">
        <f t="shared" si="4"/>
        <v>NO</v>
      </c>
    </row>
    <row r="33" spans="1:5" ht="20" customHeight="1" x14ac:dyDescent="0.35">
      <c r="A33" s="36" t="s">
        <v>184</v>
      </c>
      <c r="B33" s="36">
        <v>852462.34</v>
      </c>
      <c r="C33" s="61">
        <f t="shared" si="5"/>
        <v>1</v>
      </c>
      <c r="D33" s="61">
        <f t="shared" si="3"/>
        <v>1</v>
      </c>
      <c r="E33" s="22" t="str">
        <f t="shared" si="4"/>
        <v>NO</v>
      </c>
    </row>
    <row r="34" spans="1:5" ht="20" customHeight="1" x14ac:dyDescent="0.35">
      <c r="A34" s="36" t="s">
        <v>185</v>
      </c>
      <c r="B34" s="36">
        <v>852462.34</v>
      </c>
      <c r="C34" s="61">
        <f t="shared" si="5"/>
        <v>1</v>
      </c>
      <c r="D34" s="61">
        <f t="shared" si="3"/>
        <v>1</v>
      </c>
      <c r="E34" s="22" t="str">
        <f t="shared" si="4"/>
        <v>NO</v>
      </c>
    </row>
    <row r="35" spans="1:5" ht="20" customHeight="1" x14ac:dyDescent="0.35">
      <c r="A35" s="36" t="s">
        <v>186</v>
      </c>
      <c r="B35" s="36">
        <v>852462.34</v>
      </c>
      <c r="C35" s="61">
        <f t="shared" si="5"/>
        <v>1</v>
      </c>
      <c r="D35" s="61">
        <f t="shared" si="3"/>
        <v>1</v>
      </c>
      <c r="E35" s="22" t="str">
        <f t="shared" si="4"/>
        <v>NO</v>
      </c>
    </row>
    <row r="36" spans="1:5" ht="20" customHeight="1" x14ac:dyDescent="0.35">
      <c r="A36" s="36" t="s">
        <v>187</v>
      </c>
      <c r="B36" s="36">
        <v>852462.34</v>
      </c>
      <c r="C36" s="61">
        <f t="shared" si="5"/>
        <v>1</v>
      </c>
      <c r="D36" s="61">
        <f t="shared" si="3"/>
        <v>1</v>
      </c>
      <c r="E36" s="22" t="str">
        <f t="shared" si="4"/>
        <v>NO</v>
      </c>
    </row>
    <row r="37" spans="1:5" ht="20" customHeight="1" x14ac:dyDescent="0.35">
      <c r="A37" s="36" t="s">
        <v>188</v>
      </c>
      <c r="B37" s="36">
        <v>852462.34</v>
      </c>
      <c r="C37" s="61">
        <f t="shared" si="5"/>
        <v>1</v>
      </c>
      <c r="D37" s="61">
        <f t="shared" si="3"/>
        <v>1</v>
      </c>
      <c r="E37" s="22" t="str">
        <f t="shared" si="4"/>
        <v>NO</v>
      </c>
    </row>
    <row r="38" spans="1:5" ht="20" customHeight="1" x14ac:dyDescent="0.35">
      <c r="A38" s="36" t="s">
        <v>189</v>
      </c>
      <c r="B38" s="36">
        <v>852462.34</v>
      </c>
      <c r="C38" s="61">
        <f t="shared" si="5"/>
        <v>1</v>
      </c>
      <c r="D38" s="61">
        <f t="shared" si="3"/>
        <v>1</v>
      </c>
      <c r="E38" s="22" t="str">
        <f t="shared" si="4"/>
        <v>NO</v>
      </c>
    </row>
    <row r="39" spans="1:5" ht="20" customHeight="1" x14ac:dyDescent="0.35">
      <c r="A39" s="36" t="s">
        <v>190</v>
      </c>
      <c r="B39" s="36">
        <v>852462.34</v>
      </c>
      <c r="C39" s="61">
        <f t="shared" si="5"/>
        <v>1</v>
      </c>
      <c r="D39" s="61">
        <f t="shared" si="3"/>
        <v>1</v>
      </c>
      <c r="E39" s="22" t="str">
        <f t="shared" si="4"/>
        <v>NO</v>
      </c>
    </row>
    <row r="40" spans="1:5" ht="20" customHeight="1" thickBot="1" x14ac:dyDescent="0.4">
      <c r="A40" s="38" t="s">
        <v>191</v>
      </c>
      <c r="B40" s="38">
        <v>852462.34</v>
      </c>
      <c r="C40" s="42">
        <f t="shared" si="5"/>
        <v>1</v>
      </c>
      <c r="D40" s="81"/>
      <c r="E40" s="68" t="str">
        <f t="shared" si="4"/>
        <v>NO</v>
      </c>
    </row>
  </sheetData>
  <mergeCells count="12">
    <mergeCell ref="A1:A2"/>
    <mergeCell ref="C1:C2"/>
    <mergeCell ref="D1:D2"/>
    <mergeCell ref="E1:E2"/>
    <mergeCell ref="A24:A25"/>
    <mergeCell ref="C24:C25"/>
    <mergeCell ref="D24:D25"/>
    <mergeCell ref="E24:E25"/>
    <mergeCell ref="A10:A11"/>
    <mergeCell ref="C10:C11"/>
    <mergeCell ref="D10:D11"/>
    <mergeCell ref="E10:E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5EBC-C7D6-4D11-BCD4-131B3048B3CE}">
  <sheetPr filterMode="1"/>
  <dimension ref="A1:U1408"/>
  <sheetViews>
    <sheetView workbookViewId="0">
      <selection activeCell="Y147" sqref="Y147"/>
    </sheetView>
  </sheetViews>
  <sheetFormatPr defaultRowHeight="21" x14ac:dyDescent="0.35"/>
  <cols>
    <col min="1" max="1" width="9.453125" bestFit="1" customWidth="1"/>
    <col min="2" max="2" width="16.08984375" customWidth="1"/>
    <col min="3" max="3" width="14" hidden="1" customWidth="1"/>
    <col min="4" max="6" width="0" hidden="1" customWidth="1"/>
    <col min="7" max="8" width="9.08984375" bestFit="1" customWidth="1"/>
    <col min="9" max="9" width="9.08984375" hidden="1" customWidth="1"/>
    <col min="10" max="10" width="10.08984375" hidden="1" customWidth="1"/>
    <col min="11" max="11" width="10.36328125" hidden="1" customWidth="1"/>
    <col min="12" max="12" width="10.90625" hidden="1" customWidth="1"/>
    <col min="14" max="14" width="10.26953125" bestFit="1" customWidth="1"/>
    <col min="15" max="15" width="10.26953125" hidden="1" customWidth="1"/>
    <col min="16" max="16" width="8.6328125" style="44"/>
    <col min="17" max="17" width="13.90625" style="48" bestFit="1" customWidth="1"/>
    <col min="18" max="18" width="9.08984375" style="46" customWidth="1"/>
    <col min="21" max="21" width="12.54296875" bestFit="1" customWidth="1"/>
  </cols>
  <sheetData>
    <row r="1" spans="1:21" ht="25" customHeight="1" thickBot="1" x14ac:dyDescent="0.4">
      <c r="N1" s="130" t="s">
        <v>197</v>
      </c>
      <c r="O1" s="131"/>
      <c r="P1" s="132"/>
      <c r="Q1" s="130"/>
      <c r="R1" s="133" t="s">
        <v>3</v>
      </c>
      <c r="S1" s="132"/>
      <c r="T1" s="132"/>
      <c r="U1" s="132"/>
    </row>
    <row r="2" spans="1:21" s="39" customFormat="1" ht="30" customHeight="1" thickBot="1" x14ac:dyDescent="0.75">
      <c r="A2" s="129" t="s">
        <v>107</v>
      </c>
      <c r="B2" s="129" t="s">
        <v>108</v>
      </c>
      <c r="C2" s="128" t="s">
        <v>109</v>
      </c>
      <c r="D2" s="128" t="s">
        <v>110</v>
      </c>
      <c r="E2" s="128" t="s">
        <v>111</v>
      </c>
      <c r="F2" s="129" t="s">
        <v>112</v>
      </c>
      <c r="G2" s="41" t="s">
        <v>113</v>
      </c>
      <c r="H2" s="41" t="s">
        <v>115</v>
      </c>
      <c r="I2" s="41" t="s">
        <v>116</v>
      </c>
      <c r="J2" s="41" t="s">
        <v>117</v>
      </c>
      <c r="K2" s="41" t="s">
        <v>119</v>
      </c>
      <c r="L2" s="41" t="s">
        <v>120</v>
      </c>
      <c r="N2" s="41" t="s">
        <v>193</v>
      </c>
      <c r="O2" s="41" t="s">
        <v>195</v>
      </c>
      <c r="P2" s="42" t="s">
        <v>192</v>
      </c>
      <c r="Q2" s="50" t="s">
        <v>196</v>
      </c>
      <c r="R2" s="56" t="s">
        <v>115</v>
      </c>
      <c r="S2" s="54" t="s">
        <v>193</v>
      </c>
      <c r="T2" s="53" t="s">
        <v>192</v>
      </c>
      <c r="U2" s="53" t="s">
        <v>196</v>
      </c>
    </row>
    <row r="3" spans="1:21" ht="14.5" hidden="1" x14ac:dyDescent="0.35">
      <c r="A3" s="134"/>
      <c r="B3" s="134"/>
      <c r="C3" s="134"/>
      <c r="D3" s="134"/>
      <c r="E3" s="134"/>
      <c r="F3" s="134"/>
      <c r="G3" s="30" t="s">
        <v>114</v>
      </c>
      <c r="H3" s="30" t="s">
        <v>114</v>
      </c>
      <c r="I3" s="30" t="s">
        <v>114</v>
      </c>
      <c r="J3" s="30" t="s">
        <v>118</v>
      </c>
      <c r="K3" s="30" t="s">
        <v>118</v>
      </c>
      <c r="L3" s="30" t="s">
        <v>118</v>
      </c>
      <c r="N3" s="30" t="s">
        <v>194</v>
      </c>
      <c r="O3" s="30" t="s">
        <v>194</v>
      </c>
      <c r="P3"/>
      <c r="Q3"/>
      <c r="R3"/>
    </row>
    <row r="4" spans="1:21" ht="14.5" hidden="1" x14ac:dyDescent="0.35">
      <c r="A4" s="31" t="s">
        <v>121</v>
      </c>
      <c r="B4" s="31" t="s">
        <v>122</v>
      </c>
      <c r="C4" s="31" t="s">
        <v>123</v>
      </c>
      <c r="D4" s="31" t="s">
        <v>124</v>
      </c>
      <c r="E4" s="31">
        <v>1</v>
      </c>
      <c r="F4" s="31" t="s">
        <v>125</v>
      </c>
      <c r="G4" s="31">
        <v>0</v>
      </c>
      <c r="H4" s="31">
        <v>9.2999999999999992E-3</v>
      </c>
      <c r="I4" s="31">
        <v>-3.5299999999999998E-2</v>
      </c>
      <c r="J4" s="31">
        <v>-0.53539999999999999</v>
      </c>
      <c r="K4" s="31">
        <v>0.10580000000000001</v>
      </c>
      <c r="L4" s="31">
        <v>2.8000000000000001E-2</v>
      </c>
      <c r="N4" s="31">
        <v>-3.0000000000000001E-3</v>
      </c>
      <c r="O4" s="31">
        <v>1.2999999999999999E-2</v>
      </c>
      <c r="P4"/>
      <c r="Q4"/>
      <c r="R4"/>
    </row>
    <row r="5" spans="1:21" ht="14.5" hidden="1" x14ac:dyDescent="0.35">
      <c r="A5" s="31" t="s">
        <v>121</v>
      </c>
      <c r="B5" s="31" t="s">
        <v>122</v>
      </c>
      <c r="C5" s="31" t="s">
        <v>123</v>
      </c>
      <c r="D5" s="31" t="s">
        <v>124</v>
      </c>
      <c r="E5" s="31">
        <v>2</v>
      </c>
      <c r="F5" s="31" t="s">
        <v>125</v>
      </c>
      <c r="G5" s="31">
        <v>0</v>
      </c>
      <c r="H5" s="31">
        <v>-3.5299999999999998E-2</v>
      </c>
      <c r="I5" s="31">
        <v>-9.2999999999999992E-3</v>
      </c>
      <c r="J5" s="31">
        <v>0.311</v>
      </c>
      <c r="K5" s="31">
        <v>2.8000000000000001E-2</v>
      </c>
      <c r="L5" s="31">
        <v>-0.10580000000000001</v>
      </c>
      <c r="N5" s="31">
        <v>1.2999999999999999E-2</v>
      </c>
      <c r="O5" s="31">
        <v>3.0000000000000001E-3</v>
      </c>
      <c r="P5"/>
      <c r="Q5"/>
      <c r="R5"/>
    </row>
    <row r="6" spans="1:21" ht="14.5" hidden="1" x14ac:dyDescent="0.35">
      <c r="A6" s="31" t="s">
        <v>121</v>
      </c>
      <c r="B6" s="31" t="s">
        <v>122</v>
      </c>
      <c r="C6" s="31" t="s">
        <v>123</v>
      </c>
      <c r="D6" s="31" t="s">
        <v>124</v>
      </c>
      <c r="E6" s="31">
        <v>3</v>
      </c>
      <c r="F6" s="31" t="s">
        <v>125</v>
      </c>
      <c r="G6" s="31">
        <v>0</v>
      </c>
      <c r="H6" s="31">
        <v>0</v>
      </c>
      <c r="I6" s="31">
        <v>0</v>
      </c>
      <c r="J6" s="31">
        <v>0.47770000000000001</v>
      </c>
      <c r="K6" s="31">
        <v>0</v>
      </c>
      <c r="L6" s="31">
        <v>0</v>
      </c>
      <c r="N6" s="32">
        <v>4.318E-12</v>
      </c>
      <c r="O6" s="32">
        <v>-4.8910000000000001E-12</v>
      </c>
      <c r="P6"/>
      <c r="Q6"/>
      <c r="R6"/>
    </row>
    <row r="7" spans="1:21" ht="14.5" hidden="1" x14ac:dyDescent="0.35">
      <c r="A7" s="31" t="s">
        <v>121</v>
      </c>
      <c r="B7" s="31" t="s">
        <v>122</v>
      </c>
      <c r="C7" s="31" t="s">
        <v>123</v>
      </c>
      <c r="D7" s="31" t="s">
        <v>124</v>
      </c>
      <c r="E7" s="31">
        <v>4</v>
      </c>
      <c r="F7" s="31" t="s">
        <v>125</v>
      </c>
      <c r="G7" s="31">
        <v>0</v>
      </c>
      <c r="H7" s="31">
        <v>0.1082</v>
      </c>
      <c r="I7" s="31">
        <v>-0.35449999999999998</v>
      </c>
      <c r="J7" s="31">
        <v>-5.5522999999999998</v>
      </c>
      <c r="K7" s="31">
        <v>1.0633999999999999</v>
      </c>
      <c r="L7" s="31">
        <v>0.32469999999999999</v>
      </c>
      <c r="N7" s="31">
        <v>-4.0000000000000001E-3</v>
      </c>
      <c r="O7" s="31">
        <v>1.2999999999999999E-2</v>
      </c>
      <c r="P7"/>
      <c r="Q7"/>
      <c r="R7"/>
    </row>
    <row r="8" spans="1:21" ht="14.5" hidden="1" x14ac:dyDescent="0.35">
      <c r="A8" s="31" t="s">
        <v>121</v>
      </c>
      <c r="B8" s="31" t="s">
        <v>122</v>
      </c>
      <c r="C8" s="31" t="s">
        <v>123</v>
      </c>
      <c r="D8" s="31" t="s">
        <v>124</v>
      </c>
      <c r="E8" s="31">
        <v>5</v>
      </c>
      <c r="F8" s="31" t="s">
        <v>125</v>
      </c>
      <c r="G8" s="31">
        <v>0</v>
      </c>
      <c r="H8" s="31">
        <v>0.35449999999999998</v>
      </c>
      <c r="I8" s="31">
        <v>0.1082</v>
      </c>
      <c r="J8" s="31">
        <v>-2.9548000000000001</v>
      </c>
      <c r="K8" s="31">
        <v>-0.32469999999999999</v>
      </c>
      <c r="L8" s="31">
        <v>1.0633999999999999</v>
      </c>
      <c r="N8" s="31">
        <v>-1.2999999999999999E-2</v>
      </c>
      <c r="O8" s="31">
        <v>-4.0000000000000001E-3</v>
      </c>
      <c r="P8"/>
      <c r="Q8"/>
      <c r="R8"/>
    </row>
    <row r="9" spans="1:21" ht="14.5" hidden="1" x14ac:dyDescent="0.35">
      <c r="A9" s="31" t="s">
        <v>121</v>
      </c>
      <c r="B9" s="31" t="s">
        <v>122</v>
      </c>
      <c r="C9" s="31" t="s">
        <v>123</v>
      </c>
      <c r="D9" s="31" t="s">
        <v>124</v>
      </c>
      <c r="E9" s="31">
        <v>6</v>
      </c>
      <c r="F9" s="31" t="s">
        <v>125</v>
      </c>
      <c r="G9" s="31">
        <v>0</v>
      </c>
      <c r="H9" s="31">
        <v>0</v>
      </c>
      <c r="I9" s="31">
        <v>0</v>
      </c>
      <c r="J9" s="31">
        <v>4.7046000000000001</v>
      </c>
      <c r="K9" s="31">
        <v>0</v>
      </c>
      <c r="L9" s="31">
        <v>0</v>
      </c>
      <c r="N9" s="32">
        <v>4.8789999999999997E-12</v>
      </c>
      <c r="O9" s="32">
        <v>-4.9439999999999999E-12</v>
      </c>
      <c r="P9"/>
      <c r="Q9"/>
      <c r="R9"/>
    </row>
    <row r="10" spans="1:21" ht="14.5" hidden="1" x14ac:dyDescent="0.35">
      <c r="A10" s="31" t="s">
        <v>121</v>
      </c>
      <c r="B10" s="31" t="s">
        <v>122</v>
      </c>
      <c r="C10" s="31" t="s">
        <v>123</v>
      </c>
      <c r="D10" s="31" t="s">
        <v>124</v>
      </c>
      <c r="E10" s="31">
        <v>7</v>
      </c>
      <c r="F10" s="31" t="s">
        <v>125</v>
      </c>
      <c r="G10" s="31">
        <v>0</v>
      </c>
      <c r="H10" s="31">
        <v>0.36430000000000001</v>
      </c>
      <c r="I10" s="31">
        <v>-1.1913</v>
      </c>
      <c r="J10" s="31">
        <v>-18.668099999999999</v>
      </c>
      <c r="K10" s="31">
        <v>3.5739999999999998</v>
      </c>
      <c r="L10" s="31">
        <v>1.093</v>
      </c>
      <c r="N10" s="31">
        <v>-4.0000000000000001E-3</v>
      </c>
      <c r="O10" s="31">
        <v>1.2999999999999999E-2</v>
      </c>
      <c r="P10"/>
      <c r="Q10"/>
      <c r="R10"/>
    </row>
    <row r="11" spans="1:21" ht="14.5" hidden="1" x14ac:dyDescent="0.35">
      <c r="A11" s="31" t="s">
        <v>121</v>
      </c>
      <c r="B11" s="31" t="s">
        <v>122</v>
      </c>
      <c r="C11" s="31" t="s">
        <v>123</v>
      </c>
      <c r="D11" s="31" t="s">
        <v>124</v>
      </c>
      <c r="E11" s="31">
        <v>8</v>
      </c>
      <c r="F11" s="31" t="s">
        <v>125</v>
      </c>
      <c r="G11" s="31">
        <v>0</v>
      </c>
      <c r="H11" s="31">
        <v>-1.1913</v>
      </c>
      <c r="I11" s="31">
        <v>-0.36430000000000001</v>
      </c>
      <c r="J11" s="31">
        <v>9.9240999999999993</v>
      </c>
      <c r="K11" s="31">
        <v>1.093</v>
      </c>
      <c r="L11" s="31">
        <v>-3.5739999999999998</v>
      </c>
      <c r="N11" s="31">
        <v>1.2999999999999999E-2</v>
      </c>
      <c r="O11" s="31">
        <v>4.0000000000000001E-3</v>
      </c>
      <c r="P11"/>
      <c r="Q11"/>
      <c r="R11"/>
    </row>
    <row r="12" spans="1:21" ht="14.5" hidden="1" x14ac:dyDescent="0.35">
      <c r="A12" s="31" t="s">
        <v>121</v>
      </c>
      <c r="B12" s="31" t="s">
        <v>122</v>
      </c>
      <c r="C12" s="31" t="s">
        <v>123</v>
      </c>
      <c r="D12" s="31" t="s">
        <v>124</v>
      </c>
      <c r="E12" s="31">
        <v>9</v>
      </c>
      <c r="F12" s="31" t="s">
        <v>125</v>
      </c>
      <c r="G12" s="31">
        <v>0</v>
      </c>
      <c r="H12" s="31">
        <v>0</v>
      </c>
      <c r="I12" s="31">
        <v>0</v>
      </c>
      <c r="J12" s="31">
        <v>15.1195</v>
      </c>
      <c r="K12" s="31">
        <v>0</v>
      </c>
      <c r="L12" s="31">
        <v>0</v>
      </c>
      <c r="N12" s="32">
        <v>5.63E-12</v>
      </c>
      <c r="O12" s="32">
        <v>-5.6619999999999999E-12</v>
      </c>
      <c r="P12"/>
      <c r="Q12"/>
      <c r="R12"/>
    </row>
    <row r="13" spans="1:21" ht="14.5" hidden="1" x14ac:dyDescent="0.35">
      <c r="A13" s="31" t="s">
        <v>121</v>
      </c>
      <c r="B13" s="31" t="s">
        <v>122</v>
      </c>
      <c r="C13" s="31" t="s">
        <v>123</v>
      </c>
      <c r="D13" s="31" t="s">
        <v>124</v>
      </c>
      <c r="E13" s="31">
        <v>10</v>
      </c>
      <c r="F13" s="31" t="s">
        <v>125</v>
      </c>
      <c r="G13" s="31">
        <v>0</v>
      </c>
      <c r="H13" s="31">
        <v>-2.9098000000000002</v>
      </c>
      <c r="I13" s="31">
        <v>0.434</v>
      </c>
      <c r="J13" s="31">
        <v>40.124600000000001</v>
      </c>
      <c r="K13" s="31">
        <v>-1.3019000000000001</v>
      </c>
      <c r="L13" s="31">
        <v>-8.7293000000000003</v>
      </c>
      <c r="N13" s="31">
        <v>1.4E-2</v>
      </c>
      <c r="O13" s="31">
        <v>-2E-3</v>
      </c>
      <c r="P13"/>
      <c r="Q13"/>
      <c r="R13"/>
    </row>
    <row r="14" spans="1:21" ht="14.5" hidden="1" x14ac:dyDescent="0.35">
      <c r="A14" s="31" t="s">
        <v>121</v>
      </c>
      <c r="B14" s="31" t="s">
        <v>122</v>
      </c>
      <c r="C14" s="31" t="s">
        <v>123</v>
      </c>
      <c r="D14" s="31" t="s">
        <v>124</v>
      </c>
      <c r="E14" s="31">
        <v>11</v>
      </c>
      <c r="F14" s="31" t="s">
        <v>125</v>
      </c>
      <c r="G14" s="31">
        <v>0</v>
      </c>
      <c r="H14" s="31">
        <v>-0.434</v>
      </c>
      <c r="I14" s="31">
        <v>-2.9098000000000002</v>
      </c>
      <c r="J14" s="31">
        <v>-29.709399999999999</v>
      </c>
      <c r="K14" s="31">
        <v>8.7293000000000003</v>
      </c>
      <c r="L14" s="31">
        <v>-1.3019000000000001</v>
      </c>
      <c r="N14" s="31">
        <v>2E-3</v>
      </c>
      <c r="O14" s="31">
        <v>1.4E-2</v>
      </c>
      <c r="P14"/>
      <c r="Q14"/>
      <c r="R14"/>
    </row>
    <row r="15" spans="1:21" ht="14.5" hidden="1" x14ac:dyDescent="0.35">
      <c r="A15" s="31" t="s">
        <v>121</v>
      </c>
      <c r="B15" s="31" t="s">
        <v>122</v>
      </c>
      <c r="C15" s="31" t="s">
        <v>123</v>
      </c>
      <c r="D15" s="31" t="s">
        <v>124</v>
      </c>
      <c r="E15" s="31">
        <v>12</v>
      </c>
      <c r="F15" s="31" t="s">
        <v>125</v>
      </c>
      <c r="G15" s="31">
        <v>0</v>
      </c>
      <c r="H15" s="31">
        <v>0</v>
      </c>
      <c r="I15" s="31">
        <v>0</v>
      </c>
      <c r="J15" s="31">
        <v>-34.655700000000003</v>
      </c>
      <c r="K15" s="31">
        <v>0</v>
      </c>
      <c r="L15" s="31">
        <v>0</v>
      </c>
      <c r="N15" s="32">
        <v>-6.1829999999999998E-12</v>
      </c>
      <c r="O15" s="32">
        <v>6.2019999999999996E-12</v>
      </c>
      <c r="P15"/>
      <c r="Q15"/>
      <c r="R15"/>
    </row>
    <row r="16" spans="1:21" ht="14.5" hidden="1" x14ac:dyDescent="0.35">
      <c r="A16" s="31" t="s">
        <v>121</v>
      </c>
      <c r="B16" s="31" t="s">
        <v>126</v>
      </c>
      <c r="C16" s="31" t="s">
        <v>127</v>
      </c>
      <c r="D16" s="31"/>
      <c r="E16" s="31"/>
      <c r="F16" s="31" t="s">
        <v>125</v>
      </c>
      <c r="G16" s="31">
        <v>2198.4</v>
      </c>
      <c r="H16" s="31">
        <v>0</v>
      </c>
      <c r="I16" s="31">
        <v>0</v>
      </c>
      <c r="J16" s="31">
        <v>0</v>
      </c>
      <c r="K16" s="31">
        <v>26380.799999999999</v>
      </c>
      <c r="L16" s="31">
        <v>-26380.799999999999</v>
      </c>
      <c r="N16" s="32">
        <v>-1.986E-9</v>
      </c>
      <c r="O16" s="32">
        <v>-1.9869999999999999E-9</v>
      </c>
      <c r="P16"/>
      <c r="Q16"/>
      <c r="R16"/>
    </row>
    <row r="17" spans="1:18" ht="14.5" hidden="1" x14ac:dyDescent="0.35">
      <c r="A17" s="31" t="s">
        <v>121</v>
      </c>
      <c r="B17" s="31" t="s">
        <v>128</v>
      </c>
      <c r="C17" s="31" t="s">
        <v>127</v>
      </c>
      <c r="D17" s="31"/>
      <c r="E17" s="31"/>
      <c r="F17" s="31" t="s">
        <v>125</v>
      </c>
      <c r="G17" s="31">
        <v>4527</v>
      </c>
      <c r="H17" s="31">
        <v>0</v>
      </c>
      <c r="I17" s="31">
        <v>0</v>
      </c>
      <c r="J17" s="31">
        <v>0</v>
      </c>
      <c r="K17" s="31">
        <v>54324</v>
      </c>
      <c r="L17" s="31">
        <v>-54324</v>
      </c>
      <c r="N17" s="32">
        <v>6.499E-10</v>
      </c>
      <c r="O17" s="32">
        <v>6.4849999999999998E-10</v>
      </c>
      <c r="P17"/>
      <c r="Q17"/>
      <c r="R17"/>
    </row>
    <row r="18" spans="1:18" ht="14.5" hidden="1" x14ac:dyDescent="0.35">
      <c r="A18" s="31" t="s">
        <v>121</v>
      </c>
      <c r="B18" s="31" t="s">
        <v>129</v>
      </c>
      <c r="C18" s="31" t="s">
        <v>127</v>
      </c>
      <c r="D18" s="31"/>
      <c r="E18" s="31"/>
      <c r="F18" s="31" t="s">
        <v>125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N18" s="32">
        <v>2.241E-9</v>
      </c>
      <c r="O18" s="32">
        <v>2.2400000000000001E-9</v>
      </c>
      <c r="P18"/>
      <c r="Q18"/>
      <c r="R18"/>
    </row>
    <row r="19" spans="1:18" ht="14.5" hidden="1" x14ac:dyDescent="0.35">
      <c r="A19" s="31" t="s">
        <v>121</v>
      </c>
      <c r="B19" s="31" t="s">
        <v>130</v>
      </c>
      <c r="C19" s="31" t="s">
        <v>127</v>
      </c>
      <c r="D19" s="31"/>
      <c r="E19" s="31"/>
      <c r="F19" s="31" t="s">
        <v>125</v>
      </c>
      <c r="G19" s="31">
        <v>576</v>
      </c>
      <c r="H19" s="31">
        <v>0</v>
      </c>
      <c r="I19" s="31">
        <v>0</v>
      </c>
      <c r="J19" s="31">
        <v>0</v>
      </c>
      <c r="K19" s="31">
        <v>6912</v>
      </c>
      <c r="L19" s="31">
        <v>-6912</v>
      </c>
      <c r="N19" s="32">
        <v>2.516E-11</v>
      </c>
      <c r="O19" s="32">
        <v>2.514E-11</v>
      </c>
      <c r="P19"/>
      <c r="Q19"/>
      <c r="R19"/>
    </row>
    <row r="20" spans="1:18" ht="29" hidden="1" x14ac:dyDescent="0.35">
      <c r="A20" s="31" t="s">
        <v>121</v>
      </c>
      <c r="B20" s="31" t="s">
        <v>131</v>
      </c>
      <c r="C20" s="31" t="s">
        <v>127</v>
      </c>
      <c r="D20" s="31" t="s">
        <v>132</v>
      </c>
      <c r="E20" s="31">
        <v>1</v>
      </c>
      <c r="F20" s="31" t="s">
        <v>125</v>
      </c>
      <c r="G20" s="31">
        <v>0</v>
      </c>
      <c r="H20" s="31">
        <v>-77.052199999999999</v>
      </c>
      <c r="I20" s="31">
        <v>0</v>
      </c>
      <c r="J20" s="31">
        <v>924.62599999999998</v>
      </c>
      <c r="K20" s="31">
        <v>0</v>
      </c>
      <c r="L20" s="31">
        <v>-231.15649999999999</v>
      </c>
      <c r="N20" s="31">
        <v>48.542999999999999</v>
      </c>
      <c r="O20" s="32">
        <v>-1.4039999999999999E-9</v>
      </c>
      <c r="P20"/>
      <c r="Q20"/>
      <c r="R20"/>
    </row>
    <row r="21" spans="1:18" ht="29" hidden="1" x14ac:dyDescent="0.35">
      <c r="A21" s="31" t="s">
        <v>121</v>
      </c>
      <c r="B21" s="31" t="s">
        <v>131</v>
      </c>
      <c r="C21" s="31" t="s">
        <v>127</v>
      </c>
      <c r="D21" s="31" t="s">
        <v>132</v>
      </c>
      <c r="E21" s="31">
        <v>2</v>
      </c>
      <c r="F21" s="31" t="s">
        <v>125</v>
      </c>
      <c r="G21" s="31">
        <v>0</v>
      </c>
      <c r="H21" s="31">
        <v>0</v>
      </c>
      <c r="I21" s="31">
        <v>-77.052199999999999</v>
      </c>
      <c r="J21" s="31">
        <v>-924.62599999999998</v>
      </c>
      <c r="K21" s="31">
        <v>231.15649999999999</v>
      </c>
      <c r="L21" s="31">
        <v>0</v>
      </c>
      <c r="N21" s="32">
        <v>-1.4039999999999999E-9</v>
      </c>
      <c r="O21" s="31">
        <v>48.542999999999999</v>
      </c>
      <c r="P21"/>
      <c r="Q21"/>
      <c r="R21"/>
    </row>
    <row r="22" spans="1:18" ht="29" hidden="1" x14ac:dyDescent="0.35">
      <c r="A22" s="31" t="s">
        <v>121</v>
      </c>
      <c r="B22" s="31" t="s">
        <v>131</v>
      </c>
      <c r="C22" s="31" t="s">
        <v>127</v>
      </c>
      <c r="D22" s="31" t="s">
        <v>132</v>
      </c>
      <c r="E22" s="31">
        <v>3</v>
      </c>
      <c r="F22" s="31" t="s">
        <v>125</v>
      </c>
      <c r="G22" s="31">
        <v>0</v>
      </c>
      <c r="H22" s="31">
        <v>-57.789099999999998</v>
      </c>
      <c r="I22" s="31">
        <v>0</v>
      </c>
      <c r="J22" s="31">
        <v>485.42860000000002</v>
      </c>
      <c r="K22" s="31">
        <v>0</v>
      </c>
      <c r="L22" s="31">
        <v>-173.3674</v>
      </c>
      <c r="N22" s="31">
        <v>36.406999999999996</v>
      </c>
      <c r="O22" s="32">
        <v>-2.11E-9</v>
      </c>
      <c r="P22"/>
      <c r="Q22"/>
      <c r="R22"/>
    </row>
    <row r="23" spans="1:18" ht="29" hidden="1" x14ac:dyDescent="0.35">
      <c r="A23" s="31" t="s">
        <v>121</v>
      </c>
      <c r="B23" s="31" t="s">
        <v>131</v>
      </c>
      <c r="C23" s="31" t="s">
        <v>127</v>
      </c>
      <c r="D23" s="31" t="s">
        <v>132</v>
      </c>
      <c r="E23" s="31">
        <v>4</v>
      </c>
      <c r="F23" s="31" t="s">
        <v>125</v>
      </c>
      <c r="G23" s="31">
        <v>0</v>
      </c>
      <c r="H23" s="31">
        <v>-57.789099999999998</v>
      </c>
      <c r="I23" s="31">
        <v>0</v>
      </c>
      <c r="J23" s="31">
        <v>901.51030000000003</v>
      </c>
      <c r="K23" s="31">
        <v>0</v>
      </c>
      <c r="L23" s="31">
        <v>-173.3674</v>
      </c>
      <c r="N23" s="31">
        <v>36.406999999999996</v>
      </c>
      <c r="O23" s="32">
        <v>3.9719999999999996E-12</v>
      </c>
      <c r="P23"/>
      <c r="Q23"/>
      <c r="R23"/>
    </row>
    <row r="24" spans="1:18" ht="29" hidden="1" x14ac:dyDescent="0.35">
      <c r="A24" s="31" t="s">
        <v>121</v>
      </c>
      <c r="B24" s="31" t="s">
        <v>131</v>
      </c>
      <c r="C24" s="31" t="s">
        <v>127</v>
      </c>
      <c r="D24" s="31" t="s">
        <v>132</v>
      </c>
      <c r="E24" s="31">
        <v>5</v>
      </c>
      <c r="F24" s="31" t="s">
        <v>125</v>
      </c>
      <c r="G24" s="31">
        <v>0</v>
      </c>
      <c r="H24" s="31">
        <v>0</v>
      </c>
      <c r="I24" s="31">
        <v>-57.789099999999998</v>
      </c>
      <c r="J24" s="31">
        <v>-901.51030000000003</v>
      </c>
      <c r="K24" s="31">
        <v>173.3674</v>
      </c>
      <c r="L24" s="31">
        <v>0</v>
      </c>
      <c r="N24" s="32">
        <v>-1.2390000000000001E-10</v>
      </c>
      <c r="O24" s="31">
        <v>36.406999999999996</v>
      </c>
      <c r="P24"/>
      <c r="Q24"/>
      <c r="R24"/>
    </row>
    <row r="25" spans="1:18" ht="29" hidden="1" x14ac:dyDescent="0.35">
      <c r="A25" s="31" t="s">
        <v>121</v>
      </c>
      <c r="B25" s="31" t="s">
        <v>131</v>
      </c>
      <c r="C25" s="31" t="s">
        <v>127</v>
      </c>
      <c r="D25" s="31" t="s">
        <v>132</v>
      </c>
      <c r="E25" s="31">
        <v>6</v>
      </c>
      <c r="F25" s="31" t="s">
        <v>125</v>
      </c>
      <c r="G25" s="31">
        <v>0</v>
      </c>
      <c r="H25" s="31">
        <v>0</v>
      </c>
      <c r="I25" s="31">
        <v>-57.789099999999998</v>
      </c>
      <c r="J25" s="31">
        <v>-485.42860000000002</v>
      </c>
      <c r="K25" s="31">
        <v>173.3674</v>
      </c>
      <c r="L25" s="31">
        <v>0</v>
      </c>
      <c r="N25" s="32">
        <v>-1.982E-9</v>
      </c>
      <c r="O25" s="31">
        <v>36.406999999999996</v>
      </c>
      <c r="P25"/>
      <c r="Q25"/>
      <c r="R25"/>
    </row>
    <row r="26" spans="1:18" ht="29" hidden="1" x14ac:dyDescent="0.35">
      <c r="A26" s="31" t="s">
        <v>121</v>
      </c>
      <c r="B26" s="31" t="s">
        <v>131</v>
      </c>
      <c r="C26" s="31" t="s">
        <v>127</v>
      </c>
      <c r="D26" s="31" t="s">
        <v>132</v>
      </c>
      <c r="E26" s="31">
        <v>7</v>
      </c>
      <c r="F26" s="31" t="s">
        <v>125</v>
      </c>
      <c r="G26" s="31">
        <v>0</v>
      </c>
      <c r="H26" s="31">
        <v>-57.789099999999998</v>
      </c>
      <c r="I26" s="31">
        <v>57.789099999999998</v>
      </c>
      <c r="J26" s="31">
        <v>1386.9390000000001</v>
      </c>
      <c r="K26" s="31">
        <v>-173.3674</v>
      </c>
      <c r="L26" s="31">
        <v>-173.3674</v>
      </c>
      <c r="N26" s="31">
        <v>36.406999999999996</v>
      </c>
      <c r="O26" s="31">
        <v>-36.406999999999996</v>
      </c>
      <c r="P26"/>
      <c r="Q26"/>
      <c r="R26"/>
    </row>
    <row r="27" spans="1:18" ht="29" hidden="1" x14ac:dyDescent="0.35">
      <c r="A27" s="31" t="s">
        <v>121</v>
      </c>
      <c r="B27" s="31" t="s">
        <v>131</v>
      </c>
      <c r="C27" s="31" t="s">
        <v>127</v>
      </c>
      <c r="D27" s="31" t="s">
        <v>132</v>
      </c>
      <c r="E27" s="31">
        <v>8</v>
      </c>
      <c r="F27" s="31" t="s">
        <v>125</v>
      </c>
      <c r="G27" s="31">
        <v>0</v>
      </c>
      <c r="H27" s="31">
        <v>-57.789099999999998</v>
      </c>
      <c r="I27" s="31">
        <v>-57.789099999999998</v>
      </c>
      <c r="J27" s="31">
        <v>0</v>
      </c>
      <c r="K27" s="31">
        <v>173.3674</v>
      </c>
      <c r="L27" s="31">
        <v>-173.3674</v>
      </c>
      <c r="N27" s="31">
        <v>36.406999999999996</v>
      </c>
      <c r="O27" s="31">
        <v>36.406999999999996</v>
      </c>
      <c r="P27"/>
      <c r="Q27"/>
      <c r="R27"/>
    </row>
    <row r="28" spans="1:18" ht="29" hidden="1" x14ac:dyDescent="0.35">
      <c r="A28" s="31" t="s">
        <v>121</v>
      </c>
      <c r="B28" s="31" t="s">
        <v>131</v>
      </c>
      <c r="C28" s="31" t="s">
        <v>127</v>
      </c>
      <c r="D28" s="31" t="s">
        <v>132</v>
      </c>
      <c r="E28" s="31">
        <v>9</v>
      </c>
      <c r="F28" s="31" t="s">
        <v>125</v>
      </c>
      <c r="G28" s="31">
        <v>0</v>
      </c>
      <c r="H28" s="31">
        <v>-43.380400000000002</v>
      </c>
      <c r="I28" s="31">
        <v>43.380400000000002</v>
      </c>
      <c r="J28" s="31">
        <v>728.79020000000003</v>
      </c>
      <c r="K28" s="31">
        <v>-130.14109999999999</v>
      </c>
      <c r="L28" s="31">
        <v>-130.14109999999999</v>
      </c>
      <c r="N28" s="31">
        <v>27.33</v>
      </c>
      <c r="O28" s="31">
        <v>-27.33</v>
      </c>
      <c r="P28"/>
      <c r="Q28"/>
      <c r="R28"/>
    </row>
    <row r="29" spans="1:18" ht="29" hidden="1" x14ac:dyDescent="0.35">
      <c r="A29" s="31" t="s">
        <v>121</v>
      </c>
      <c r="B29" s="31" t="s">
        <v>131</v>
      </c>
      <c r="C29" s="31" t="s">
        <v>127</v>
      </c>
      <c r="D29" s="31" t="s">
        <v>132</v>
      </c>
      <c r="E29" s="31">
        <v>10</v>
      </c>
      <c r="F29" s="31" t="s">
        <v>125</v>
      </c>
      <c r="G29" s="31">
        <v>0</v>
      </c>
      <c r="H29" s="31">
        <v>-43.380400000000002</v>
      </c>
      <c r="I29" s="31">
        <v>43.380400000000002</v>
      </c>
      <c r="J29" s="31">
        <v>1353.4675</v>
      </c>
      <c r="K29" s="31">
        <v>-130.14109999999999</v>
      </c>
      <c r="L29" s="31">
        <v>-130.14109999999999</v>
      </c>
      <c r="N29" s="31">
        <v>27.33</v>
      </c>
      <c r="O29" s="31">
        <v>-27.33</v>
      </c>
      <c r="P29"/>
      <c r="Q29"/>
      <c r="R29"/>
    </row>
    <row r="30" spans="1:18" ht="29" hidden="1" x14ac:dyDescent="0.35">
      <c r="A30" s="31" t="s">
        <v>121</v>
      </c>
      <c r="B30" s="31" t="s">
        <v>131</v>
      </c>
      <c r="C30" s="31" t="s">
        <v>127</v>
      </c>
      <c r="D30" s="31" t="s">
        <v>132</v>
      </c>
      <c r="E30" s="31">
        <v>11</v>
      </c>
      <c r="F30" s="31" t="s">
        <v>125</v>
      </c>
      <c r="G30" s="31">
        <v>0</v>
      </c>
      <c r="H30" s="31">
        <v>-43.380400000000002</v>
      </c>
      <c r="I30" s="31">
        <v>-43.380400000000002</v>
      </c>
      <c r="J30" s="31">
        <v>-312.33870000000002</v>
      </c>
      <c r="K30" s="31">
        <v>130.14109999999999</v>
      </c>
      <c r="L30" s="31">
        <v>-130.14109999999999</v>
      </c>
      <c r="N30" s="31">
        <v>27.33</v>
      </c>
      <c r="O30" s="31">
        <v>27.33</v>
      </c>
      <c r="P30"/>
      <c r="Q30"/>
      <c r="R30"/>
    </row>
    <row r="31" spans="1:18" ht="29" hidden="1" x14ac:dyDescent="0.35">
      <c r="A31" s="31" t="s">
        <v>121</v>
      </c>
      <c r="B31" s="31" t="s">
        <v>131</v>
      </c>
      <c r="C31" s="31" t="s">
        <v>127</v>
      </c>
      <c r="D31" s="31" t="s">
        <v>132</v>
      </c>
      <c r="E31" s="31">
        <v>12</v>
      </c>
      <c r="F31" s="31" t="s">
        <v>125</v>
      </c>
      <c r="G31" s="31">
        <v>0</v>
      </c>
      <c r="H31" s="31">
        <v>-43.380400000000002</v>
      </c>
      <c r="I31" s="31">
        <v>-43.380400000000002</v>
      </c>
      <c r="J31" s="31">
        <v>312.33870000000002</v>
      </c>
      <c r="K31" s="31">
        <v>130.14109999999999</v>
      </c>
      <c r="L31" s="31">
        <v>-130.14109999999999</v>
      </c>
      <c r="N31" s="31">
        <v>27.33</v>
      </c>
      <c r="O31" s="31">
        <v>27.33</v>
      </c>
      <c r="P31"/>
      <c r="Q31"/>
      <c r="R31"/>
    </row>
    <row r="32" spans="1:18" ht="29" hidden="1" x14ac:dyDescent="0.35">
      <c r="A32" s="31" t="s">
        <v>121</v>
      </c>
      <c r="B32" s="31" t="s">
        <v>133</v>
      </c>
      <c r="C32" s="31" t="s">
        <v>127</v>
      </c>
      <c r="D32" s="31" t="s">
        <v>132</v>
      </c>
      <c r="E32" s="31">
        <v>1</v>
      </c>
      <c r="F32" s="31" t="s">
        <v>125</v>
      </c>
      <c r="G32" s="31">
        <v>0</v>
      </c>
      <c r="H32" s="31">
        <v>0</v>
      </c>
      <c r="I32" s="31">
        <v>-77.052199999999999</v>
      </c>
      <c r="J32" s="31">
        <v>-924.62599999999998</v>
      </c>
      <c r="K32" s="31">
        <v>231.15649999999999</v>
      </c>
      <c r="L32" s="31">
        <v>0</v>
      </c>
      <c r="N32" s="32">
        <v>-1.4039999999999999E-9</v>
      </c>
      <c r="O32" s="31">
        <v>48.542999999999999</v>
      </c>
      <c r="P32"/>
      <c r="Q32"/>
      <c r="R32"/>
    </row>
    <row r="33" spans="1:21" ht="29" hidden="1" x14ac:dyDescent="0.35">
      <c r="A33" s="31" t="s">
        <v>121</v>
      </c>
      <c r="B33" s="31" t="s">
        <v>133</v>
      </c>
      <c r="C33" s="31" t="s">
        <v>127</v>
      </c>
      <c r="D33" s="31" t="s">
        <v>132</v>
      </c>
      <c r="E33" s="31">
        <v>2</v>
      </c>
      <c r="F33" s="31" t="s">
        <v>125</v>
      </c>
      <c r="G33" s="31">
        <v>0</v>
      </c>
      <c r="H33" s="31">
        <v>77.052199999999999</v>
      </c>
      <c r="I33" s="31">
        <v>0</v>
      </c>
      <c r="J33" s="31">
        <v>-924.62599999999998</v>
      </c>
      <c r="K33" s="31">
        <v>0</v>
      </c>
      <c r="L33" s="31">
        <v>231.15649999999999</v>
      </c>
      <c r="N33" s="31">
        <v>-48.542999999999999</v>
      </c>
      <c r="O33" s="32">
        <v>1.4039999999999999E-9</v>
      </c>
      <c r="P33"/>
      <c r="Q33"/>
      <c r="R33"/>
    </row>
    <row r="34" spans="1:21" ht="29" hidden="1" x14ac:dyDescent="0.35">
      <c r="A34" s="31" t="s">
        <v>121</v>
      </c>
      <c r="B34" s="31" t="s">
        <v>133</v>
      </c>
      <c r="C34" s="31" t="s">
        <v>127</v>
      </c>
      <c r="D34" s="31" t="s">
        <v>132</v>
      </c>
      <c r="E34" s="31">
        <v>3</v>
      </c>
      <c r="F34" s="31" t="s">
        <v>125</v>
      </c>
      <c r="G34" s="31">
        <v>0</v>
      </c>
      <c r="H34" s="31">
        <v>0</v>
      </c>
      <c r="I34" s="31">
        <v>-57.789099999999998</v>
      </c>
      <c r="J34" s="31">
        <v>-901.51030000000003</v>
      </c>
      <c r="K34" s="31">
        <v>173.3674</v>
      </c>
      <c r="L34" s="31">
        <v>0</v>
      </c>
      <c r="N34" s="32">
        <v>-1.2390000000000001E-10</v>
      </c>
      <c r="O34" s="31">
        <v>36.406999999999996</v>
      </c>
      <c r="P34"/>
      <c r="Q34"/>
      <c r="R34"/>
    </row>
    <row r="35" spans="1:21" ht="29" hidden="1" x14ac:dyDescent="0.35">
      <c r="A35" s="31" t="s">
        <v>121</v>
      </c>
      <c r="B35" s="31" t="s">
        <v>133</v>
      </c>
      <c r="C35" s="31" t="s">
        <v>127</v>
      </c>
      <c r="D35" s="31" t="s">
        <v>132</v>
      </c>
      <c r="E35" s="31">
        <v>4</v>
      </c>
      <c r="F35" s="31" t="s">
        <v>125</v>
      </c>
      <c r="G35" s="31">
        <v>0</v>
      </c>
      <c r="H35" s="31">
        <v>0</v>
      </c>
      <c r="I35" s="31">
        <v>-57.789099999999998</v>
      </c>
      <c r="J35" s="31">
        <v>-485.42860000000002</v>
      </c>
      <c r="K35" s="31">
        <v>173.3674</v>
      </c>
      <c r="L35" s="31">
        <v>0</v>
      </c>
      <c r="N35" s="32">
        <v>-1.982E-9</v>
      </c>
      <c r="O35" s="31">
        <v>36.406999999999996</v>
      </c>
      <c r="P35"/>
      <c r="Q35"/>
      <c r="R35"/>
    </row>
    <row r="36" spans="1:21" ht="29" hidden="1" x14ac:dyDescent="0.35">
      <c r="A36" s="31" t="s">
        <v>121</v>
      </c>
      <c r="B36" s="31" t="s">
        <v>133</v>
      </c>
      <c r="C36" s="31" t="s">
        <v>127</v>
      </c>
      <c r="D36" s="31" t="s">
        <v>132</v>
      </c>
      <c r="E36" s="31">
        <v>5</v>
      </c>
      <c r="F36" s="31" t="s">
        <v>125</v>
      </c>
      <c r="G36" s="31">
        <v>0</v>
      </c>
      <c r="H36" s="31">
        <v>57.789099999999998</v>
      </c>
      <c r="I36" s="31">
        <v>0</v>
      </c>
      <c r="J36" s="31">
        <v>-901.51030000000003</v>
      </c>
      <c r="K36" s="31">
        <v>0</v>
      </c>
      <c r="L36" s="31">
        <v>173.3674</v>
      </c>
      <c r="N36" s="31">
        <v>-36.406999999999996</v>
      </c>
      <c r="O36" s="32">
        <v>-3.9680000000000001E-12</v>
      </c>
      <c r="P36"/>
      <c r="Q36"/>
      <c r="R36"/>
    </row>
    <row r="37" spans="1:21" ht="29" hidden="1" x14ac:dyDescent="0.35">
      <c r="A37" s="31" t="s">
        <v>121</v>
      </c>
      <c r="B37" s="31" t="s">
        <v>133</v>
      </c>
      <c r="C37" s="31" t="s">
        <v>127</v>
      </c>
      <c r="D37" s="31" t="s">
        <v>132</v>
      </c>
      <c r="E37" s="31">
        <v>6</v>
      </c>
      <c r="F37" s="31" t="s">
        <v>125</v>
      </c>
      <c r="G37" s="31">
        <v>0</v>
      </c>
      <c r="H37" s="31">
        <v>57.789099999999998</v>
      </c>
      <c r="I37" s="31">
        <v>0</v>
      </c>
      <c r="J37" s="31">
        <v>-485.42860000000002</v>
      </c>
      <c r="K37" s="31">
        <v>0</v>
      </c>
      <c r="L37" s="31">
        <v>173.3674</v>
      </c>
      <c r="N37" s="31">
        <v>-36.406999999999996</v>
      </c>
      <c r="O37" s="32">
        <v>2.11E-9</v>
      </c>
      <c r="P37"/>
      <c r="Q37"/>
      <c r="R37"/>
    </row>
    <row r="38" spans="1:21" ht="29" hidden="1" x14ac:dyDescent="0.35">
      <c r="A38" s="31" t="s">
        <v>121</v>
      </c>
      <c r="B38" s="31" t="s">
        <v>133</v>
      </c>
      <c r="C38" s="31" t="s">
        <v>127</v>
      </c>
      <c r="D38" s="31" t="s">
        <v>132</v>
      </c>
      <c r="E38" s="31">
        <v>7</v>
      </c>
      <c r="F38" s="31" t="s">
        <v>125</v>
      </c>
      <c r="G38" s="31">
        <v>0</v>
      </c>
      <c r="H38" s="31">
        <v>-57.789099999999998</v>
      </c>
      <c r="I38" s="31">
        <v>-57.789099999999998</v>
      </c>
      <c r="J38" s="31">
        <v>0</v>
      </c>
      <c r="K38" s="31">
        <v>173.3674</v>
      </c>
      <c r="L38" s="31">
        <v>-173.3674</v>
      </c>
      <c r="N38" s="31">
        <v>36.406999999999996</v>
      </c>
      <c r="O38" s="31">
        <v>36.406999999999996</v>
      </c>
      <c r="P38"/>
      <c r="Q38"/>
      <c r="R38"/>
    </row>
    <row r="39" spans="1:21" ht="29" hidden="1" x14ac:dyDescent="0.35">
      <c r="A39" s="31" t="s">
        <v>121</v>
      </c>
      <c r="B39" s="31" t="s">
        <v>133</v>
      </c>
      <c r="C39" s="31" t="s">
        <v>127</v>
      </c>
      <c r="D39" s="31" t="s">
        <v>132</v>
      </c>
      <c r="E39" s="31">
        <v>8</v>
      </c>
      <c r="F39" s="31" t="s">
        <v>125</v>
      </c>
      <c r="G39" s="31">
        <v>0</v>
      </c>
      <c r="H39" s="31">
        <v>57.789099999999998</v>
      </c>
      <c r="I39" s="31">
        <v>-57.789099999999998</v>
      </c>
      <c r="J39" s="31">
        <v>-1386.9390000000001</v>
      </c>
      <c r="K39" s="31">
        <v>173.3674</v>
      </c>
      <c r="L39" s="31">
        <v>173.3674</v>
      </c>
      <c r="N39" s="31">
        <v>-36.406999999999996</v>
      </c>
      <c r="O39" s="31">
        <v>36.406999999999996</v>
      </c>
      <c r="P39"/>
      <c r="Q39"/>
      <c r="R39"/>
    </row>
    <row r="40" spans="1:21" ht="29" hidden="1" x14ac:dyDescent="0.35">
      <c r="A40" s="31" t="s">
        <v>121</v>
      </c>
      <c r="B40" s="31" t="s">
        <v>133</v>
      </c>
      <c r="C40" s="31" t="s">
        <v>127</v>
      </c>
      <c r="D40" s="31" t="s">
        <v>132</v>
      </c>
      <c r="E40" s="31">
        <v>9</v>
      </c>
      <c r="F40" s="31" t="s">
        <v>125</v>
      </c>
      <c r="G40" s="31">
        <v>0</v>
      </c>
      <c r="H40" s="31">
        <v>-43.380400000000002</v>
      </c>
      <c r="I40" s="31">
        <v>-43.380400000000002</v>
      </c>
      <c r="J40" s="31">
        <v>-312.33870000000002</v>
      </c>
      <c r="K40" s="31">
        <v>130.14109999999999</v>
      </c>
      <c r="L40" s="31">
        <v>-130.14109999999999</v>
      </c>
      <c r="N40" s="31">
        <v>27.33</v>
      </c>
      <c r="O40" s="31">
        <v>27.33</v>
      </c>
      <c r="P40"/>
      <c r="Q40"/>
      <c r="R40"/>
    </row>
    <row r="41" spans="1:21" ht="29" hidden="1" x14ac:dyDescent="0.35">
      <c r="A41" s="31" t="s">
        <v>121</v>
      </c>
      <c r="B41" s="31" t="s">
        <v>133</v>
      </c>
      <c r="C41" s="31" t="s">
        <v>127</v>
      </c>
      <c r="D41" s="31" t="s">
        <v>132</v>
      </c>
      <c r="E41" s="31">
        <v>10</v>
      </c>
      <c r="F41" s="31" t="s">
        <v>125</v>
      </c>
      <c r="G41" s="31">
        <v>0</v>
      </c>
      <c r="H41" s="31">
        <v>-43.380400000000002</v>
      </c>
      <c r="I41" s="31">
        <v>-43.380400000000002</v>
      </c>
      <c r="J41" s="31">
        <v>312.33870000000002</v>
      </c>
      <c r="K41" s="31">
        <v>130.14109999999999</v>
      </c>
      <c r="L41" s="31">
        <v>-130.14109999999999</v>
      </c>
      <c r="N41" s="31">
        <v>27.33</v>
      </c>
      <c r="O41" s="31">
        <v>27.33</v>
      </c>
      <c r="P41"/>
      <c r="Q41"/>
      <c r="R41"/>
    </row>
    <row r="42" spans="1:21" ht="29" hidden="1" x14ac:dyDescent="0.35">
      <c r="A42" s="31" t="s">
        <v>121</v>
      </c>
      <c r="B42" s="31" t="s">
        <v>133</v>
      </c>
      <c r="C42" s="31" t="s">
        <v>127</v>
      </c>
      <c r="D42" s="31" t="s">
        <v>132</v>
      </c>
      <c r="E42" s="31">
        <v>11</v>
      </c>
      <c r="F42" s="31" t="s">
        <v>125</v>
      </c>
      <c r="G42" s="31">
        <v>0</v>
      </c>
      <c r="H42" s="31">
        <v>43.380400000000002</v>
      </c>
      <c r="I42" s="31">
        <v>-43.380400000000002</v>
      </c>
      <c r="J42" s="31">
        <v>-1353.4675</v>
      </c>
      <c r="K42" s="31">
        <v>130.14109999999999</v>
      </c>
      <c r="L42" s="31">
        <v>130.14109999999999</v>
      </c>
      <c r="N42" s="31">
        <v>-27.33</v>
      </c>
      <c r="O42" s="31">
        <v>27.33</v>
      </c>
      <c r="P42"/>
      <c r="Q42"/>
      <c r="R42"/>
    </row>
    <row r="43" spans="1:21" ht="29" hidden="1" x14ac:dyDescent="0.35">
      <c r="A43" s="31" t="s">
        <v>121</v>
      </c>
      <c r="B43" s="31" t="s">
        <v>133</v>
      </c>
      <c r="C43" s="31" t="s">
        <v>127</v>
      </c>
      <c r="D43" s="31" t="s">
        <v>132</v>
      </c>
      <c r="E43" s="31">
        <v>12</v>
      </c>
      <c r="F43" s="31" t="s">
        <v>125</v>
      </c>
      <c r="G43" s="31">
        <v>0</v>
      </c>
      <c r="H43" s="31">
        <v>43.380400000000002</v>
      </c>
      <c r="I43" s="31">
        <v>-43.380400000000002</v>
      </c>
      <c r="J43" s="31">
        <v>-728.79020000000003</v>
      </c>
      <c r="K43" s="31">
        <v>130.14109999999999</v>
      </c>
      <c r="L43" s="31">
        <v>130.14109999999999</v>
      </c>
      <c r="N43" s="31">
        <v>-27.33</v>
      </c>
      <c r="O43" s="31">
        <v>27.33</v>
      </c>
      <c r="P43"/>
      <c r="Q43"/>
      <c r="R43"/>
    </row>
    <row r="44" spans="1:21" ht="14.5" hidden="1" x14ac:dyDescent="0.35">
      <c r="A44" s="31" t="s">
        <v>121</v>
      </c>
      <c r="B44" s="31" t="s">
        <v>134</v>
      </c>
      <c r="C44" s="31" t="s">
        <v>127</v>
      </c>
      <c r="D44" s="31"/>
      <c r="E44" s="31"/>
      <c r="F44" s="31" t="s">
        <v>125</v>
      </c>
      <c r="G44" s="31">
        <v>0</v>
      </c>
      <c r="H44" s="31">
        <v>-827.01869999999997</v>
      </c>
      <c r="I44" s="31">
        <v>0</v>
      </c>
      <c r="J44" s="31">
        <v>10916.646199999999</v>
      </c>
      <c r="K44" s="31">
        <v>0</v>
      </c>
      <c r="L44" s="31">
        <v>-2481.056</v>
      </c>
      <c r="N44" s="31">
        <v>207.98</v>
      </c>
      <c r="O44" s="32">
        <v>-3.6490000000000001E-9</v>
      </c>
      <c r="P44"/>
      <c r="Q44"/>
      <c r="R44"/>
    </row>
    <row r="45" spans="1:21" ht="14.5" hidden="1" x14ac:dyDescent="0.35">
      <c r="A45" s="31" t="s">
        <v>121</v>
      </c>
      <c r="B45" s="31" t="s">
        <v>135</v>
      </c>
      <c r="C45" s="31" t="s">
        <v>127</v>
      </c>
      <c r="D45" s="31"/>
      <c r="E45" s="31"/>
      <c r="F45" s="31" t="s">
        <v>125</v>
      </c>
      <c r="G45" s="31">
        <v>0</v>
      </c>
      <c r="H45" s="31">
        <v>-827.01869999999997</v>
      </c>
      <c r="I45" s="31">
        <v>0</v>
      </c>
      <c r="J45" s="31">
        <v>8931.8014000000003</v>
      </c>
      <c r="K45" s="31">
        <v>0</v>
      </c>
      <c r="L45" s="31">
        <v>-2481.056</v>
      </c>
      <c r="N45" s="31">
        <v>207.98</v>
      </c>
      <c r="O45" s="32">
        <v>-7.699E-9</v>
      </c>
      <c r="P45"/>
      <c r="Q45"/>
      <c r="R45"/>
    </row>
    <row r="46" spans="1:21" ht="14.5" hidden="1" x14ac:dyDescent="0.35">
      <c r="A46" s="31" t="s">
        <v>121</v>
      </c>
      <c r="B46" s="31" t="s">
        <v>136</v>
      </c>
      <c r="C46" s="31" t="s">
        <v>127</v>
      </c>
      <c r="D46" s="31"/>
      <c r="E46" s="31"/>
      <c r="F46" s="31" t="s">
        <v>125</v>
      </c>
      <c r="G46" s="31">
        <v>0</v>
      </c>
      <c r="H46" s="31">
        <v>0</v>
      </c>
      <c r="I46" s="31">
        <v>-827.01869999999997</v>
      </c>
      <c r="J46" s="31">
        <v>-10916.646199999999</v>
      </c>
      <c r="K46" s="31">
        <v>2481.056</v>
      </c>
      <c r="L46" s="31">
        <v>0</v>
      </c>
      <c r="N46" s="32">
        <v>-3.8780000000000001E-9</v>
      </c>
      <c r="O46" s="31">
        <v>207.98</v>
      </c>
      <c r="P46"/>
      <c r="Q46"/>
      <c r="R46"/>
    </row>
    <row r="47" spans="1:21" ht="14.5" hidden="1" x14ac:dyDescent="0.35">
      <c r="A47" s="31" t="s">
        <v>121</v>
      </c>
      <c r="B47" s="31" t="s">
        <v>137</v>
      </c>
      <c r="C47" s="31" t="s">
        <v>127</v>
      </c>
      <c r="D47" s="31"/>
      <c r="E47" s="31"/>
      <c r="F47" s="31" t="s">
        <v>125</v>
      </c>
      <c r="G47" s="31">
        <v>0</v>
      </c>
      <c r="H47" s="31">
        <v>0</v>
      </c>
      <c r="I47" s="31">
        <v>-827.01869999999997</v>
      </c>
      <c r="J47" s="31">
        <v>-8931.8014000000003</v>
      </c>
      <c r="K47" s="31">
        <v>2481.056</v>
      </c>
      <c r="L47" s="31">
        <v>0</v>
      </c>
      <c r="N47" s="32">
        <v>-7.4709999999999995E-9</v>
      </c>
      <c r="O47" s="31">
        <v>207.98</v>
      </c>
      <c r="P47"/>
      <c r="Q47"/>
      <c r="R47"/>
    </row>
    <row r="48" spans="1:21" s="35" customFormat="1" ht="30" customHeight="1" x14ac:dyDescent="0.7">
      <c r="A48" s="36" t="s">
        <v>121</v>
      </c>
      <c r="B48" s="36" t="s">
        <v>138</v>
      </c>
      <c r="C48" s="36" t="s">
        <v>127</v>
      </c>
      <c r="D48" s="36"/>
      <c r="E48" s="36"/>
      <c r="F48" s="36" t="s">
        <v>125</v>
      </c>
      <c r="G48" s="36">
        <v>0</v>
      </c>
      <c r="H48" s="36">
        <v>-827.01869999999997</v>
      </c>
      <c r="I48" s="36">
        <v>0</v>
      </c>
      <c r="J48" s="36">
        <v>9924.2237999999998</v>
      </c>
      <c r="K48" s="36">
        <v>0</v>
      </c>
      <c r="L48" s="36">
        <v>-2481.056</v>
      </c>
      <c r="N48" s="36">
        <v>207.98</v>
      </c>
      <c r="O48" s="37"/>
      <c r="P48" s="10">
        <f>N48-N141</f>
        <v>4.8079999999999927</v>
      </c>
      <c r="Q48" s="51">
        <f>(MAX(G54:G56)*P48*EARTHQUAKE!B7)/('P-Delta Effect Check'!H48*3000*EARTHQUAKE!B26)</f>
        <v>-5.1284666982961509E-3</v>
      </c>
      <c r="R48" s="34">
        <v>-176.80260000000001</v>
      </c>
      <c r="S48" s="34">
        <v>43.408000000000001</v>
      </c>
      <c r="T48" s="10">
        <f>S48-S141</f>
        <v>1.0200000000000031</v>
      </c>
      <c r="U48" s="55">
        <f>(MAX(G54:G56)*T48*EARTHQUAKE!H7)/('P-Delta Effect Check'!R48*3000*EARTHQUAKE!H26)</f>
        <v>-5.0892048790315133E-3</v>
      </c>
    </row>
    <row r="49" spans="1:21" s="35" customFormat="1" ht="30" hidden="1" customHeight="1" x14ac:dyDescent="0.7">
      <c r="A49" s="36" t="s">
        <v>121</v>
      </c>
      <c r="B49" s="36" t="s">
        <v>139</v>
      </c>
      <c r="C49" s="36" t="s">
        <v>127</v>
      </c>
      <c r="D49" s="36"/>
      <c r="E49" s="36"/>
      <c r="F49" s="36" t="s">
        <v>125</v>
      </c>
      <c r="G49" s="36">
        <v>0</v>
      </c>
      <c r="H49" s="36">
        <v>0</v>
      </c>
      <c r="I49" s="36">
        <v>-827.01869999999997</v>
      </c>
      <c r="J49" s="36">
        <v>-9924.2237999999998</v>
      </c>
      <c r="K49" s="36">
        <v>2481.056</v>
      </c>
      <c r="L49" s="36">
        <v>0</v>
      </c>
      <c r="N49" s="37"/>
      <c r="O49" s="36">
        <v>207.98</v>
      </c>
      <c r="P49" s="10"/>
      <c r="Q49" s="10"/>
      <c r="R49" s="10"/>
    </row>
    <row r="50" spans="1:21" ht="28" hidden="1" customHeight="1" x14ac:dyDescent="0.35">
      <c r="A50" s="31" t="s">
        <v>121</v>
      </c>
      <c r="B50" s="31" t="s">
        <v>140</v>
      </c>
      <c r="C50" s="31" t="s">
        <v>127</v>
      </c>
      <c r="D50" s="31"/>
      <c r="E50" s="31"/>
      <c r="F50" s="31" t="s">
        <v>125</v>
      </c>
      <c r="G50" s="31">
        <v>0</v>
      </c>
      <c r="H50" s="31">
        <v>-235.5206</v>
      </c>
      <c r="I50" s="31">
        <v>0</v>
      </c>
      <c r="J50" s="31">
        <v>3108.8719999999998</v>
      </c>
      <c r="K50" s="31">
        <v>0</v>
      </c>
      <c r="L50" s="31">
        <v>-706.56179999999995</v>
      </c>
      <c r="N50" s="31">
        <v>57.417000000000002</v>
      </c>
      <c r="O50" s="32">
        <v>-1.0029999999999999E-9</v>
      </c>
      <c r="P50"/>
      <c r="Q50"/>
      <c r="R50"/>
    </row>
    <row r="51" spans="1:21" ht="28" hidden="1" customHeight="1" x14ac:dyDescent="0.35">
      <c r="A51" s="31" t="s">
        <v>121</v>
      </c>
      <c r="B51" s="31" t="s">
        <v>141</v>
      </c>
      <c r="C51" s="31" t="s">
        <v>127</v>
      </c>
      <c r="D51" s="31"/>
      <c r="E51" s="31"/>
      <c r="F51" s="31" t="s">
        <v>125</v>
      </c>
      <c r="G51" s="31">
        <v>0</v>
      </c>
      <c r="H51" s="31">
        <v>-235.5206</v>
      </c>
      <c r="I51" s="31">
        <v>0</v>
      </c>
      <c r="J51" s="31">
        <v>2543.6226000000001</v>
      </c>
      <c r="K51" s="31">
        <v>0</v>
      </c>
      <c r="L51" s="31">
        <v>-706.56179999999995</v>
      </c>
      <c r="N51" s="31">
        <v>57.417000000000002</v>
      </c>
      <c r="O51" s="32">
        <v>-2.121E-9</v>
      </c>
      <c r="P51"/>
      <c r="Q51"/>
      <c r="R51"/>
    </row>
    <row r="52" spans="1:21" ht="28" hidden="1" customHeight="1" x14ac:dyDescent="0.35">
      <c r="A52" s="31" t="s">
        <v>121</v>
      </c>
      <c r="B52" s="31" t="s">
        <v>142</v>
      </c>
      <c r="C52" s="31" t="s">
        <v>127</v>
      </c>
      <c r="D52" s="31"/>
      <c r="E52" s="31"/>
      <c r="F52" s="31" t="s">
        <v>125</v>
      </c>
      <c r="G52" s="31">
        <v>0</v>
      </c>
      <c r="H52" s="31">
        <v>0</v>
      </c>
      <c r="I52" s="31">
        <v>-255.1473</v>
      </c>
      <c r="J52" s="31">
        <v>-3367.9447</v>
      </c>
      <c r="K52" s="31">
        <v>765.44200000000001</v>
      </c>
      <c r="L52" s="31">
        <v>0</v>
      </c>
      <c r="N52" s="32">
        <v>-1.1539999999999999E-9</v>
      </c>
      <c r="O52" s="31">
        <v>62.201999999999998</v>
      </c>
      <c r="P52"/>
      <c r="Q52"/>
      <c r="R52"/>
    </row>
    <row r="53" spans="1:21" ht="28" hidden="1" customHeight="1" x14ac:dyDescent="0.35">
      <c r="A53" s="31" t="s">
        <v>121</v>
      </c>
      <c r="B53" s="31" t="s">
        <v>143</v>
      </c>
      <c r="C53" s="31" t="s">
        <v>127</v>
      </c>
      <c r="D53" s="31"/>
      <c r="E53" s="31"/>
      <c r="F53" s="31" t="s">
        <v>125</v>
      </c>
      <c r="G53" s="31">
        <v>0</v>
      </c>
      <c r="H53" s="31">
        <v>0</v>
      </c>
      <c r="I53" s="31">
        <v>-255.1473</v>
      </c>
      <c r="J53" s="31">
        <v>-2755.5911000000001</v>
      </c>
      <c r="K53" s="31">
        <v>765.44200000000001</v>
      </c>
      <c r="L53" s="31">
        <v>0</v>
      </c>
      <c r="N53" s="32">
        <v>-2.23E-9</v>
      </c>
      <c r="O53" s="31">
        <v>62.201999999999998</v>
      </c>
      <c r="P53"/>
      <c r="Q53"/>
      <c r="R53"/>
    </row>
    <row r="54" spans="1:21" s="35" customFormat="1" ht="30" customHeight="1" x14ac:dyDescent="0.7">
      <c r="A54" s="36" t="s">
        <v>121</v>
      </c>
      <c r="B54" s="36" t="s">
        <v>144</v>
      </c>
      <c r="C54" s="36" t="s">
        <v>145</v>
      </c>
      <c r="D54" s="36"/>
      <c r="E54" s="36"/>
      <c r="F54" s="36" t="s">
        <v>125</v>
      </c>
      <c r="G54" s="36">
        <v>9415.56</v>
      </c>
      <c r="H54" s="36">
        <v>0</v>
      </c>
      <c r="I54" s="36">
        <v>0</v>
      </c>
      <c r="J54" s="36">
        <v>0</v>
      </c>
      <c r="K54" s="36">
        <v>112986.72</v>
      </c>
      <c r="L54" s="36">
        <v>-112986.72</v>
      </c>
      <c r="N54" s="37"/>
      <c r="O54" s="37"/>
      <c r="P54" s="10"/>
      <c r="Q54" s="51"/>
      <c r="R54" s="55"/>
      <c r="S54" s="57"/>
      <c r="T54" s="10"/>
      <c r="U54" s="45"/>
    </row>
    <row r="55" spans="1:21" s="35" customFormat="1" ht="30" customHeight="1" x14ac:dyDescent="0.7">
      <c r="A55" s="36" t="s">
        <v>121</v>
      </c>
      <c r="B55" s="36" t="s">
        <v>146</v>
      </c>
      <c r="C55" s="36" t="s">
        <v>145</v>
      </c>
      <c r="D55" s="36"/>
      <c r="E55" s="36"/>
      <c r="F55" s="36" t="s">
        <v>125</v>
      </c>
      <c r="G55" s="36">
        <v>9703.56</v>
      </c>
      <c r="H55" s="36">
        <v>0</v>
      </c>
      <c r="I55" s="36">
        <v>0</v>
      </c>
      <c r="J55" s="36">
        <v>0</v>
      </c>
      <c r="K55" s="36">
        <v>116442.72</v>
      </c>
      <c r="L55" s="36">
        <v>-116442.72</v>
      </c>
      <c r="N55" s="37"/>
      <c r="O55" s="37"/>
      <c r="P55" s="10"/>
      <c r="Q55" s="51"/>
      <c r="R55" s="55"/>
      <c r="S55" s="57"/>
      <c r="T55" s="10"/>
      <c r="U55" s="45"/>
    </row>
    <row r="56" spans="1:21" s="39" customFormat="1" ht="30" customHeight="1" thickBot="1" x14ac:dyDescent="0.75">
      <c r="A56" s="38" t="s">
        <v>121</v>
      </c>
      <c r="B56" s="38" t="s">
        <v>147</v>
      </c>
      <c r="C56" s="38" t="s">
        <v>145</v>
      </c>
      <c r="D56" s="38"/>
      <c r="E56" s="38"/>
      <c r="F56" s="38" t="s">
        <v>125</v>
      </c>
      <c r="G56" s="38">
        <v>8992.08</v>
      </c>
      <c r="H56" s="38">
        <v>0</v>
      </c>
      <c r="I56" s="38">
        <v>0</v>
      </c>
      <c r="J56" s="38">
        <v>0</v>
      </c>
      <c r="K56" s="38">
        <v>107904.96000000001</v>
      </c>
      <c r="L56" s="38">
        <v>-107904.96000000001</v>
      </c>
      <c r="N56" s="40"/>
      <c r="O56" s="40"/>
      <c r="P56" s="43"/>
      <c r="Q56" s="52"/>
      <c r="R56" s="47"/>
      <c r="S56" s="54"/>
      <c r="T56" s="43"/>
      <c r="U56" s="58"/>
    </row>
    <row r="57" spans="1:21" ht="28" hidden="1" customHeight="1" x14ac:dyDescent="0.35">
      <c r="A57" s="31" t="s">
        <v>121</v>
      </c>
      <c r="B57" s="31" t="s">
        <v>148</v>
      </c>
      <c r="C57" s="31" t="s">
        <v>145</v>
      </c>
      <c r="D57" s="31" t="s">
        <v>149</v>
      </c>
      <c r="E57" s="31"/>
      <c r="F57" s="31" t="s">
        <v>125</v>
      </c>
      <c r="G57" s="31">
        <v>8992.08</v>
      </c>
      <c r="H57" s="31">
        <v>0</v>
      </c>
      <c r="I57" s="31">
        <v>28.894600000000001</v>
      </c>
      <c r="J57" s="31">
        <v>693.46950000000004</v>
      </c>
      <c r="K57" s="31">
        <v>108020.5382</v>
      </c>
      <c r="L57" s="31">
        <v>-107904.96000000001</v>
      </c>
      <c r="N57" s="31">
        <v>24.271999999999998</v>
      </c>
      <c r="O57" s="31">
        <v>24.271999999999998</v>
      </c>
      <c r="P57"/>
      <c r="Q57"/>
      <c r="R57"/>
    </row>
    <row r="58" spans="1:21" ht="28" hidden="1" customHeight="1" x14ac:dyDescent="0.35">
      <c r="A58" s="31" t="s">
        <v>121</v>
      </c>
      <c r="B58" s="31" t="s">
        <v>148</v>
      </c>
      <c r="C58" s="31" t="s">
        <v>145</v>
      </c>
      <c r="D58" s="31" t="s">
        <v>150</v>
      </c>
      <c r="E58" s="31"/>
      <c r="F58" s="31" t="s">
        <v>125</v>
      </c>
      <c r="G58" s="31">
        <v>8992.08</v>
      </c>
      <c r="H58" s="31">
        <v>-38.5261</v>
      </c>
      <c r="I58" s="31">
        <v>-38.5261</v>
      </c>
      <c r="J58" s="31">
        <v>-462.31299999999999</v>
      </c>
      <c r="K58" s="31">
        <v>107818.2763</v>
      </c>
      <c r="L58" s="31">
        <v>-108020.5382</v>
      </c>
      <c r="N58" s="32">
        <v>-2.5540000000000001E-9</v>
      </c>
      <c r="O58" s="31">
        <v>-18.204000000000001</v>
      </c>
      <c r="P58"/>
      <c r="Q58"/>
      <c r="R58"/>
    </row>
    <row r="59" spans="1:21" ht="28" hidden="1" customHeight="1" x14ac:dyDescent="0.35">
      <c r="A59" s="31" t="s">
        <v>121</v>
      </c>
      <c r="B59" s="31" t="s">
        <v>151</v>
      </c>
      <c r="C59" s="31" t="s">
        <v>145</v>
      </c>
      <c r="D59" s="31" t="s">
        <v>149</v>
      </c>
      <c r="E59" s="31"/>
      <c r="F59" s="31" t="s">
        <v>125</v>
      </c>
      <c r="G59" s="31">
        <v>8992.08</v>
      </c>
      <c r="H59" s="31">
        <v>38.5261</v>
      </c>
      <c r="I59" s="31">
        <v>38.5261</v>
      </c>
      <c r="J59" s="31">
        <v>462.31299999999999</v>
      </c>
      <c r="K59" s="31">
        <v>107991.6437</v>
      </c>
      <c r="L59" s="31">
        <v>-107789.3818</v>
      </c>
      <c r="N59" s="32">
        <v>-5.717E-10</v>
      </c>
      <c r="O59" s="31">
        <v>18.204000000000001</v>
      </c>
      <c r="P59"/>
      <c r="Q59"/>
      <c r="R59"/>
    </row>
    <row r="60" spans="1:21" ht="28" hidden="1" customHeight="1" x14ac:dyDescent="0.35">
      <c r="A60" s="31" t="s">
        <v>121</v>
      </c>
      <c r="B60" s="31" t="s">
        <v>151</v>
      </c>
      <c r="C60" s="31" t="s">
        <v>145</v>
      </c>
      <c r="D60" s="31" t="s">
        <v>150</v>
      </c>
      <c r="E60" s="31"/>
      <c r="F60" s="31" t="s">
        <v>125</v>
      </c>
      <c r="G60" s="31">
        <v>8992.08</v>
      </c>
      <c r="H60" s="31">
        <v>0</v>
      </c>
      <c r="I60" s="31">
        <v>-28.894600000000001</v>
      </c>
      <c r="J60" s="31">
        <v>-693.46950000000004</v>
      </c>
      <c r="K60" s="31">
        <v>107789.3818</v>
      </c>
      <c r="L60" s="31">
        <v>-107904.96000000001</v>
      </c>
      <c r="N60" s="31">
        <v>-24.271999999999998</v>
      </c>
      <c r="O60" s="31">
        <v>-24.271999999999998</v>
      </c>
      <c r="P60"/>
      <c r="Q60"/>
      <c r="R60"/>
    </row>
    <row r="61" spans="1:21" ht="28" hidden="1" customHeight="1" x14ac:dyDescent="0.35">
      <c r="A61" s="31" t="s">
        <v>121</v>
      </c>
      <c r="B61" s="31" t="s">
        <v>152</v>
      </c>
      <c r="C61" s="31" t="s">
        <v>145</v>
      </c>
      <c r="D61" s="31" t="s">
        <v>149</v>
      </c>
      <c r="E61" s="31"/>
      <c r="F61" s="31" t="s">
        <v>125</v>
      </c>
      <c r="G61" s="31">
        <v>8358.48</v>
      </c>
      <c r="H61" s="31">
        <v>0</v>
      </c>
      <c r="I61" s="31">
        <v>57.789099999999998</v>
      </c>
      <c r="J61" s="31">
        <v>1386.9390000000001</v>
      </c>
      <c r="K61" s="31">
        <v>100532.91650000001</v>
      </c>
      <c r="L61" s="31">
        <v>-100301.75999999999</v>
      </c>
      <c r="N61" s="31">
        <v>48.542999999999999</v>
      </c>
      <c r="O61" s="31">
        <v>48.542999999999999</v>
      </c>
      <c r="P61"/>
      <c r="Q61"/>
      <c r="R61"/>
    </row>
    <row r="62" spans="1:21" ht="28" hidden="1" customHeight="1" x14ac:dyDescent="0.35">
      <c r="A62" s="31" t="s">
        <v>121</v>
      </c>
      <c r="B62" s="31" t="s">
        <v>152</v>
      </c>
      <c r="C62" s="31" t="s">
        <v>145</v>
      </c>
      <c r="D62" s="31" t="s">
        <v>150</v>
      </c>
      <c r="E62" s="31"/>
      <c r="F62" s="31" t="s">
        <v>125</v>
      </c>
      <c r="G62" s="31">
        <v>8358.48</v>
      </c>
      <c r="H62" s="31">
        <v>-77.052199999999999</v>
      </c>
      <c r="I62" s="31">
        <v>-77.052199999999999</v>
      </c>
      <c r="J62" s="31">
        <v>-924.62599999999998</v>
      </c>
      <c r="K62" s="31">
        <v>100128.39260000001</v>
      </c>
      <c r="L62" s="31">
        <v>-100532.91650000001</v>
      </c>
      <c r="N62" s="32">
        <v>-1.3310000000000001E-9</v>
      </c>
      <c r="O62" s="31">
        <v>-36.406999999999996</v>
      </c>
      <c r="P62"/>
      <c r="Q62"/>
      <c r="R62"/>
    </row>
    <row r="63" spans="1:21" ht="14.5" hidden="1" x14ac:dyDescent="0.35">
      <c r="A63" s="31" t="s">
        <v>121</v>
      </c>
      <c r="B63" s="31" t="s">
        <v>153</v>
      </c>
      <c r="C63" s="31" t="s">
        <v>145</v>
      </c>
      <c r="D63" s="31" t="s">
        <v>149</v>
      </c>
      <c r="E63" s="31"/>
      <c r="F63" s="31" t="s">
        <v>125</v>
      </c>
      <c r="G63" s="31">
        <v>8358.48</v>
      </c>
      <c r="H63" s="31">
        <v>77.052199999999999</v>
      </c>
      <c r="I63" s="31">
        <v>77.052199999999999</v>
      </c>
      <c r="J63" s="31">
        <v>924.62599999999998</v>
      </c>
      <c r="K63" s="31">
        <v>100475.1274</v>
      </c>
      <c r="L63" s="31">
        <v>-100070.6035</v>
      </c>
      <c r="N63" s="32">
        <v>2.6329999999999999E-9</v>
      </c>
      <c r="O63" s="31">
        <v>36.406999999999996</v>
      </c>
      <c r="P63"/>
      <c r="Q63"/>
      <c r="R63"/>
    </row>
    <row r="64" spans="1:21" ht="14.5" hidden="1" x14ac:dyDescent="0.35">
      <c r="A64" s="31" t="s">
        <v>121</v>
      </c>
      <c r="B64" s="31" t="s">
        <v>153</v>
      </c>
      <c r="C64" s="31" t="s">
        <v>145</v>
      </c>
      <c r="D64" s="31" t="s">
        <v>150</v>
      </c>
      <c r="E64" s="31"/>
      <c r="F64" s="31" t="s">
        <v>125</v>
      </c>
      <c r="G64" s="31">
        <v>8358.48</v>
      </c>
      <c r="H64" s="31">
        <v>0</v>
      </c>
      <c r="I64" s="31">
        <v>-57.789099999999998</v>
      </c>
      <c r="J64" s="31">
        <v>-1386.9390000000001</v>
      </c>
      <c r="K64" s="31">
        <v>100070.6035</v>
      </c>
      <c r="L64" s="31">
        <v>-100301.75999999999</v>
      </c>
      <c r="N64" s="31">
        <v>-48.542999999999999</v>
      </c>
      <c r="O64" s="31">
        <v>-48.542999999999999</v>
      </c>
      <c r="P64"/>
      <c r="Q64"/>
      <c r="R64"/>
    </row>
    <row r="65" spans="1:18" ht="14.5" hidden="1" x14ac:dyDescent="0.35">
      <c r="A65" s="31" t="s">
        <v>121</v>
      </c>
      <c r="B65" s="31" t="s">
        <v>154</v>
      </c>
      <c r="C65" s="31" t="s">
        <v>145</v>
      </c>
      <c r="D65" s="31" t="s">
        <v>149</v>
      </c>
      <c r="E65" s="31"/>
      <c r="F65" s="31" t="s">
        <v>125</v>
      </c>
      <c r="G65" s="31">
        <v>8992.08</v>
      </c>
      <c r="H65" s="31">
        <v>38.5261</v>
      </c>
      <c r="I65" s="31">
        <v>0</v>
      </c>
      <c r="J65" s="31">
        <v>156.16929999999999</v>
      </c>
      <c r="K65" s="31">
        <v>108020.5382</v>
      </c>
      <c r="L65" s="31">
        <v>-107789.3818</v>
      </c>
      <c r="N65" s="31">
        <v>18.204000000000001</v>
      </c>
      <c r="O65" s="31">
        <v>24.271999999999998</v>
      </c>
      <c r="P65"/>
      <c r="Q65"/>
      <c r="R65"/>
    </row>
    <row r="66" spans="1:18" ht="14.5" hidden="1" x14ac:dyDescent="0.35">
      <c r="A66" s="31" t="s">
        <v>121</v>
      </c>
      <c r="B66" s="31" t="s">
        <v>154</v>
      </c>
      <c r="C66" s="31" t="s">
        <v>145</v>
      </c>
      <c r="D66" s="31" t="s">
        <v>150</v>
      </c>
      <c r="E66" s="31"/>
      <c r="F66" s="31" t="s">
        <v>125</v>
      </c>
      <c r="G66" s="31">
        <v>8992.08</v>
      </c>
      <c r="H66" s="31">
        <v>-28.894600000000001</v>
      </c>
      <c r="I66" s="31">
        <v>-38.5261</v>
      </c>
      <c r="J66" s="31">
        <v>-693.46950000000004</v>
      </c>
      <c r="K66" s="31">
        <v>107904.96000000001</v>
      </c>
      <c r="L66" s="31">
        <v>-107991.6437</v>
      </c>
      <c r="N66" s="31">
        <v>-24.271999999999998</v>
      </c>
      <c r="O66" s="32">
        <v>-1.568E-9</v>
      </c>
      <c r="P66"/>
      <c r="Q66"/>
      <c r="R66"/>
    </row>
    <row r="67" spans="1:18" ht="14.5" hidden="1" x14ac:dyDescent="0.35">
      <c r="A67" s="31" t="s">
        <v>121</v>
      </c>
      <c r="B67" s="31" t="s">
        <v>155</v>
      </c>
      <c r="C67" s="31" t="s">
        <v>145</v>
      </c>
      <c r="D67" s="31" t="s">
        <v>149</v>
      </c>
      <c r="E67" s="31"/>
      <c r="F67" s="31" t="s">
        <v>125</v>
      </c>
      <c r="G67" s="31">
        <v>8992.08</v>
      </c>
      <c r="H67" s="31">
        <v>28.894600000000001</v>
      </c>
      <c r="I67" s="31">
        <v>38.5261</v>
      </c>
      <c r="J67" s="31">
        <v>693.46950000000004</v>
      </c>
      <c r="K67" s="31">
        <v>107904.96000000001</v>
      </c>
      <c r="L67" s="31">
        <v>-107818.2763</v>
      </c>
      <c r="N67" s="31">
        <v>24.271999999999998</v>
      </c>
      <c r="O67" s="32">
        <v>-1.564E-9</v>
      </c>
      <c r="P67"/>
      <c r="Q67"/>
      <c r="R67"/>
    </row>
    <row r="68" spans="1:18" ht="14.5" hidden="1" x14ac:dyDescent="0.35">
      <c r="A68" s="31" t="s">
        <v>121</v>
      </c>
      <c r="B68" s="31" t="s">
        <v>155</v>
      </c>
      <c r="C68" s="31" t="s">
        <v>145</v>
      </c>
      <c r="D68" s="31" t="s">
        <v>150</v>
      </c>
      <c r="E68" s="31"/>
      <c r="F68" s="31" t="s">
        <v>125</v>
      </c>
      <c r="G68" s="31">
        <v>8992.08</v>
      </c>
      <c r="H68" s="31">
        <v>-38.5261</v>
      </c>
      <c r="I68" s="31">
        <v>0</v>
      </c>
      <c r="J68" s="31">
        <v>-156.16929999999999</v>
      </c>
      <c r="K68" s="31">
        <v>107789.3818</v>
      </c>
      <c r="L68" s="31">
        <v>-108020.5382</v>
      </c>
      <c r="N68" s="31">
        <v>-18.204000000000001</v>
      </c>
      <c r="O68" s="31">
        <v>-24.271999999999998</v>
      </c>
      <c r="P68"/>
      <c r="Q68"/>
      <c r="R68"/>
    </row>
    <row r="69" spans="1:18" ht="14.5" hidden="1" x14ac:dyDescent="0.35">
      <c r="A69" s="31" t="s">
        <v>121</v>
      </c>
      <c r="B69" s="31" t="s">
        <v>156</v>
      </c>
      <c r="C69" s="31" t="s">
        <v>145</v>
      </c>
      <c r="D69" s="31" t="s">
        <v>149</v>
      </c>
      <c r="E69" s="31"/>
      <c r="F69" s="31" t="s">
        <v>125</v>
      </c>
      <c r="G69" s="31">
        <v>8358.48</v>
      </c>
      <c r="H69" s="31">
        <v>77.052199999999999</v>
      </c>
      <c r="I69" s="31">
        <v>0</v>
      </c>
      <c r="J69" s="31">
        <v>312.33870000000002</v>
      </c>
      <c r="K69" s="31">
        <v>100532.91650000001</v>
      </c>
      <c r="L69" s="31">
        <v>-100070.6035</v>
      </c>
      <c r="N69" s="31">
        <v>36.406999999999996</v>
      </c>
      <c r="O69" s="31">
        <v>48.542999999999999</v>
      </c>
      <c r="P69"/>
      <c r="Q69"/>
      <c r="R69"/>
    </row>
    <row r="70" spans="1:18" ht="14.5" hidden="1" x14ac:dyDescent="0.35">
      <c r="A70" s="31" t="s">
        <v>121</v>
      </c>
      <c r="B70" s="31" t="s">
        <v>156</v>
      </c>
      <c r="C70" s="31" t="s">
        <v>145</v>
      </c>
      <c r="D70" s="31" t="s">
        <v>150</v>
      </c>
      <c r="E70" s="31"/>
      <c r="F70" s="31" t="s">
        <v>125</v>
      </c>
      <c r="G70" s="31">
        <v>8358.48</v>
      </c>
      <c r="H70" s="31">
        <v>-57.789099999999998</v>
      </c>
      <c r="I70" s="31">
        <v>-77.052199999999999</v>
      </c>
      <c r="J70" s="31">
        <v>-1386.9390000000001</v>
      </c>
      <c r="K70" s="31">
        <v>100301.75999999999</v>
      </c>
      <c r="L70" s="31">
        <v>-100475.1274</v>
      </c>
      <c r="N70" s="31">
        <v>-48.542999999999999</v>
      </c>
      <c r="O70" s="32">
        <v>6.4279999999999999E-10</v>
      </c>
      <c r="P70"/>
      <c r="Q70"/>
      <c r="R70"/>
    </row>
    <row r="71" spans="1:18" ht="14.5" hidden="1" x14ac:dyDescent="0.35">
      <c r="A71" s="31" t="s">
        <v>121</v>
      </c>
      <c r="B71" s="31" t="s">
        <v>157</v>
      </c>
      <c r="C71" s="31" t="s">
        <v>145</v>
      </c>
      <c r="D71" s="31" t="s">
        <v>149</v>
      </c>
      <c r="E71" s="31"/>
      <c r="F71" s="31" t="s">
        <v>125</v>
      </c>
      <c r="G71" s="31">
        <v>8358.48</v>
      </c>
      <c r="H71" s="31">
        <v>57.789099999999998</v>
      </c>
      <c r="I71" s="31">
        <v>77.052199999999999</v>
      </c>
      <c r="J71" s="31">
        <v>1386.9390000000001</v>
      </c>
      <c r="K71" s="31">
        <v>100301.75999999999</v>
      </c>
      <c r="L71" s="31">
        <v>-100128.39260000001</v>
      </c>
      <c r="N71" s="31">
        <v>48.542999999999999</v>
      </c>
      <c r="O71" s="32">
        <v>6.5070000000000004E-10</v>
      </c>
      <c r="P71"/>
      <c r="Q71"/>
      <c r="R71"/>
    </row>
    <row r="72" spans="1:18" ht="14.5" hidden="1" x14ac:dyDescent="0.35">
      <c r="A72" s="31" t="s">
        <v>121</v>
      </c>
      <c r="B72" s="31" t="s">
        <v>157</v>
      </c>
      <c r="C72" s="31" t="s">
        <v>145</v>
      </c>
      <c r="D72" s="31" t="s">
        <v>150</v>
      </c>
      <c r="E72" s="31"/>
      <c r="F72" s="31" t="s">
        <v>125</v>
      </c>
      <c r="G72" s="31">
        <v>8358.48</v>
      </c>
      <c r="H72" s="31">
        <v>-77.052199999999999</v>
      </c>
      <c r="I72" s="31">
        <v>0</v>
      </c>
      <c r="J72" s="31">
        <v>-312.33870000000002</v>
      </c>
      <c r="K72" s="31">
        <v>100070.6035</v>
      </c>
      <c r="L72" s="31">
        <v>-100532.91650000001</v>
      </c>
      <c r="N72" s="31">
        <v>-36.406999999999996</v>
      </c>
      <c r="O72" s="31">
        <v>-48.542999999999999</v>
      </c>
      <c r="P72"/>
      <c r="Q72"/>
      <c r="R72"/>
    </row>
    <row r="73" spans="1:18" ht="14.5" hidden="1" x14ac:dyDescent="0.35">
      <c r="A73" s="31" t="s">
        <v>121</v>
      </c>
      <c r="B73" s="31" t="s">
        <v>158</v>
      </c>
      <c r="C73" s="31" t="s">
        <v>145</v>
      </c>
      <c r="D73" s="31" t="s">
        <v>149</v>
      </c>
      <c r="E73" s="31"/>
      <c r="F73" s="31" t="s">
        <v>125</v>
      </c>
      <c r="G73" s="31">
        <v>6052.86</v>
      </c>
      <c r="H73" s="31">
        <v>0</v>
      </c>
      <c r="I73" s="31">
        <v>57.789099999999998</v>
      </c>
      <c r="J73" s="31">
        <v>1386.9390000000001</v>
      </c>
      <c r="K73" s="31">
        <v>72865.476500000004</v>
      </c>
      <c r="L73" s="31">
        <v>-72634.320000000007</v>
      </c>
      <c r="N73" s="31">
        <v>48.542999999999999</v>
      </c>
      <c r="O73" s="31">
        <v>48.542999999999999</v>
      </c>
      <c r="P73"/>
      <c r="Q73"/>
      <c r="R73"/>
    </row>
    <row r="74" spans="1:18" ht="14.5" hidden="1" x14ac:dyDescent="0.35">
      <c r="A74" s="31" t="s">
        <v>121</v>
      </c>
      <c r="B74" s="31" t="s">
        <v>158</v>
      </c>
      <c r="C74" s="31" t="s">
        <v>145</v>
      </c>
      <c r="D74" s="31" t="s">
        <v>150</v>
      </c>
      <c r="E74" s="31"/>
      <c r="F74" s="31" t="s">
        <v>125</v>
      </c>
      <c r="G74" s="31">
        <v>6052.86</v>
      </c>
      <c r="H74" s="31">
        <v>-77.052199999999999</v>
      </c>
      <c r="I74" s="31">
        <v>-77.052199999999999</v>
      </c>
      <c r="J74" s="31">
        <v>-924.62599999999998</v>
      </c>
      <c r="K74" s="31">
        <v>72460.952600000004</v>
      </c>
      <c r="L74" s="31">
        <v>-72865.476500000004</v>
      </c>
      <c r="N74" s="32">
        <v>-3.1840000000000002E-9</v>
      </c>
      <c r="O74" s="31">
        <v>-36.406999999999996</v>
      </c>
      <c r="P74"/>
      <c r="Q74"/>
      <c r="R74"/>
    </row>
    <row r="75" spans="1:18" ht="14.5" hidden="1" x14ac:dyDescent="0.35">
      <c r="A75" s="31" t="s">
        <v>121</v>
      </c>
      <c r="B75" s="31" t="s">
        <v>159</v>
      </c>
      <c r="C75" s="31" t="s">
        <v>145</v>
      </c>
      <c r="D75" s="31" t="s">
        <v>149</v>
      </c>
      <c r="E75" s="31"/>
      <c r="F75" s="31" t="s">
        <v>125</v>
      </c>
      <c r="G75" s="31">
        <v>6052.86</v>
      </c>
      <c r="H75" s="31">
        <v>77.052199999999999</v>
      </c>
      <c r="I75" s="31">
        <v>77.052199999999999</v>
      </c>
      <c r="J75" s="31">
        <v>924.62599999999998</v>
      </c>
      <c r="K75" s="31">
        <v>72807.687399999995</v>
      </c>
      <c r="L75" s="31">
        <v>-72403.163499999995</v>
      </c>
      <c r="N75" s="32">
        <v>7.7980000000000004E-10</v>
      </c>
      <c r="O75" s="31">
        <v>36.406999999999996</v>
      </c>
      <c r="P75"/>
      <c r="Q75"/>
      <c r="R75"/>
    </row>
    <row r="76" spans="1:18" ht="14.5" hidden="1" x14ac:dyDescent="0.35">
      <c r="A76" s="31" t="s">
        <v>121</v>
      </c>
      <c r="B76" s="31" t="s">
        <v>159</v>
      </c>
      <c r="C76" s="31" t="s">
        <v>145</v>
      </c>
      <c r="D76" s="31" t="s">
        <v>150</v>
      </c>
      <c r="E76" s="31"/>
      <c r="F76" s="31" t="s">
        <v>125</v>
      </c>
      <c r="G76" s="31">
        <v>6052.86</v>
      </c>
      <c r="H76" s="31">
        <v>0</v>
      </c>
      <c r="I76" s="31">
        <v>-57.789099999999998</v>
      </c>
      <c r="J76" s="31">
        <v>-1386.9390000000001</v>
      </c>
      <c r="K76" s="31">
        <v>72403.163499999995</v>
      </c>
      <c r="L76" s="31">
        <v>-72634.320000000007</v>
      </c>
      <c r="N76" s="31">
        <v>-48.542999999999999</v>
      </c>
      <c r="O76" s="31">
        <v>-48.542999999999999</v>
      </c>
      <c r="P76"/>
      <c r="Q76"/>
      <c r="R76"/>
    </row>
    <row r="77" spans="1:18" ht="14.5" hidden="1" x14ac:dyDescent="0.35">
      <c r="A77" s="31" t="s">
        <v>121</v>
      </c>
      <c r="B77" s="31" t="s">
        <v>160</v>
      </c>
      <c r="C77" s="31" t="s">
        <v>145</v>
      </c>
      <c r="D77" s="31" t="s">
        <v>149</v>
      </c>
      <c r="E77" s="31"/>
      <c r="F77" s="31" t="s">
        <v>125</v>
      </c>
      <c r="G77" s="31">
        <v>6052.86</v>
      </c>
      <c r="H77" s="31">
        <v>77.052199999999999</v>
      </c>
      <c r="I77" s="31">
        <v>0</v>
      </c>
      <c r="J77" s="31">
        <v>312.33870000000002</v>
      </c>
      <c r="K77" s="31">
        <v>72865.476500000004</v>
      </c>
      <c r="L77" s="31">
        <v>-72403.163499999995</v>
      </c>
      <c r="N77" s="31">
        <v>36.406999999999996</v>
      </c>
      <c r="O77" s="31">
        <v>48.542999999999999</v>
      </c>
      <c r="P77"/>
      <c r="Q77"/>
      <c r="R77"/>
    </row>
    <row r="78" spans="1:18" ht="14.5" hidden="1" x14ac:dyDescent="0.35">
      <c r="A78" s="31" t="s">
        <v>121</v>
      </c>
      <c r="B78" s="31" t="s">
        <v>160</v>
      </c>
      <c r="C78" s="31" t="s">
        <v>145</v>
      </c>
      <c r="D78" s="31" t="s">
        <v>150</v>
      </c>
      <c r="E78" s="31"/>
      <c r="F78" s="31" t="s">
        <v>125</v>
      </c>
      <c r="G78" s="31">
        <v>6052.86</v>
      </c>
      <c r="H78" s="31">
        <v>-57.789099999999998</v>
      </c>
      <c r="I78" s="31">
        <v>-77.052199999999999</v>
      </c>
      <c r="J78" s="31">
        <v>-1386.9390000000001</v>
      </c>
      <c r="K78" s="31">
        <v>72634.320000000007</v>
      </c>
      <c r="L78" s="31">
        <v>-72807.687399999995</v>
      </c>
      <c r="N78" s="31">
        <v>-48.542999999999999</v>
      </c>
      <c r="O78" s="32">
        <v>-1.208E-9</v>
      </c>
      <c r="P78"/>
      <c r="Q78"/>
      <c r="R78"/>
    </row>
    <row r="79" spans="1:18" ht="14.5" hidden="1" x14ac:dyDescent="0.35">
      <c r="A79" s="31" t="s">
        <v>121</v>
      </c>
      <c r="B79" s="31" t="s">
        <v>161</v>
      </c>
      <c r="C79" s="31" t="s">
        <v>145</v>
      </c>
      <c r="D79" s="31" t="s">
        <v>149</v>
      </c>
      <c r="E79" s="31"/>
      <c r="F79" s="31" t="s">
        <v>125</v>
      </c>
      <c r="G79" s="31">
        <v>6052.86</v>
      </c>
      <c r="H79" s="31">
        <v>57.789099999999998</v>
      </c>
      <c r="I79" s="31">
        <v>77.052199999999999</v>
      </c>
      <c r="J79" s="31">
        <v>1386.9390000000001</v>
      </c>
      <c r="K79" s="31">
        <v>72634.320000000007</v>
      </c>
      <c r="L79" s="31">
        <v>-72460.952600000004</v>
      </c>
      <c r="N79" s="31">
        <v>48.542999999999999</v>
      </c>
      <c r="O79" s="32">
        <v>-1.2E-9</v>
      </c>
      <c r="P79"/>
      <c r="Q79"/>
      <c r="R79"/>
    </row>
    <row r="80" spans="1:18" ht="14.5" hidden="1" x14ac:dyDescent="0.35">
      <c r="A80" s="31" t="s">
        <v>121</v>
      </c>
      <c r="B80" s="31" t="s">
        <v>161</v>
      </c>
      <c r="C80" s="31" t="s">
        <v>145</v>
      </c>
      <c r="D80" s="31" t="s">
        <v>150</v>
      </c>
      <c r="E80" s="31"/>
      <c r="F80" s="31" t="s">
        <v>125</v>
      </c>
      <c r="G80" s="31">
        <v>6052.86</v>
      </c>
      <c r="H80" s="31">
        <v>-77.052199999999999</v>
      </c>
      <c r="I80" s="31">
        <v>0</v>
      </c>
      <c r="J80" s="31">
        <v>-312.33870000000002</v>
      </c>
      <c r="K80" s="31">
        <v>72403.163499999995</v>
      </c>
      <c r="L80" s="31">
        <v>-72865.476500000004</v>
      </c>
      <c r="N80" s="31">
        <v>-36.406999999999996</v>
      </c>
      <c r="O80" s="31">
        <v>-48.542999999999999</v>
      </c>
      <c r="P80"/>
      <c r="Q80"/>
      <c r="R80"/>
    </row>
    <row r="81" spans="1:18" ht="14.5" hidden="1" x14ac:dyDescent="0.35">
      <c r="A81" s="31" t="s">
        <v>121</v>
      </c>
      <c r="B81" s="31" t="s">
        <v>162</v>
      </c>
      <c r="C81" s="31" t="s">
        <v>145</v>
      </c>
      <c r="D81" s="31"/>
      <c r="E81" s="31"/>
      <c r="F81" s="31" t="s">
        <v>125</v>
      </c>
      <c r="G81" s="31">
        <v>9052.3883999999998</v>
      </c>
      <c r="H81" s="31">
        <v>-1075.1242</v>
      </c>
      <c r="I81" s="31">
        <v>0</v>
      </c>
      <c r="J81" s="31">
        <v>14191.640100000001</v>
      </c>
      <c r="K81" s="31">
        <v>108628.6608</v>
      </c>
      <c r="L81" s="31">
        <v>-111854.03350000001</v>
      </c>
      <c r="N81" s="31">
        <v>270.37400000000002</v>
      </c>
      <c r="O81" s="32">
        <v>-4.3050000000000003E-9</v>
      </c>
      <c r="P81"/>
      <c r="Q81"/>
      <c r="R81"/>
    </row>
    <row r="82" spans="1:18" ht="14.5" hidden="1" x14ac:dyDescent="0.35">
      <c r="A82" s="31" t="s">
        <v>121</v>
      </c>
      <c r="B82" s="31" t="s">
        <v>163</v>
      </c>
      <c r="C82" s="31" t="s">
        <v>145</v>
      </c>
      <c r="D82" s="31"/>
      <c r="E82" s="31"/>
      <c r="F82" s="31" t="s">
        <v>125</v>
      </c>
      <c r="G82" s="31">
        <v>9052.3883999999998</v>
      </c>
      <c r="H82" s="31">
        <v>1075.1242</v>
      </c>
      <c r="I82" s="31">
        <v>0</v>
      </c>
      <c r="J82" s="31">
        <v>-14191.640100000001</v>
      </c>
      <c r="K82" s="31">
        <v>108628.6608</v>
      </c>
      <c r="L82" s="31">
        <v>-105403.28810000001</v>
      </c>
      <c r="N82" s="31">
        <v>-270.37400000000002</v>
      </c>
      <c r="O82" s="32">
        <v>5.183E-9</v>
      </c>
      <c r="P82"/>
      <c r="Q82"/>
      <c r="R82"/>
    </row>
    <row r="83" spans="1:18" ht="14.5" hidden="1" x14ac:dyDescent="0.35">
      <c r="A83" s="31" t="s">
        <v>121</v>
      </c>
      <c r="B83" s="31" t="s">
        <v>164</v>
      </c>
      <c r="C83" s="31" t="s">
        <v>145</v>
      </c>
      <c r="D83" s="31"/>
      <c r="E83" s="31"/>
      <c r="F83" s="31" t="s">
        <v>125</v>
      </c>
      <c r="G83" s="31">
        <v>9052.3883999999998</v>
      </c>
      <c r="H83" s="31">
        <v>-1075.1242</v>
      </c>
      <c r="I83" s="31">
        <v>0</v>
      </c>
      <c r="J83" s="31">
        <v>11611.341899999999</v>
      </c>
      <c r="K83" s="31">
        <v>108628.6608</v>
      </c>
      <c r="L83" s="31">
        <v>-111854.03350000001</v>
      </c>
      <c r="N83" s="31">
        <v>270.37400000000002</v>
      </c>
      <c r="O83" s="32">
        <v>-9.5710000000000001E-9</v>
      </c>
      <c r="P83"/>
      <c r="Q83"/>
      <c r="R83"/>
    </row>
    <row r="84" spans="1:18" ht="14.5" hidden="1" x14ac:dyDescent="0.35">
      <c r="A84" s="31" t="s">
        <v>121</v>
      </c>
      <c r="B84" s="31" t="s">
        <v>165</v>
      </c>
      <c r="C84" s="31" t="s">
        <v>145</v>
      </c>
      <c r="D84" s="31"/>
      <c r="E84" s="31"/>
      <c r="F84" s="31" t="s">
        <v>125</v>
      </c>
      <c r="G84" s="31">
        <v>9052.3883999999998</v>
      </c>
      <c r="H84" s="31">
        <v>1075.1242</v>
      </c>
      <c r="I84" s="31">
        <v>0</v>
      </c>
      <c r="J84" s="31">
        <v>-11611.341899999999</v>
      </c>
      <c r="K84" s="31">
        <v>108628.6608</v>
      </c>
      <c r="L84" s="31">
        <v>-105403.28810000001</v>
      </c>
      <c r="N84" s="31">
        <v>-270.37400000000002</v>
      </c>
      <c r="O84" s="32">
        <v>1.0449999999999999E-8</v>
      </c>
      <c r="P84"/>
      <c r="Q84"/>
      <c r="R84"/>
    </row>
    <row r="85" spans="1:18" ht="14.5" hidden="1" x14ac:dyDescent="0.35">
      <c r="A85" s="31" t="s">
        <v>121</v>
      </c>
      <c r="B85" s="31" t="s">
        <v>166</v>
      </c>
      <c r="C85" s="31" t="s">
        <v>145</v>
      </c>
      <c r="D85" s="31"/>
      <c r="E85" s="31"/>
      <c r="F85" s="31" t="s">
        <v>125</v>
      </c>
      <c r="G85" s="31">
        <v>9052.3883999999998</v>
      </c>
      <c r="H85" s="31">
        <v>0</v>
      </c>
      <c r="I85" s="31">
        <v>-1075.1242</v>
      </c>
      <c r="J85" s="31">
        <v>-14191.640100000001</v>
      </c>
      <c r="K85" s="31">
        <v>111854.03350000001</v>
      </c>
      <c r="L85" s="31">
        <v>-108628.6608</v>
      </c>
      <c r="N85" s="32">
        <v>-4.598E-9</v>
      </c>
      <c r="O85" s="31">
        <v>270.37400000000002</v>
      </c>
      <c r="P85"/>
      <c r="Q85"/>
      <c r="R85"/>
    </row>
    <row r="86" spans="1:18" ht="14.5" hidden="1" x14ac:dyDescent="0.35">
      <c r="A86" s="31" t="s">
        <v>121</v>
      </c>
      <c r="B86" s="31" t="s">
        <v>167</v>
      </c>
      <c r="C86" s="31" t="s">
        <v>145</v>
      </c>
      <c r="D86" s="31"/>
      <c r="E86" s="31"/>
      <c r="F86" s="31" t="s">
        <v>125</v>
      </c>
      <c r="G86" s="31">
        <v>9052.3883999999998</v>
      </c>
      <c r="H86" s="31">
        <v>0</v>
      </c>
      <c r="I86" s="31">
        <v>1075.1242</v>
      </c>
      <c r="J86" s="31">
        <v>14191.640100000001</v>
      </c>
      <c r="K86" s="31">
        <v>105403.28810000001</v>
      </c>
      <c r="L86" s="31">
        <v>-108628.6608</v>
      </c>
      <c r="N86" s="32">
        <v>5.4839999999999997E-9</v>
      </c>
      <c r="O86" s="31">
        <v>-270.37400000000002</v>
      </c>
      <c r="P86"/>
      <c r="Q86"/>
      <c r="R86"/>
    </row>
    <row r="87" spans="1:18" ht="14.5" hidden="1" x14ac:dyDescent="0.35">
      <c r="A87" s="31" t="s">
        <v>121</v>
      </c>
      <c r="B87" s="31" t="s">
        <v>168</v>
      </c>
      <c r="C87" s="31" t="s">
        <v>145</v>
      </c>
      <c r="D87" s="31"/>
      <c r="E87" s="31"/>
      <c r="F87" s="31" t="s">
        <v>125</v>
      </c>
      <c r="G87" s="31">
        <v>9052.3883999999998</v>
      </c>
      <c r="H87" s="31">
        <v>0</v>
      </c>
      <c r="I87" s="31">
        <v>-1075.1242</v>
      </c>
      <c r="J87" s="31">
        <v>-11611.341899999999</v>
      </c>
      <c r="K87" s="31">
        <v>111854.03350000001</v>
      </c>
      <c r="L87" s="31">
        <v>-108628.6608</v>
      </c>
      <c r="N87" s="32">
        <v>-9.2690000000000001E-9</v>
      </c>
      <c r="O87" s="31">
        <v>270.37400000000002</v>
      </c>
      <c r="P87"/>
      <c r="Q87"/>
      <c r="R87"/>
    </row>
    <row r="88" spans="1:18" ht="14.5" hidden="1" x14ac:dyDescent="0.35">
      <c r="A88" s="31" t="s">
        <v>121</v>
      </c>
      <c r="B88" s="31" t="s">
        <v>169</v>
      </c>
      <c r="C88" s="31" t="s">
        <v>145</v>
      </c>
      <c r="D88" s="31"/>
      <c r="E88" s="31"/>
      <c r="F88" s="31" t="s">
        <v>125</v>
      </c>
      <c r="G88" s="31">
        <v>9052.3883999999998</v>
      </c>
      <c r="H88" s="31">
        <v>0</v>
      </c>
      <c r="I88" s="31">
        <v>1075.1242</v>
      </c>
      <c r="J88" s="31">
        <v>11611.341899999999</v>
      </c>
      <c r="K88" s="31">
        <v>105403.28810000001</v>
      </c>
      <c r="L88" s="31">
        <v>-108628.6608</v>
      </c>
      <c r="N88" s="32">
        <v>1.016E-8</v>
      </c>
      <c r="O88" s="31">
        <v>-270.37400000000002</v>
      </c>
      <c r="P88"/>
      <c r="Q88"/>
      <c r="R88"/>
    </row>
    <row r="89" spans="1:18" ht="14.5" hidden="1" x14ac:dyDescent="0.35">
      <c r="A89" s="31" t="s">
        <v>121</v>
      </c>
      <c r="B89" s="31" t="s">
        <v>170</v>
      </c>
      <c r="C89" s="31" t="s">
        <v>145</v>
      </c>
      <c r="D89" s="31"/>
      <c r="E89" s="31"/>
      <c r="F89" s="31" t="s">
        <v>125</v>
      </c>
      <c r="G89" s="31">
        <v>5070.9516000000003</v>
      </c>
      <c r="H89" s="31">
        <v>-1075.1242</v>
      </c>
      <c r="I89" s="31">
        <v>0</v>
      </c>
      <c r="J89" s="31">
        <v>14191.640100000001</v>
      </c>
      <c r="K89" s="31">
        <v>60851.419199999997</v>
      </c>
      <c r="L89" s="31">
        <v>-64076.791899999997</v>
      </c>
      <c r="N89" s="31">
        <v>270.37400000000002</v>
      </c>
      <c r="O89" s="32">
        <v>-5.7530000000000003E-9</v>
      </c>
      <c r="P89"/>
      <c r="Q89"/>
      <c r="R89"/>
    </row>
    <row r="90" spans="1:18" ht="14.5" hidden="1" x14ac:dyDescent="0.35">
      <c r="A90" s="31" t="s">
        <v>121</v>
      </c>
      <c r="B90" s="31" t="s">
        <v>171</v>
      </c>
      <c r="C90" s="31" t="s">
        <v>145</v>
      </c>
      <c r="D90" s="31"/>
      <c r="E90" s="31"/>
      <c r="F90" s="31" t="s">
        <v>125</v>
      </c>
      <c r="G90" s="31">
        <v>5070.9516000000003</v>
      </c>
      <c r="H90" s="31">
        <v>1075.1242</v>
      </c>
      <c r="I90" s="31">
        <v>0</v>
      </c>
      <c r="J90" s="31">
        <v>-14191.640100000001</v>
      </c>
      <c r="K90" s="31">
        <v>60851.419199999997</v>
      </c>
      <c r="L90" s="31">
        <v>-57626.046499999997</v>
      </c>
      <c r="N90" s="31">
        <v>-270.37400000000002</v>
      </c>
      <c r="O90" s="32">
        <v>3.735E-9</v>
      </c>
      <c r="P90"/>
      <c r="Q90"/>
      <c r="R90"/>
    </row>
    <row r="91" spans="1:18" ht="14.5" hidden="1" x14ac:dyDescent="0.35">
      <c r="A91" s="31" t="s">
        <v>121</v>
      </c>
      <c r="B91" s="31" t="s">
        <v>172</v>
      </c>
      <c r="C91" s="31" t="s">
        <v>145</v>
      </c>
      <c r="D91" s="31"/>
      <c r="E91" s="31"/>
      <c r="F91" s="31" t="s">
        <v>125</v>
      </c>
      <c r="G91" s="31">
        <v>5070.9516000000003</v>
      </c>
      <c r="H91" s="31">
        <v>-1075.1242</v>
      </c>
      <c r="I91" s="31">
        <v>0</v>
      </c>
      <c r="J91" s="31">
        <v>11611.341899999999</v>
      </c>
      <c r="K91" s="31">
        <v>60851.419199999997</v>
      </c>
      <c r="L91" s="31">
        <v>-64076.791899999997</v>
      </c>
      <c r="N91" s="31">
        <v>270.37400000000002</v>
      </c>
      <c r="O91" s="32">
        <v>-1.102E-8</v>
      </c>
      <c r="P91"/>
      <c r="Q91"/>
      <c r="R91"/>
    </row>
    <row r="92" spans="1:18" ht="14.5" hidden="1" x14ac:dyDescent="0.35">
      <c r="A92" s="31" t="s">
        <v>121</v>
      </c>
      <c r="B92" s="31" t="s">
        <v>173</v>
      </c>
      <c r="C92" s="31" t="s">
        <v>145</v>
      </c>
      <c r="D92" s="31"/>
      <c r="E92" s="31"/>
      <c r="F92" s="31" t="s">
        <v>125</v>
      </c>
      <c r="G92" s="31">
        <v>5070.9516000000003</v>
      </c>
      <c r="H92" s="31">
        <v>1075.1242</v>
      </c>
      <c r="I92" s="31">
        <v>0</v>
      </c>
      <c r="J92" s="31">
        <v>-11611.341899999999</v>
      </c>
      <c r="K92" s="31">
        <v>60851.419199999997</v>
      </c>
      <c r="L92" s="31">
        <v>-57626.046499999997</v>
      </c>
      <c r="N92" s="31">
        <v>-270.37400000000002</v>
      </c>
      <c r="O92" s="32">
        <v>8.9999999999999995E-9</v>
      </c>
      <c r="P92"/>
      <c r="Q92"/>
      <c r="R92"/>
    </row>
    <row r="93" spans="1:18" ht="14.5" hidden="1" x14ac:dyDescent="0.35">
      <c r="A93" s="31" t="s">
        <v>121</v>
      </c>
      <c r="B93" s="31" t="s">
        <v>174</v>
      </c>
      <c r="C93" s="31" t="s">
        <v>145</v>
      </c>
      <c r="D93" s="31"/>
      <c r="E93" s="31"/>
      <c r="F93" s="31" t="s">
        <v>125</v>
      </c>
      <c r="G93" s="31">
        <v>5070.9516000000003</v>
      </c>
      <c r="H93" s="31">
        <v>0</v>
      </c>
      <c r="I93" s="31">
        <v>-1075.1242</v>
      </c>
      <c r="J93" s="31">
        <v>-14191.640100000001</v>
      </c>
      <c r="K93" s="31">
        <v>64076.791899999997</v>
      </c>
      <c r="L93" s="31">
        <v>-60851.419199999997</v>
      </c>
      <c r="N93" s="32">
        <v>-6.0479999999999998E-9</v>
      </c>
      <c r="O93" s="31">
        <v>270.37400000000002</v>
      </c>
      <c r="P93"/>
      <c r="Q93"/>
      <c r="R93"/>
    </row>
    <row r="94" spans="1:18" ht="14.5" hidden="1" x14ac:dyDescent="0.35">
      <c r="A94" s="31" t="s">
        <v>121</v>
      </c>
      <c r="B94" s="31" t="s">
        <v>175</v>
      </c>
      <c r="C94" s="31" t="s">
        <v>145</v>
      </c>
      <c r="D94" s="31"/>
      <c r="E94" s="31"/>
      <c r="F94" s="31" t="s">
        <v>125</v>
      </c>
      <c r="G94" s="31">
        <v>5070.9516000000003</v>
      </c>
      <c r="H94" s="31">
        <v>0</v>
      </c>
      <c r="I94" s="31">
        <v>1075.1242</v>
      </c>
      <c r="J94" s="31">
        <v>14191.640100000001</v>
      </c>
      <c r="K94" s="31">
        <v>57626.046499999997</v>
      </c>
      <c r="L94" s="31">
        <v>-60851.419199999997</v>
      </c>
      <c r="N94" s="32">
        <v>4.0339999999999999E-9</v>
      </c>
      <c r="O94" s="31">
        <v>-270.37400000000002</v>
      </c>
      <c r="P94"/>
      <c r="Q94"/>
      <c r="R94"/>
    </row>
    <row r="95" spans="1:18" ht="14.5" hidden="1" x14ac:dyDescent="0.35">
      <c r="A95" s="31" t="s">
        <v>121</v>
      </c>
      <c r="B95" s="31" t="s">
        <v>176</v>
      </c>
      <c r="C95" s="31" t="s">
        <v>145</v>
      </c>
      <c r="D95" s="31"/>
      <c r="E95" s="31"/>
      <c r="F95" s="31" t="s">
        <v>125</v>
      </c>
      <c r="G95" s="31">
        <v>5070.9516000000003</v>
      </c>
      <c r="H95" s="31">
        <v>0</v>
      </c>
      <c r="I95" s="31">
        <v>-1075.1242</v>
      </c>
      <c r="J95" s="31">
        <v>-11611.341899999999</v>
      </c>
      <c r="K95" s="31">
        <v>64076.791899999997</v>
      </c>
      <c r="L95" s="31">
        <v>-60851.419199999997</v>
      </c>
      <c r="N95" s="32">
        <v>-1.0719999999999999E-8</v>
      </c>
      <c r="O95" s="31">
        <v>270.37400000000002</v>
      </c>
      <c r="P95"/>
      <c r="Q95"/>
      <c r="R95"/>
    </row>
    <row r="96" spans="1:18" ht="14.5" hidden="1" x14ac:dyDescent="0.35">
      <c r="A96" s="31" t="s">
        <v>121</v>
      </c>
      <c r="B96" s="31" t="s">
        <v>177</v>
      </c>
      <c r="C96" s="31" t="s">
        <v>145</v>
      </c>
      <c r="D96" s="31"/>
      <c r="E96" s="31"/>
      <c r="F96" s="31" t="s">
        <v>125</v>
      </c>
      <c r="G96" s="31">
        <v>5070.9516000000003</v>
      </c>
      <c r="H96" s="31">
        <v>0</v>
      </c>
      <c r="I96" s="31">
        <v>1075.1242</v>
      </c>
      <c r="J96" s="31">
        <v>11611.341899999999</v>
      </c>
      <c r="K96" s="31">
        <v>57626.046499999997</v>
      </c>
      <c r="L96" s="31">
        <v>-60851.419199999997</v>
      </c>
      <c r="N96" s="32">
        <v>8.7049999999999992E-9</v>
      </c>
      <c r="O96" s="31">
        <v>-270.37400000000002</v>
      </c>
      <c r="P96"/>
      <c r="Q96"/>
      <c r="R96"/>
    </row>
    <row r="97" spans="1:18" ht="14.5" hidden="1" x14ac:dyDescent="0.35">
      <c r="A97" s="31" t="s">
        <v>178</v>
      </c>
      <c r="B97" s="31" t="s">
        <v>122</v>
      </c>
      <c r="C97" s="31" t="s">
        <v>123</v>
      </c>
      <c r="D97" s="31" t="s">
        <v>124</v>
      </c>
      <c r="E97" s="31">
        <v>1</v>
      </c>
      <c r="F97" s="31" t="s">
        <v>125</v>
      </c>
      <c r="G97" s="31">
        <v>0</v>
      </c>
      <c r="H97" s="31">
        <v>2.1399999999999999E-2</v>
      </c>
      <c r="I97" s="31">
        <v>-8.0600000000000005E-2</v>
      </c>
      <c r="J97" s="31">
        <v>-1.2242</v>
      </c>
      <c r="K97" s="31">
        <v>0.34770000000000001</v>
      </c>
      <c r="L97" s="31">
        <v>9.2200000000000004E-2</v>
      </c>
      <c r="N97" s="31">
        <v>-3.0000000000000001E-3</v>
      </c>
      <c r="O97" s="31">
        <v>1.2E-2</v>
      </c>
      <c r="P97"/>
      <c r="Q97"/>
      <c r="R97"/>
    </row>
    <row r="98" spans="1:18" ht="14.5" hidden="1" x14ac:dyDescent="0.35">
      <c r="A98" s="31" t="s">
        <v>178</v>
      </c>
      <c r="B98" s="31" t="s">
        <v>122</v>
      </c>
      <c r="C98" s="31" t="s">
        <v>123</v>
      </c>
      <c r="D98" s="31" t="s">
        <v>124</v>
      </c>
      <c r="E98" s="31">
        <v>2</v>
      </c>
      <c r="F98" s="31" t="s">
        <v>125</v>
      </c>
      <c r="G98" s="31">
        <v>0</v>
      </c>
      <c r="H98" s="31">
        <v>-8.0600000000000005E-2</v>
      </c>
      <c r="I98" s="31">
        <v>-2.1399999999999999E-2</v>
      </c>
      <c r="J98" s="31">
        <v>0.71120000000000005</v>
      </c>
      <c r="K98" s="31">
        <v>9.2200000000000004E-2</v>
      </c>
      <c r="L98" s="31">
        <v>-0.34770000000000001</v>
      </c>
      <c r="N98" s="31">
        <v>1.2E-2</v>
      </c>
      <c r="O98" s="31">
        <v>3.0000000000000001E-3</v>
      </c>
      <c r="P98"/>
      <c r="Q98"/>
      <c r="R98"/>
    </row>
    <row r="99" spans="1:18" ht="14.5" hidden="1" x14ac:dyDescent="0.35">
      <c r="A99" s="31" t="s">
        <v>178</v>
      </c>
      <c r="B99" s="31" t="s">
        <v>122</v>
      </c>
      <c r="C99" s="31" t="s">
        <v>123</v>
      </c>
      <c r="D99" s="31" t="s">
        <v>124</v>
      </c>
      <c r="E99" s="31">
        <v>3</v>
      </c>
      <c r="F99" s="31" t="s">
        <v>125</v>
      </c>
      <c r="G99" s="31">
        <v>0</v>
      </c>
      <c r="H99" s="31">
        <v>0</v>
      </c>
      <c r="I99" s="31">
        <v>0</v>
      </c>
      <c r="J99" s="31">
        <v>1.1032</v>
      </c>
      <c r="K99" s="31">
        <v>0</v>
      </c>
      <c r="L99" s="31">
        <v>0</v>
      </c>
      <c r="N99" s="32">
        <v>4.2419999999999999E-12</v>
      </c>
      <c r="O99" s="32">
        <v>-4.8049999999999998E-12</v>
      </c>
      <c r="P99"/>
      <c r="Q99"/>
      <c r="R99"/>
    </row>
    <row r="100" spans="1:18" ht="14.5" hidden="1" x14ac:dyDescent="0.35">
      <c r="A100" s="31" t="s">
        <v>178</v>
      </c>
      <c r="B100" s="31" t="s">
        <v>122</v>
      </c>
      <c r="C100" s="31" t="s">
        <v>123</v>
      </c>
      <c r="D100" s="31" t="s">
        <v>124</v>
      </c>
      <c r="E100" s="31">
        <v>4</v>
      </c>
      <c r="F100" s="31" t="s">
        <v>125</v>
      </c>
      <c r="G100" s="31">
        <v>0</v>
      </c>
      <c r="H100" s="31">
        <v>0.23069999999999999</v>
      </c>
      <c r="I100" s="31">
        <v>-0.75539999999999996</v>
      </c>
      <c r="J100" s="31">
        <v>-11.8329</v>
      </c>
      <c r="K100" s="31">
        <v>3.3296999999999999</v>
      </c>
      <c r="L100" s="31">
        <v>1.0165999999999999</v>
      </c>
      <c r="N100" s="31">
        <v>-3.0000000000000001E-3</v>
      </c>
      <c r="O100" s="31">
        <v>1.0999999999999999E-2</v>
      </c>
      <c r="P100"/>
      <c r="Q100"/>
      <c r="R100"/>
    </row>
    <row r="101" spans="1:18" ht="14.5" hidden="1" x14ac:dyDescent="0.35">
      <c r="A101" s="31" t="s">
        <v>178</v>
      </c>
      <c r="B101" s="31" t="s">
        <v>122</v>
      </c>
      <c r="C101" s="31" t="s">
        <v>123</v>
      </c>
      <c r="D101" s="31" t="s">
        <v>124</v>
      </c>
      <c r="E101" s="31">
        <v>5</v>
      </c>
      <c r="F101" s="31" t="s">
        <v>125</v>
      </c>
      <c r="G101" s="31">
        <v>0</v>
      </c>
      <c r="H101" s="31">
        <v>0.75539999999999996</v>
      </c>
      <c r="I101" s="31">
        <v>0.23069999999999999</v>
      </c>
      <c r="J101" s="31">
        <v>-6.2972000000000001</v>
      </c>
      <c r="K101" s="31">
        <v>-1.0165999999999999</v>
      </c>
      <c r="L101" s="31">
        <v>3.3296999999999999</v>
      </c>
      <c r="N101" s="31">
        <v>-1.0999999999999999E-2</v>
      </c>
      <c r="O101" s="31">
        <v>-3.0000000000000001E-3</v>
      </c>
      <c r="P101"/>
      <c r="Q101"/>
      <c r="R101"/>
    </row>
    <row r="102" spans="1:18" ht="14.5" hidden="1" x14ac:dyDescent="0.35">
      <c r="A102" s="31" t="s">
        <v>178</v>
      </c>
      <c r="B102" s="31" t="s">
        <v>122</v>
      </c>
      <c r="C102" s="31" t="s">
        <v>123</v>
      </c>
      <c r="D102" s="31" t="s">
        <v>124</v>
      </c>
      <c r="E102" s="31">
        <v>6</v>
      </c>
      <c r="F102" s="31" t="s">
        <v>125</v>
      </c>
      <c r="G102" s="31">
        <v>0</v>
      </c>
      <c r="H102" s="31">
        <v>0</v>
      </c>
      <c r="I102" s="31">
        <v>0</v>
      </c>
      <c r="J102" s="31">
        <v>10.2119</v>
      </c>
      <c r="K102" s="31">
        <v>0</v>
      </c>
      <c r="L102" s="31">
        <v>0</v>
      </c>
      <c r="N102" s="32">
        <v>4.2369999999999998E-12</v>
      </c>
      <c r="O102" s="32">
        <v>-4.2960000000000003E-12</v>
      </c>
      <c r="P102"/>
      <c r="Q102"/>
      <c r="R102"/>
    </row>
    <row r="103" spans="1:18" ht="14.5" hidden="1" x14ac:dyDescent="0.35">
      <c r="A103" s="31" t="s">
        <v>178</v>
      </c>
      <c r="B103" s="31" t="s">
        <v>122</v>
      </c>
      <c r="C103" s="31" t="s">
        <v>123</v>
      </c>
      <c r="D103" s="31" t="s">
        <v>124</v>
      </c>
      <c r="E103" s="31">
        <v>7</v>
      </c>
      <c r="F103" s="31" t="s">
        <v>125</v>
      </c>
      <c r="G103" s="31">
        <v>0</v>
      </c>
      <c r="H103" s="31">
        <v>0.68049999999999999</v>
      </c>
      <c r="I103" s="31">
        <v>-2.2252999999999998</v>
      </c>
      <c r="J103" s="31">
        <v>-34.869799999999998</v>
      </c>
      <c r="K103" s="31">
        <v>10.2499</v>
      </c>
      <c r="L103" s="31">
        <v>3.1345999999999998</v>
      </c>
      <c r="N103" s="31">
        <v>-3.0000000000000001E-3</v>
      </c>
      <c r="O103" s="31">
        <v>8.9999999999999993E-3</v>
      </c>
      <c r="P103"/>
      <c r="Q103"/>
      <c r="R103"/>
    </row>
    <row r="104" spans="1:18" ht="14.5" hidden="1" x14ac:dyDescent="0.35">
      <c r="A104" s="31" t="s">
        <v>178</v>
      </c>
      <c r="B104" s="31" t="s">
        <v>122</v>
      </c>
      <c r="C104" s="31" t="s">
        <v>123</v>
      </c>
      <c r="D104" s="31" t="s">
        <v>124</v>
      </c>
      <c r="E104" s="31">
        <v>8</v>
      </c>
      <c r="F104" s="31" t="s">
        <v>125</v>
      </c>
      <c r="G104" s="31">
        <v>0</v>
      </c>
      <c r="H104" s="31">
        <v>-2.2252999999999998</v>
      </c>
      <c r="I104" s="31">
        <v>-0.68049999999999999</v>
      </c>
      <c r="J104" s="31">
        <v>18.536999999999999</v>
      </c>
      <c r="K104" s="31">
        <v>3.1345999999999998</v>
      </c>
      <c r="L104" s="31">
        <v>-10.2499</v>
      </c>
      <c r="N104" s="31">
        <v>8.9999999999999993E-3</v>
      </c>
      <c r="O104" s="31">
        <v>3.0000000000000001E-3</v>
      </c>
      <c r="P104"/>
      <c r="Q104"/>
      <c r="R104"/>
    </row>
    <row r="105" spans="1:18" ht="14.5" hidden="1" x14ac:dyDescent="0.35">
      <c r="A105" s="31" t="s">
        <v>178</v>
      </c>
      <c r="B105" s="31" t="s">
        <v>122</v>
      </c>
      <c r="C105" s="31" t="s">
        <v>123</v>
      </c>
      <c r="D105" s="31" t="s">
        <v>124</v>
      </c>
      <c r="E105" s="31">
        <v>9</v>
      </c>
      <c r="F105" s="31" t="s">
        <v>125</v>
      </c>
      <c r="G105" s="31">
        <v>0</v>
      </c>
      <c r="H105" s="31">
        <v>0</v>
      </c>
      <c r="I105" s="31">
        <v>0</v>
      </c>
      <c r="J105" s="31">
        <v>29.029299999999999</v>
      </c>
      <c r="K105" s="31">
        <v>0</v>
      </c>
      <c r="L105" s="31">
        <v>0</v>
      </c>
      <c r="N105" s="32">
        <v>3.8330000000000003E-12</v>
      </c>
      <c r="O105" s="32">
        <v>-3.8490000000000003E-12</v>
      </c>
      <c r="P105"/>
      <c r="Q105"/>
      <c r="R105"/>
    </row>
    <row r="106" spans="1:18" ht="14.5" hidden="1" x14ac:dyDescent="0.35">
      <c r="A106" s="31" t="s">
        <v>178</v>
      </c>
      <c r="B106" s="31" t="s">
        <v>122</v>
      </c>
      <c r="C106" s="31" t="s">
        <v>123</v>
      </c>
      <c r="D106" s="31" t="s">
        <v>124</v>
      </c>
      <c r="E106" s="31">
        <v>10</v>
      </c>
      <c r="F106" s="31" t="s">
        <v>125</v>
      </c>
      <c r="G106" s="31">
        <v>0</v>
      </c>
      <c r="H106" s="31">
        <v>-4.4240000000000004</v>
      </c>
      <c r="I106" s="31">
        <v>0.65980000000000005</v>
      </c>
      <c r="J106" s="31">
        <v>61.005000000000003</v>
      </c>
      <c r="K106" s="31">
        <v>-3.2812999999999999</v>
      </c>
      <c r="L106" s="31">
        <v>-22.001100000000001</v>
      </c>
      <c r="N106" s="31">
        <v>6.0000000000000001E-3</v>
      </c>
      <c r="O106" s="31">
        <v>-1E-3</v>
      </c>
      <c r="P106"/>
      <c r="Q106"/>
      <c r="R106"/>
    </row>
    <row r="107" spans="1:18" ht="14.5" hidden="1" x14ac:dyDescent="0.35">
      <c r="A107" s="31" t="s">
        <v>178</v>
      </c>
      <c r="B107" s="31" t="s">
        <v>122</v>
      </c>
      <c r="C107" s="31" t="s">
        <v>123</v>
      </c>
      <c r="D107" s="31" t="s">
        <v>124</v>
      </c>
      <c r="E107" s="31">
        <v>11</v>
      </c>
      <c r="F107" s="31" t="s">
        <v>125</v>
      </c>
      <c r="G107" s="31">
        <v>0</v>
      </c>
      <c r="H107" s="31">
        <v>-0.65980000000000005</v>
      </c>
      <c r="I107" s="31">
        <v>-4.4240000000000004</v>
      </c>
      <c r="J107" s="31">
        <v>-45.169800000000002</v>
      </c>
      <c r="K107" s="31">
        <v>22.001100000000001</v>
      </c>
      <c r="L107" s="31">
        <v>-3.2812999999999999</v>
      </c>
      <c r="N107" s="31">
        <v>1E-3</v>
      </c>
      <c r="O107" s="31">
        <v>6.0000000000000001E-3</v>
      </c>
      <c r="P107"/>
      <c r="Q107"/>
      <c r="R107"/>
    </row>
    <row r="108" spans="1:18" ht="14.5" hidden="1" x14ac:dyDescent="0.35">
      <c r="A108" s="31" t="s">
        <v>178</v>
      </c>
      <c r="B108" s="31" t="s">
        <v>122</v>
      </c>
      <c r="C108" s="31" t="s">
        <v>123</v>
      </c>
      <c r="D108" s="31" t="s">
        <v>124</v>
      </c>
      <c r="E108" s="31">
        <v>12</v>
      </c>
      <c r="F108" s="31" t="s">
        <v>125</v>
      </c>
      <c r="G108" s="31">
        <v>0</v>
      </c>
      <c r="H108" s="31">
        <v>0</v>
      </c>
      <c r="I108" s="31">
        <v>0</v>
      </c>
      <c r="J108" s="31">
        <v>-54.889499999999998</v>
      </c>
      <c r="K108" s="31">
        <v>0</v>
      </c>
      <c r="L108" s="31">
        <v>0</v>
      </c>
      <c r="N108" s="32">
        <v>-2.602E-12</v>
      </c>
      <c r="O108" s="32">
        <v>2.606E-12</v>
      </c>
      <c r="P108"/>
      <c r="Q108"/>
      <c r="R108"/>
    </row>
    <row r="109" spans="1:18" ht="14.5" hidden="1" x14ac:dyDescent="0.35">
      <c r="A109" s="31" t="s">
        <v>178</v>
      </c>
      <c r="B109" s="31" t="s">
        <v>126</v>
      </c>
      <c r="C109" s="31" t="s">
        <v>127</v>
      </c>
      <c r="D109" s="31"/>
      <c r="E109" s="31"/>
      <c r="F109" s="31" t="s">
        <v>125</v>
      </c>
      <c r="G109" s="31">
        <v>6031.2</v>
      </c>
      <c r="H109" s="31">
        <v>0</v>
      </c>
      <c r="I109" s="31">
        <v>0</v>
      </c>
      <c r="J109" s="31">
        <v>0</v>
      </c>
      <c r="K109" s="31">
        <v>72374.399999999994</v>
      </c>
      <c r="L109" s="31">
        <v>-72374.399999999994</v>
      </c>
      <c r="N109" s="32">
        <v>-1.9369999999999998E-9</v>
      </c>
      <c r="O109" s="32">
        <v>-1.9380000000000001E-9</v>
      </c>
      <c r="P109"/>
      <c r="Q109"/>
      <c r="R109"/>
    </row>
    <row r="110" spans="1:18" ht="14.5" hidden="1" x14ac:dyDescent="0.35">
      <c r="A110" s="31" t="s">
        <v>178</v>
      </c>
      <c r="B110" s="31" t="s">
        <v>128</v>
      </c>
      <c r="C110" s="31" t="s">
        <v>127</v>
      </c>
      <c r="D110" s="31"/>
      <c r="E110" s="31"/>
      <c r="F110" s="31" t="s">
        <v>125</v>
      </c>
      <c r="G110" s="31">
        <v>9054</v>
      </c>
      <c r="H110" s="31">
        <v>0</v>
      </c>
      <c r="I110" s="31">
        <v>0</v>
      </c>
      <c r="J110" s="31">
        <v>0</v>
      </c>
      <c r="K110" s="31">
        <v>108648</v>
      </c>
      <c r="L110" s="31">
        <v>-108648</v>
      </c>
      <c r="N110" s="32">
        <v>6.0050000000000005E-10</v>
      </c>
      <c r="O110" s="32">
        <v>5.9919999999999996E-10</v>
      </c>
      <c r="P110"/>
      <c r="Q110"/>
      <c r="R110"/>
    </row>
    <row r="111" spans="1:18" ht="14.5" hidden="1" x14ac:dyDescent="0.35">
      <c r="A111" s="31" t="s">
        <v>178</v>
      </c>
      <c r="B111" s="31" t="s">
        <v>129</v>
      </c>
      <c r="C111" s="31" t="s">
        <v>127</v>
      </c>
      <c r="D111" s="31"/>
      <c r="E111" s="31"/>
      <c r="F111" s="31" t="s">
        <v>125</v>
      </c>
      <c r="G111" s="31">
        <v>2880</v>
      </c>
      <c r="H111" s="31">
        <v>0</v>
      </c>
      <c r="I111" s="31">
        <v>0</v>
      </c>
      <c r="J111" s="31">
        <v>0</v>
      </c>
      <c r="K111" s="31">
        <v>34560</v>
      </c>
      <c r="L111" s="31">
        <v>-34560</v>
      </c>
      <c r="N111" s="32">
        <v>2.1409999999999999E-9</v>
      </c>
      <c r="O111" s="32">
        <v>2.1400000000000001E-9</v>
      </c>
      <c r="P111"/>
      <c r="Q111"/>
      <c r="R111"/>
    </row>
    <row r="112" spans="1:18" ht="14.5" hidden="1" x14ac:dyDescent="0.35">
      <c r="A112" s="31" t="s">
        <v>178</v>
      </c>
      <c r="B112" s="31" t="s">
        <v>130</v>
      </c>
      <c r="C112" s="31" t="s">
        <v>127</v>
      </c>
      <c r="D112" s="31"/>
      <c r="E112" s="31"/>
      <c r="F112" s="31" t="s">
        <v>125</v>
      </c>
      <c r="G112" s="31">
        <v>576</v>
      </c>
      <c r="H112" s="31">
        <v>0</v>
      </c>
      <c r="I112" s="31">
        <v>0</v>
      </c>
      <c r="J112" s="31">
        <v>0</v>
      </c>
      <c r="K112" s="31">
        <v>6912</v>
      </c>
      <c r="L112" s="31">
        <v>-6912</v>
      </c>
      <c r="N112" s="32">
        <v>1.067E-11</v>
      </c>
      <c r="O112" s="32">
        <v>1.066E-11</v>
      </c>
      <c r="P112"/>
      <c r="Q112"/>
      <c r="R112"/>
    </row>
    <row r="113" spans="1:18" ht="29" hidden="1" x14ac:dyDescent="0.35">
      <c r="A113" s="31" t="s">
        <v>178</v>
      </c>
      <c r="B113" s="31" t="s">
        <v>131</v>
      </c>
      <c r="C113" s="31" t="s">
        <v>127</v>
      </c>
      <c r="D113" s="31" t="s">
        <v>132</v>
      </c>
      <c r="E113" s="31">
        <v>1</v>
      </c>
      <c r="F113" s="31" t="s">
        <v>125</v>
      </c>
      <c r="G113" s="31">
        <v>0</v>
      </c>
      <c r="H113" s="31">
        <v>-230.22989999999999</v>
      </c>
      <c r="I113" s="31">
        <v>0</v>
      </c>
      <c r="J113" s="31">
        <v>2762.7588000000001</v>
      </c>
      <c r="K113" s="31">
        <v>0</v>
      </c>
      <c r="L113" s="31">
        <v>-921.84619999999995</v>
      </c>
      <c r="N113" s="31">
        <v>47.862000000000002</v>
      </c>
      <c r="O113" s="32">
        <v>-1.3769999999999999E-9</v>
      </c>
      <c r="P113"/>
      <c r="Q113"/>
      <c r="R113"/>
    </row>
    <row r="114" spans="1:18" ht="29" hidden="1" x14ac:dyDescent="0.35">
      <c r="A114" s="31" t="s">
        <v>178</v>
      </c>
      <c r="B114" s="31" t="s">
        <v>131</v>
      </c>
      <c r="C114" s="31" t="s">
        <v>127</v>
      </c>
      <c r="D114" s="31" t="s">
        <v>132</v>
      </c>
      <c r="E114" s="31">
        <v>2</v>
      </c>
      <c r="F114" s="31" t="s">
        <v>125</v>
      </c>
      <c r="G114" s="31">
        <v>0</v>
      </c>
      <c r="H114" s="31">
        <v>0</v>
      </c>
      <c r="I114" s="31">
        <v>-230.22989999999999</v>
      </c>
      <c r="J114" s="31">
        <v>-2762.7588000000001</v>
      </c>
      <c r="K114" s="31">
        <v>921.84619999999995</v>
      </c>
      <c r="L114" s="31">
        <v>0</v>
      </c>
      <c r="N114" s="32">
        <v>-1.3769999999999999E-9</v>
      </c>
      <c r="O114" s="31">
        <v>47.862000000000002</v>
      </c>
      <c r="P114"/>
      <c r="Q114"/>
      <c r="R114"/>
    </row>
    <row r="115" spans="1:18" ht="29" hidden="1" x14ac:dyDescent="0.35">
      <c r="A115" s="31" t="s">
        <v>178</v>
      </c>
      <c r="B115" s="31" t="s">
        <v>131</v>
      </c>
      <c r="C115" s="31" t="s">
        <v>127</v>
      </c>
      <c r="D115" s="31" t="s">
        <v>132</v>
      </c>
      <c r="E115" s="31">
        <v>3</v>
      </c>
      <c r="F115" s="31" t="s">
        <v>125</v>
      </c>
      <c r="G115" s="31">
        <v>0</v>
      </c>
      <c r="H115" s="31">
        <v>-172.67240000000001</v>
      </c>
      <c r="I115" s="31">
        <v>0</v>
      </c>
      <c r="J115" s="31">
        <v>1450.4484</v>
      </c>
      <c r="K115" s="31">
        <v>0</v>
      </c>
      <c r="L115" s="31">
        <v>-691.38459999999998</v>
      </c>
      <c r="N115" s="31">
        <v>35.896000000000001</v>
      </c>
      <c r="O115" s="32">
        <v>-2.0719999999999999E-9</v>
      </c>
      <c r="P115"/>
      <c r="Q115"/>
      <c r="R115"/>
    </row>
    <row r="116" spans="1:18" ht="29" hidden="1" x14ac:dyDescent="0.35">
      <c r="A116" s="31" t="s">
        <v>178</v>
      </c>
      <c r="B116" s="31" t="s">
        <v>131</v>
      </c>
      <c r="C116" s="31" t="s">
        <v>127</v>
      </c>
      <c r="D116" s="31" t="s">
        <v>132</v>
      </c>
      <c r="E116" s="31">
        <v>4</v>
      </c>
      <c r="F116" s="31" t="s">
        <v>125</v>
      </c>
      <c r="G116" s="31">
        <v>0</v>
      </c>
      <c r="H116" s="31">
        <v>-172.67240000000001</v>
      </c>
      <c r="I116" s="31">
        <v>0</v>
      </c>
      <c r="J116" s="31">
        <v>2693.6898000000001</v>
      </c>
      <c r="K116" s="31">
        <v>0</v>
      </c>
      <c r="L116" s="31">
        <v>-691.38459999999998</v>
      </c>
      <c r="N116" s="31">
        <v>35.896000000000001</v>
      </c>
      <c r="O116" s="32">
        <v>6.7550000000000002E-12</v>
      </c>
      <c r="P116"/>
      <c r="Q116"/>
      <c r="R116"/>
    </row>
    <row r="117" spans="1:18" ht="29" hidden="1" x14ac:dyDescent="0.35">
      <c r="A117" s="31" t="s">
        <v>178</v>
      </c>
      <c r="B117" s="31" t="s">
        <v>131</v>
      </c>
      <c r="C117" s="31" t="s">
        <v>127</v>
      </c>
      <c r="D117" s="31" t="s">
        <v>132</v>
      </c>
      <c r="E117" s="31">
        <v>5</v>
      </c>
      <c r="F117" s="31" t="s">
        <v>125</v>
      </c>
      <c r="G117" s="31">
        <v>0</v>
      </c>
      <c r="H117" s="31">
        <v>0</v>
      </c>
      <c r="I117" s="31">
        <v>-172.67240000000001</v>
      </c>
      <c r="J117" s="31">
        <v>-2693.6898000000001</v>
      </c>
      <c r="K117" s="31">
        <v>691.38459999999998</v>
      </c>
      <c r="L117" s="31">
        <v>0</v>
      </c>
      <c r="N117" s="32">
        <v>-1.1860000000000001E-10</v>
      </c>
      <c r="O117" s="31">
        <v>35.896000000000001</v>
      </c>
      <c r="P117"/>
      <c r="Q117"/>
      <c r="R117"/>
    </row>
    <row r="118" spans="1:18" ht="29" hidden="1" x14ac:dyDescent="0.35">
      <c r="A118" s="31" t="s">
        <v>178</v>
      </c>
      <c r="B118" s="31" t="s">
        <v>131</v>
      </c>
      <c r="C118" s="31" t="s">
        <v>127</v>
      </c>
      <c r="D118" s="31" t="s">
        <v>132</v>
      </c>
      <c r="E118" s="31">
        <v>6</v>
      </c>
      <c r="F118" s="31" t="s">
        <v>125</v>
      </c>
      <c r="G118" s="31">
        <v>0</v>
      </c>
      <c r="H118" s="31">
        <v>0</v>
      </c>
      <c r="I118" s="31">
        <v>-172.67240000000001</v>
      </c>
      <c r="J118" s="31">
        <v>-1450.4484</v>
      </c>
      <c r="K118" s="31">
        <v>691.38459999999998</v>
      </c>
      <c r="L118" s="31">
        <v>0</v>
      </c>
      <c r="N118" s="32">
        <v>-1.947E-9</v>
      </c>
      <c r="O118" s="31">
        <v>35.896000000000001</v>
      </c>
      <c r="P118"/>
      <c r="Q118"/>
      <c r="R118"/>
    </row>
    <row r="119" spans="1:18" ht="29" hidden="1" x14ac:dyDescent="0.35">
      <c r="A119" s="31" t="s">
        <v>178</v>
      </c>
      <c r="B119" s="31" t="s">
        <v>131</v>
      </c>
      <c r="C119" s="31" t="s">
        <v>127</v>
      </c>
      <c r="D119" s="31" t="s">
        <v>132</v>
      </c>
      <c r="E119" s="31">
        <v>7</v>
      </c>
      <c r="F119" s="31" t="s">
        <v>125</v>
      </c>
      <c r="G119" s="31">
        <v>0</v>
      </c>
      <c r="H119" s="31">
        <v>-172.67240000000001</v>
      </c>
      <c r="I119" s="31">
        <v>172.67240000000001</v>
      </c>
      <c r="J119" s="31">
        <v>4144.1382000000003</v>
      </c>
      <c r="K119" s="31">
        <v>-691.38459999999998</v>
      </c>
      <c r="L119" s="31">
        <v>-691.38469999999995</v>
      </c>
      <c r="N119" s="31">
        <v>35.896000000000001</v>
      </c>
      <c r="O119" s="31">
        <v>-35.896000000000001</v>
      </c>
      <c r="P119"/>
      <c r="Q119"/>
      <c r="R119"/>
    </row>
    <row r="120" spans="1:18" ht="29" hidden="1" x14ac:dyDescent="0.35">
      <c r="A120" s="31" t="s">
        <v>178</v>
      </c>
      <c r="B120" s="31" t="s">
        <v>131</v>
      </c>
      <c r="C120" s="31" t="s">
        <v>127</v>
      </c>
      <c r="D120" s="31" t="s">
        <v>132</v>
      </c>
      <c r="E120" s="31">
        <v>8</v>
      </c>
      <c r="F120" s="31" t="s">
        <v>125</v>
      </c>
      <c r="G120" s="31">
        <v>0</v>
      </c>
      <c r="H120" s="31">
        <v>-172.67240000000001</v>
      </c>
      <c r="I120" s="31">
        <v>-172.67240000000001</v>
      </c>
      <c r="J120" s="31">
        <v>0</v>
      </c>
      <c r="K120" s="31">
        <v>691.38459999999998</v>
      </c>
      <c r="L120" s="31">
        <v>-691.38459999999998</v>
      </c>
      <c r="N120" s="31">
        <v>35.896000000000001</v>
      </c>
      <c r="O120" s="31">
        <v>35.896000000000001</v>
      </c>
      <c r="P120"/>
      <c r="Q120"/>
      <c r="R120"/>
    </row>
    <row r="121" spans="1:18" ht="29" hidden="1" x14ac:dyDescent="0.35">
      <c r="A121" s="31" t="s">
        <v>178</v>
      </c>
      <c r="B121" s="31" t="s">
        <v>131</v>
      </c>
      <c r="C121" s="31" t="s">
        <v>127</v>
      </c>
      <c r="D121" s="31" t="s">
        <v>132</v>
      </c>
      <c r="E121" s="31">
        <v>9</v>
      </c>
      <c r="F121" s="31" t="s">
        <v>125</v>
      </c>
      <c r="G121" s="31">
        <v>0</v>
      </c>
      <c r="H121" s="31">
        <v>-129.61940000000001</v>
      </c>
      <c r="I121" s="31">
        <v>129.61940000000001</v>
      </c>
      <c r="J121" s="31">
        <v>2177.6064999999999</v>
      </c>
      <c r="K121" s="31">
        <v>-518.99940000000004</v>
      </c>
      <c r="L121" s="31">
        <v>-518.99940000000004</v>
      </c>
      <c r="N121" s="31">
        <v>26.946000000000002</v>
      </c>
      <c r="O121" s="31">
        <v>-26.946000000000002</v>
      </c>
      <c r="P121"/>
      <c r="Q121"/>
      <c r="R121"/>
    </row>
    <row r="122" spans="1:18" ht="29" hidden="1" x14ac:dyDescent="0.35">
      <c r="A122" s="31" t="s">
        <v>178</v>
      </c>
      <c r="B122" s="31" t="s">
        <v>131</v>
      </c>
      <c r="C122" s="31" t="s">
        <v>127</v>
      </c>
      <c r="D122" s="31" t="s">
        <v>132</v>
      </c>
      <c r="E122" s="31">
        <v>10</v>
      </c>
      <c r="F122" s="31" t="s">
        <v>125</v>
      </c>
      <c r="G122" s="31">
        <v>0</v>
      </c>
      <c r="H122" s="31">
        <v>-129.61940000000001</v>
      </c>
      <c r="I122" s="31">
        <v>129.61940000000001</v>
      </c>
      <c r="J122" s="31">
        <v>4044.1262999999999</v>
      </c>
      <c r="K122" s="31">
        <v>-518.99940000000004</v>
      </c>
      <c r="L122" s="31">
        <v>-518.99940000000004</v>
      </c>
      <c r="N122" s="31">
        <v>26.946000000000002</v>
      </c>
      <c r="O122" s="31">
        <v>-26.946000000000002</v>
      </c>
      <c r="P122"/>
      <c r="Q122"/>
      <c r="R122"/>
    </row>
    <row r="123" spans="1:18" ht="29" hidden="1" x14ac:dyDescent="0.35">
      <c r="A123" s="31" t="s">
        <v>178</v>
      </c>
      <c r="B123" s="31" t="s">
        <v>131</v>
      </c>
      <c r="C123" s="31" t="s">
        <v>127</v>
      </c>
      <c r="D123" s="31" t="s">
        <v>132</v>
      </c>
      <c r="E123" s="31">
        <v>11</v>
      </c>
      <c r="F123" s="31" t="s">
        <v>125</v>
      </c>
      <c r="G123" s="31">
        <v>0</v>
      </c>
      <c r="H123" s="31">
        <v>-129.61940000000001</v>
      </c>
      <c r="I123" s="31">
        <v>-129.61940000000001</v>
      </c>
      <c r="J123" s="31">
        <v>-933.25990000000002</v>
      </c>
      <c r="K123" s="31">
        <v>518.99940000000004</v>
      </c>
      <c r="L123" s="31">
        <v>-518.99940000000004</v>
      </c>
      <c r="N123" s="31">
        <v>26.946000000000002</v>
      </c>
      <c r="O123" s="31">
        <v>26.946000000000002</v>
      </c>
      <c r="P123"/>
      <c r="Q123"/>
      <c r="R123"/>
    </row>
    <row r="124" spans="1:18" ht="29" hidden="1" x14ac:dyDescent="0.35">
      <c r="A124" s="31" t="s">
        <v>178</v>
      </c>
      <c r="B124" s="31" t="s">
        <v>131</v>
      </c>
      <c r="C124" s="31" t="s">
        <v>127</v>
      </c>
      <c r="D124" s="31" t="s">
        <v>132</v>
      </c>
      <c r="E124" s="31">
        <v>12</v>
      </c>
      <c r="F124" s="31" t="s">
        <v>125</v>
      </c>
      <c r="G124" s="31">
        <v>0</v>
      </c>
      <c r="H124" s="31">
        <v>-129.61940000000001</v>
      </c>
      <c r="I124" s="31">
        <v>-129.61940000000001</v>
      </c>
      <c r="J124" s="31">
        <v>933.25990000000002</v>
      </c>
      <c r="K124" s="31">
        <v>518.99940000000004</v>
      </c>
      <c r="L124" s="31">
        <v>-518.99940000000004</v>
      </c>
      <c r="N124" s="31">
        <v>26.946000000000002</v>
      </c>
      <c r="O124" s="31">
        <v>26.946000000000002</v>
      </c>
      <c r="P124"/>
      <c r="Q124"/>
      <c r="R124"/>
    </row>
    <row r="125" spans="1:18" ht="29" hidden="1" x14ac:dyDescent="0.35">
      <c r="A125" s="31" t="s">
        <v>178</v>
      </c>
      <c r="B125" s="31" t="s">
        <v>133</v>
      </c>
      <c r="C125" s="31" t="s">
        <v>127</v>
      </c>
      <c r="D125" s="31" t="s">
        <v>132</v>
      </c>
      <c r="E125" s="31">
        <v>1</v>
      </c>
      <c r="F125" s="31" t="s">
        <v>125</v>
      </c>
      <c r="G125" s="31">
        <v>0</v>
      </c>
      <c r="H125" s="31">
        <v>0</v>
      </c>
      <c r="I125" s="31">
        <v>-230.22989999999999</v>
      </c>
      <c r="J125" s="31">
        <v>-2762.7588000000001</v>
      </c>
      <c r="K125" s="31">
        <v>921.84619999999995</v>
      </c>
      <c r="L125" s="31">
        <v>0</v>
      </c>
      <c r="N125" s="32">
        <v>-1.3769999999999999E-9</v>
      </c>
      <c r="O125" s="31">
        <v>47.862000000000002</v>
      </c>
      <c r="P125"/>
      <c r="Q125"/>
      <c r="R125"/>
    </row>
    <row r="126" spans="1:18" ht="29" hidden="1" x14ac:dyDescent="0.35">
      <c r="A126" s="31" t="s">
        <v>178</v>
      </c>
      <c r="B126" s="31" t="s">
        <v>133</v>
      </c>
      <c r="C126" s="31" t="s">
        <v>127</v>
      </c>
      <c r="D126" s="31" t="s">
        <v>132</v>
      </c>
      <c r="E126" s="31">
        <v>2</v>
      </c>
      <c r="F126" s="31" t="s">
        <v>125</v>
      </c>
      <c r="G126" s="31">
        <v>0</v>
      </c>
      <c r="H126" s="31">
        <v>230.22989999999999</v>
      </c>
      <c r="I126" s="31">
        <v>0</v>
      </c>
      <c r="J126" s="31">
        <v>-2762.7588000000001</v>
      </c>
      <c r="K126" s="31">
        <v>0</v>
      </c>
      <c r="L126" s="31">
        <v>921.84619999999995</v>
      </c>
      <c r="N126" s="31">
        <v>-47.862000000000002</v>
      </c>
      <c r="O126" s="32">
        <v>1.3769999999999999E-9</v>
      </c>
      <c r="P126"/>
      <c r="Q126"/>
      <c r="R126"/>
    </row>
    <row r="127" spans="1:18" ht="29" hidden="1" x14ac:dyDescent="0.35">
      <c r="A127" s="31" t="s">
        <v>178</v>
      </c>
      <c r="B127" s="31" t="s">
        <v>133</v>
      </c>
      <c r="C127" s="31" t="s">
        <v>127</v>
      </c>
      <c r="D127" s="31" t="s">
        <v>132</v>
      </c>
      <c r="E127" s="31">
        <v>3</v>
      </c>
      <c r="F127" s="31" t="s">
        <v>125</v>
      </c>
      <c r="G127" s="31">
        <v>0</v>
      </c>
      <c r="H127" s="31">
        <v>0</v>
      </c>
      <c r="I127" s="31">
        <v>-172.67240000000001</v>
      </c>
      <c r="J127" s="31">
        <v>-2693.6898000000001</v>
      </c>
      <c r="K127" s="31">
        <v>691.38459999999998</v>
      </c>
      <c r="L127" s="31">
        <v>0</v>
      </c>
      <c r="N127" s="32">
        <v>-1.1860000000000001E-10</v>
      </c>
      <c r="O127" s="31">
        <v>35.896000000000001</v>
      </c>
      <c r="P127"/>
      <c r="Q127"/>
      <c r="R127"/>
    </row>
    <row r="128" spans="1:18" ht="29" hidden="1" x14ac:dyDescent="0.35">
      <c r="A128" s="31" t="s">
        <v>178</v>
      </c>
      <c r="B128" s="31" t="s">
        <v>133</v>
      </c>
      <c r="C128" s="31" t="s">
        <v>127</v>
      </c>
      <c r="D128" s="31" t="s">
        <v>132</v>
      </c>
      <c r="E128" s="31">
        <v>4</v>
      </c>
      <c r="F128" s="31" t="s">
        <v>125</v>
      </c>
      <c r="G128" s="31">
        <v>0</v>
      </c>
      <c r="H128" s="31">
        <v>0</v>
      </c>
      <c r="I128" s="31">
        <v>-172.67240000000001</v>
      </c>
      <c r="J128" s="31">
        <v>-1450.4484</v>
      </c>
      <c r="K128" s="31">
        <v>691.38459999999998</v>
      </c>
      <c r="L128" s="31">
        <v>0</v>
      </c>
      <c r="N128" s="32">
        <v>-1.947E-9</v>
      </c>
      <c r="O128" s="31">
        <v>35.896000000000001</v>
      </c>
      <c r="P128"/>
      <c r="Q128"/>
      <c r="R128"/>
    </row>
    <row r="129" spans="1:21" ht="29" hidden="1" x14ac:dyDescent="0.35">
      <c r="A129" s="31" t="s">
        <v>178</v>
      </c>
      <c r="B129" s="31" t="s">
        <v>133</v>
      </c>
      <c r="C129" s="31" t="s">
        <v>127</v>
      </c>
      <c r="D129" s="31" t="s">
        <v>132</v>
      </c>
      <c r="E129" s="31">
        <v>5</v>
      </c>
      <c r="F129" s="31" t="s">
        <v>125</v>
      </c>
      <c r="G129" s="31">
        <v>0</v>
      </c>
      <c r="H129" s="31">
        <v>172.67240000000001</v>
      </c>
      <c r="I129" s="31">
        <v>0</v>
      </c>
      <c r="J129" s="31">
        <v>-2693.6898000000001</v>
      </c>
      <c r="K129" s="31">
        <v>0</v>
      </c>
      <c r="L129" s="31">
        <v>691.38459999999998</v>
      </c>
      <c r="N129" s="31">
        <v>-35.896000000000001</v>
      </c>
      <c r="O129" s="32">
        <v>-6.7509999999999998E-12</v>
      </c>
      <c r="P129"/>
      <c r="Q129"/>
      <c r="R129"/>
    </row>
    <row r="130" spans="1:21" ht="29" hidden="1" x14ac:dyDescent="0.35">
      <c r="A130" s="31" t="s">
        <v>178</v>
      </c>
      <c r="B130" s="31" t="s">
        <v>133</v>
      </c>
      <c r="C130" s="31" t="s">
        <v>127</v>
      </c>
      <c r="D130" s="31" t="s">
        <v>132</v>
      </c>
      <c r="E130" s="31">
        <v>6</v>
      </c>
      <c r="F130" s="31" t="s">
        <v>125</v>
      </c>
      <c r="G130" s="31">
        <v>0</v>
      </c>
      <c r="H130" s="31">
        <v>172.67240000000001</v>
      </c>
      <c r="I130" s="31">
        <v>0</v>
      </c>
      <c r="J130" s="31">
        <v>-1450.4484</v>
      </c>
      <c r="K130" s="31">
        <v>0</v>
      </c>
      <c r="L130" s="31">
        <v>691.38459999999998</v>
      </c>
      <c r="N130" s="31">
        <v>-35.896000000000001</v>
      </c>
      <c r="O130" s="32">
        <v>2.0719999999999999E-9</v>
      </c>
      <c r="P130"/>
      <c r="Q130"/>
      <c r="R130"/>
    </row>
    <row r="131" spans="1:21" ht="29" hidden="1" x14ac:dyDescent="0.35">
      <c r="A131" s="31" t="s">
        <v>178</v>
      </c>
      <c r="B131" s="31" t="s">
        <v>133</v>
      </c>
      <c r="C131" s="31" t="s">
        <v>127</v>
      </c>
      <c r="D131" s="31" t="s">
        <v>132</v>
      </c>
      <c r="E131" s="31">
        <v>7</v>
      </c>
      <c r="F131" s="31" t="s">
        <v>125</v>
      </c>
      <c r="G131" s="31">
        <v>0</v>
      </c>
      <c r="H131" s="31">
        <v>-172.67240000000001</v>
      </c>
      <c r="I131" s="31">
        <v>-172.67240000000001</v>
      </c>
      <c r="J131" s="31">
        <v>0</v>
      </c>
      <c r="K131" s="31">
        <v>691.38459999999998</v>
      </c>
      <c r="L131" s="31">
        <v>-691.38459999999998</v>
      </c>
      <c r="N131" s="31">
        <v>35.896000000000001</v>
      </c>
      <c r="O131" s="31">
        <v>35.896000000000001</v>
      </c>
      <c r="P131"/>
      <c r="Q131"/>
      <c r="R131"/>
    </row>
    <row r="132" spans="1:21" ht="29" hidden="1" x14ac:dyDescent="0.35">
      <c r="A132" s="31" t="s">
        <v>178</v>
      </c>
      <c r="B132" s="31" t="s">
        <v>133</v>
      </c>
      <c r="C132" s="31" t="s">
        <v>127</v>
      </c>
      <c r="D132" s="31" t="s">
        <v>132</v>
      </c>
      <c r="E132" s="31">
        <v>8</v>
      </c>
      <c r="F132" s="31" t="s">
        <v>125</v>
      </c>
      <c r="G132" s="31">
        <v>0</v>
      </c>
      <c r="H132" s="31">
        <v>172.67240000000001</v>
      </c>
      <c r="I132" s="31">
        <v>-172.67240000000001</v>
      </c>
      <c r="J132" s="31">
        <v>-4144.1382000000003</v>
      </c>
      <c r="K132" s="31">
        <v>691.38459999999998</v>
      </c>
      <c r="L132" s="31">
        <v>691.38469999999995</v>
      </c>
      <c r="N132" s="31">
        <v>-35.896000000000001</v>
      </c>
      <c r="O132" s="31">
        <v>35.896000000000001</v>
      </c>
      <c r="P132"/>
      <c r="Q132"/>
      <c r="R132"/>
    </row>
    <row r="133" spans="1:21" ht="29" hidden="1" x14ac:dyDescent="0.35">
      <c r="A133" s="31" t="s">
        <v>178</v>
      </c>
      <c r="B133" s="31" t="s">
        <v>133</v>
      </c>
      <c r="C133" s="31" t="s">
        <v>127</v>
      </c>
      <c r="D133" s="31" t="s">
        <v>132</v>
      </c>
      <c r="E133" s="31">
        <v>9</v>
      </c>
      <c r="F133" s="31" t="s">
        <v>125</v>
      </c>
      <c r="G133" s="31">
        <v>0</v>
      </c>
      <c r="H133" s="31">
        <v>-129.61940000000001</v>
      </c>
      <c r="I133" s="31">
        <v>-129.61940000000001</v>
      </c>
      <c r="J133" s="31">
        <v>-933.25990000000002</v>
      </c>
      <c r="K133" s="31">
        <v>518.99940000000004</v>
      </c>
      <c r="L133" s="31">
        <v>-518.99940000000004</v>
      </c>
      <c r="N133" s="31">
        <v>26.946000000000002</v>
      </c>
      <c r="O133" s="31">
        <v>26.946000000000002</v>
      </c>
      <c r="P133"/>
      <c r="Q133"/>
      <c r="R133"/>
    </row>
    <row r="134" spans="1:21" ht="29" hidden="1" x14ac:dyDescent="0.35">
      <c r="A134" s="31" t="s">
        <v>178</v>
      </c>
      <c r="B134" s="31" t="s">
        <v>133</v>
      </c>
      <c r="C134" s="31" t="s">
        <v>127</v>
      </c>
      <c r="D134" s="31" t="s">
        <v>132</v>
      </c>
      <c r="E134" s="31">
        <v>10</v>
      </c>
      <c r="F134" s="31" t="s">
        <v>125</v>
      </c>
      <c r="G134" s="31">
        <v>0</v>
      </c>
      <c r="H134" s="31">
        <v>-129.61940000000001</v>
      </c>
      <c r="I134" s="31">
        <v>-129.61940000000001</v>
      </c>
      <c r="J134" s="31">
        <v>933.25990000000002</v>
      </c>
      <c r="K134" s="31">
        <v>518.99940000000004</v>
      </c>
      <c r="L134" s="31">
        <v>-518.99940000000004</v>
      </c>
      <c r="N134" s="31">
        <v>26.946000000000002</v>
      </c>
      <c r="O134" s="31">
        <v>26.946000000000002</v>
      </c>
      <c r="P134"/>
      <c r="Q134"/>
      <c r="R134"/>
    </row>
    <row r="135" spans="1:21" ht="29" hidden="1" x14ac:dyDescent="0.35">
      <c r="A135" s="31" t="s">
        <v>178</v>
      </c>
      <c r="B135" s="31" t="s">
        <v>133</v>
      </c>
      <c r="C135" s="31" t="s">
        <v>127</v>
      </c>
      <c r="D135" s="31" t="s">
        <v>132</v>
      </c>
      <c r="E135" s="31">
        <v>11</v>
      </c>
      <c r="F135" s="31" t="s">
        <v>125</v>
      </c>
      <c r="G135" s="31">
        <v>0</v>
      </c>
      <c r="H135" s="31">
        <v>129.61940000000001</v>
      </c>
      <c r="I135" s="31">
        <v>-129.61940000000001</v>
      </c>
      <c r="J135" s="31">
        <v>-4044.1262999999999</v>
      </c>
      <c r="K135" s="31">
        <v>518.99940000000004</v>
      </c>
      <c r="L135" s="31">
        <v>518.99940000000004</v>
      </c>
      <c r="N135" s="31">
        <v>-26.946000000000002</v>
      </c>
      <c r="O135" s="31">
        <v>26.946000000000002</v>
      </c>
      <c r="P135"/>
      <c r="Q135"/>
      <c r="R135"/>
    </row>
    <row r="136" spans="1:21" ht="29" hidden="1" x14ac:dyDescent="0.35">
      <c r="A136" s="31" t="s">
        <v>178</v>
      </c>
      <c r="B136" s="31" t="s">
        <v>133</v>
      </c>
      <c r="C136" s="31" t="s">
        <v>127</v>
      </c>
      <c r="D136" s="31" t="s">
        <v>132</v>
      </c>
      <c r="E136" s="31">
        <v>12</v>
      </c>
      <c r="F136" s="31" t="s">
        <v>125</v>
      </c>
      <c r="G136" s="31">
        <v>0</v>
      </c>
      <c r="H136" s="31">
        <v>129.61940000000001</v>
      </c>
      <c r="I136" s="31">
        <v>-129.61940000000001</v>
      </c>
      <c r="J136" s="31">
        <v>-2177.6064999999999</v>
      </c>
      <c r="K136" s="31">
        <v>518.99940000000004</v>
      </c>
      <c r="L136" s="31">
        <v>518.99940000000004</v>
      </c>
      <c r="N136" s="31">
        <v>-26.946000000000002</v>
      </c>
      <c r="O136" s="31">
        <v>26.946000000000002</v>
      </c>
      <c r="P136"/>
      <c r="Q136"/>
      <c r="R136"/>
    </row>
    <row r="137" spans="1:21" ht="14.5" hidden="1" x14ac:dyDescent="0.35">
      <c r="A137" s="31" t="s">
        <v>178</v>
      </c>
      <c r="B137" s="31" t="s">
        <v>134</v>
      </c>
      <c r="C137" s="31" t="s">
        <v>127</v>
      </c>
      <c r="D137" s="31"/>
      <c r="E137" s="31"/>
      <c r="F137" s="31" t="s">
        <v>125</v>
      </c>
      <c r="G137" s="31">
        <v>0</v>
      </c>
      <c r="H137" s="31">
        <v>-1779.973</v>
      </c>
      <c r="I137" s="31">
        <v>0</v>
      </c>
      <c r="J137" s="31">
        <v>23495.643700000001</v>
      </c>
      <c r="K137" s="31">
        <v>0</v>
      </c>
      <c r="L137" s="31">
        <v>-7820.9750000000004</v>
      </c>
      <c r="N137" s="31">
        <v>203.172</v>
      </c>
      <c r="O137" s="32">
        <v>-3.588E-9</v>
      </c>
      <c r="P137"/>
      <c r="Q137"/>
      <c r="R137"/>
    </row>
    <row r="138" spans="1:21" ht="14.5" hidden="1" x14ac:dyDescent="0.35">
      <c r="A138" s="31" t="s">
        <v>178</v>
      </c>
      <c r="B138" s="31" t="s">
        <v>135</v>
      </c>
      <c r="C138" s="31" t="s">
        <v>127</v>
      </c>
      <c r="D138" s="31"/>
      <c r="E138" s="31"/>
      <c r="F138" s="31" t="s">
        <v>125</v>
      </c>
      <c r="G138" s="31">
        <v>0</v>
      </c>
      <c r="H138" s="31">
        <v>-1779.973</v>
      </c>
      <c r="I138" s="31">
        <v>0</v>
      </c>
      <c r="J138" s="31">
        <v>19223.708500000001</v>
      </c>
      <c r="K138" s="31">
        <v>0</v>
      </c>
      <c r="L138" s="31">
        <v>-7820.9750000000004</v>
      </c>
      <c r="N138" s="31">
        <v>203.172</v>
      </c>
      <c r="O138" s="32">
        <v>-7.5330000000000004E-9</v>
      </c>
      <c r="P138"/>
      <c r="Q138"/>
      <c r="R138"/>
    </row>
    <row r="139" spans="1:21" ht="14.5" hidden="1" x14ac:dyDescent="0.35">
      <c r="A139" s="31" t="s">
        <v>178</v>
      </c>
      <c r="B139" s="31" t="s">
        <v>136</v>
      </c>
      <c r="C139" s="31" t="s">
        <v>127</v>
      </c>
      <c r="D139" s="31"/>
      <c r="E139" s="31"/>
      <c r="F139" s="31" t="s">
        <v>125</v>
      </c>
      <c r="G139" s="31">
        <v>0</v>
      </c>
      <c r="H139" s="31">
        <v>0</v>
      </c>
      <c r="I139" s="31">
        <v>-1779.973</v>
      </c>
      <c r="J139" s="31">
        <v>-23495.643700000001</v>
      </c>
      <c r="K139" s="31">
        <v>7820.9750000000004</v>
      </c>
      <c r="L139" s="31">
        <v>0</v>
      </c>
      <c r="N139" s="32">
        <v>-3.8119999999999997E-9</v>
      </c>
      <c r="O139" s="31">
        <v>203.172</v>
      </c>
      <c r="P139"/>
      <c r="Q139"/>
      <c r="R139"/>
    </row>
    <row r="140" spans="1:21" ht="14.5" hidden="1" x14ac:dyDescent="0.35">
      <c r="A140" s="31" t="s">
        <v>178</v>
      </c>
      <c r="B140" s="31" t="s">
        <v>137</v>
      </c>
      <c r="C140" s="31" t="s">
        <v>127</v>
      </c>
      <c r="D140" s="31"/>
      <c r="E140" s="31"/>
      <c r="F140" s="31" t="s">
        <v>125</v>
      </c>
      <c r="G140" s="31">
        <v>0</v>
      </c>
      <c r="H140" s="31">
        <v>0</v>
      </c>
      <c r="I140" s="31">
        <v>-1779.973</v>
      </c>
      <c r="J140" s="31">
        <v>-19223.708500000001</v>
      </c>
      <c r="K140" s="31">
        <v>7820.9750000000004</v>
      </c>
      <c r="L140" s="31">
        <v>0</v>
      </c>
      <c r="N140" s="32">
        <v>-7.3099999999999998E-9</v>
      </c>
      <c r="O140" s="31">
        <v>203.172</v>
      </c>
      <c r="P140"/>
      <c r="Q140"/>
      <c r="R140"/>
    </row>
    <row r="141" spans="1:21" s="35" customFormat="1" ht="30" customHeight="1" x14ac:dyDescent="0.7">
      <c r="A141" s="36" t="s">
        <v>178</v>
      </c>
      <c r="B141" s="36" t="s">
        <v>138</v>
      </c>
      <c r="C141" s="36" t="s">
        <v>127</v>
      </c>
      <c r="D141" s="36"/>
      <c r="E141" s="36"/>
      <c r="F141" s="36" t="s">
        <v>125</v>
      </c>
      <c r="G141" s="36">
        <v>0</v>
      </c>
      <c r="H141" s="36">
        <v>-1779.973</v>
      </c>
      <c r="I141" s="36">
        <v>0</v>
      </c>
      <c r="J141" s="36">
        <v>21359.676100000001</v>
      </c>
      <c r="K141" s="36">
        <v>0</v>
      </c>
      <c r="L141" s="36">
        <v>-7820.9750000000004</v>
      </c>
      <c r="N141" s="36">
        <v>203.172</v>
      </c>
      <c r="O141" s="37"/>
      <c r="P141" s="10">
        <f>N141-N234</f>
        <v>6.8340000000000032</v>
      </c>
      <c r="Q141" s="51">
        <f>(MAX(G147:G149)*P141*EARTHQUAKE!B7)/('P-Delta Effect Check'!H141*3000*EARTHQUAKE!B26)</f>
        <v>-9.1807631361926212E-3</v>
      </c>
      <c r="R141" s="34">
        <v>-379.05579999999998</v>
      </c>
      <c r="S141" s="34">
        <v>42.387999999999998</v>
      </c>
      <c r="T141" s="10">
        <f>S141-S234</f>
        <v>1.4480000000000004</v>
      </c>
      <c r="U141" s="45">
        <f>(MAX(G147:G149)*T141*EARTHQUAKE!H7)/('P-Delta Effect Check'!R141*3000*EARTHQUAKE!H26)</f>
        <v>-9.1344549559961678E-3</v>
      </c>
    </row>
    <row r="142" spans="1:21" s="35" customFormat="1" ht="30" hidden="1" customHeight="1" x14ac:dyDescent="0.7">
      <c r="A142" s="36" t="s">
        <v>178</v>
      </c>
      <c r="B142" s="36" t="s">
        <v>139</v>
      </c>
      <c r="C142" s="36" t="s">
        <v>127</v>
      </c>
      <c r="D142" s="36"/>
      <c r="E142" s="36"/>
      <c r="F142" s="36" t="s">
        <v>125</v>
      </c>
      <c r="G142" s="36">
        <v>0</v>
      </c>
      <c r="H142" s="36">
        <v>0</v>
      </c>
      <c r="I142" s="36">
        <v>-1779.973</v>
      </c>
      <c r="J142" s="36">
        <v>-21359.676100000001</v>
      </c>
      <c r="K142" s="36">
        <v>7820.9750000000004</v>
      </c>
      <c r="L142" s="36">
        <v>0</v>
      </c>
      <c r="N142" s="37"/>
      <c r="O142" s="36">
        <v>203.172</v>
      </c>
      <c r="P142" s="10"/>
      <c r="Q142" s="10"/>
      <c r="R142" s="10"/>
    </row>
    <row r="143" spans="1:21" ht="14.5" hidden="1" x14ac:dyDescent="0.35">
      <c r="A143" s="31" t="s">
        <v>178</v>
      </c>
      <c r="B143" s="31" t="s">
        <v>140</v>
      </c>
      <c r="C143" s="31" t="s">
        <v>127</v>
      </c>
      <c r="D143" s="31"/>
      <c r="E143" s="31"/>
      <c r="F143" s="31" t="s">
        <v>125</v>
      </c>
      <c r="G143" s="31">
        <v>0</v>
      </c>
      <c r="H143" s="31">
        <v>-504.35899999999998</v>
      </c>
      <c r="I143" s="31">
        <v>0</v>
      </c>
      <c r="J143" s="31">
        <v>6657.5388000000003</v>
      </c>
      <c r="K143" s="31">
        <v>0</v>
      </c>
      <c r="L143" s="31">
        <v>-2219.6388000000002</v>
      </c>
      <c r="N143" s="31">
        <v>56.061</v>
      </c>
      <c r="O143" s="32">
        <v>-9.863E-10</v>
      </c>
      <c r="P143"/>
      <c r="Q143"/>
      <c r="R143"/>
    </row>
    <row r="144" spans="1:21" ht="14.5" hidden="1" x14ac:dyDescent="0.35">
      <c r="A144" s="31" t="s">
        <v>178</v>
      </c>
      <c r="B144" s="31" t="s">
        <v>141</v>
      </c>
      <c r="C144" s="31" t="s">
        <v>127</v>
      </c>
      <c r="D144" s="31"/>
      <c r="E144" s="31"/>
      <c r="F144" s="31" t="s">
        <v>125</v>
      </c>
      <c r="G144" s="31">
        <v>0</v>
      </c>
      <c r="H144" s="31">
        <v>-504.35899999999998</v>
      </c>
      <c r="I144" s="31">
        <v>0</v>
      </c>
      <c r="J144" s="31">
        <v>5447.0771999999997</v>
      </c>
      <c r="K144" s="31">
        <v>0</v>
      </c>
      <c r="L144" s="31">
        <v>-2219.6388000000002</v>
      </c>
      <c r="N144" s="31">
        <v>56.061</v>
      </c>
      <c r="O144" s="32">
        <v>-2.075E-9</v>
      </c>
      <c r="P144"/>
      <c r="Q144"/>
      <c r="R144"/>
    </row>
    <row r="145" spans="1:21" ht="14.5" hidden="1" x14ac:dyDescent="0.35">
      <c r="A145" s="31" t="s">
        <v>178</v>
      </c>
      <c r="B145" s="31" t="s">
        <v>142</v>
      </c>
      <c r="C145" s="31" t="s">
        <v>127</v>
      </c>
      <c r="D145" s="31"/>
      <c r="E145" s="31"/>
      <c r="F145" s="31" t="s">
        <v>125</v>
      </c>
      <c r="G145" s="31">
        <v>0</v>
      </c>
      <c r="H145" s="31">
        <v>0</v>
      </c>
      <c r="I145" s="31">
        <v>-546.38890000000004</v>
      </c>
      <c r="J145" s="31">
        <v>-7212.3337000000001</v>
      </c>
      <c r="K145" s="31">
        <v>2404.6087000000002</v>
      </c>
      <c r="L145" s="31">
        <v>0</v>
      </c>
      <c r="N145" s="32">
        <v>-1.1349999999999999E-9</v>
      </c>
      <c r="O145" s="31">
        <v>60.732999999999997</v>
      </c>
      <c r="P145"/>
      <c r="Q145"/>
      <c r="R145"/>
    </row>
    <row r="146" spans="1:21" ht="14.5" hidden="1" x14ac:dyDescent="0.35">
      <c r="A146" s="31" t="s">
        <v>178</v>
      </c>
      <c r="B146" s="31" t="s">
        <v>143</v>
      </c>
      <c r="C146" s="31" t="s">
        <v>127</v>
      </c>
      <c r="D146" s="31"/>
      <c r="E146" s="31"/>
      <c r="F146" s="31" t="s">
        <v>125</v>
      </c>
      <c r="G146" s="31">
        <v>0</v>
      </c>
      <c r="H146" s="31">
        <v>0</v>
      </c>
      <c r="I146" s="31">
        <v>-546.38890000000004</v>
      </c>
      <c r="J146" s="31">
        <v>-5901.0002999999997</v>
      </c>
      <c r="K146" s="31">
        <v>2404.6087000000002</v>
      </c>
      <c r="L146" s="31">
        <v>0</v>
      </c>
      <c r="N146" s="32">
        <v>-2.1809999999999998E-9</v>
      </c>
      <c r="O146" s="31">
        <v>60.732999999999997</v>
      </c>
      <c r="P146"/>
      <c r="Q146"/>
      <c r="R146"/>
    </row>
    <row r="147" spans="1:21" s="35" customFormat="1" ht="30" customHeight="1" x14ac:dyDescent="0.7">
      <c r="A147" s="36" t="s">
        <v>178</v>
      </c>
      <c r="B147" s="36" t="s">
        <v>144</v>
      </c>
      <c r="C147" s="36" t="s">
        <v>145</v>
      </c>
      <c r="D147" s="36"/>
      <c r="E147" s="36"/>
      <c r="F147" s="36" t="s">
        <v>125</v>
      </c>
      <c r="G147" s="36">
        <v>21119.279999999999</v>
      </c>
      <c r="H147" s="36">
        <v>0</v>
      </c>
      <c r="I147" s="36">
        <v>0</v>
      </c>
      <c r="J147" s="36">
        <v>0</v>
      </c>
      <c r="K147" s="36">
        <v>253431.36</v>
      </c>
      <c r="L147" s="36">
        <v>-253431.36</v>
      </c>
      <c r="N147" s="37"/>
      <c r="O147" s="37"/>
      <c r="P147" s="10"/>
      <c r="Q147" s="51"/>
      <c r="R147" s="55"/>
      <c r="S147" s="57"/>
      <c r="T147" s="10"/>
      <c r="U147" s="45"/>
    </row>
    <row r="148" spans="1:21" s="35" customFormat="1" ht="30" customHeight="1" x14ac:dyDescent="0.7">
      <c r="A148" s="36" t="s">
        <v>178</v>
      </c>
      <c r="B148" s="36" t="s">
        <v>146</v>
      </c>
      <c r="C148" s="36" t="s">
        <v>145</v>
      </c>
      <c r="D148" s="36"/>
      <c r="E148" s="36"/>
      <c r="F148" s="36" t="s">
        <v>125</v>
      </c>
      <c r="G148" s="36">
        <v>26303.279999999999</v>
      </c>
      <c r="H148" s="36">
        <v>0</v>
      </c>
      <c r="I148" s="36">
        <v>0</v>
      </c>
      <c r="J148" s="36">
        <v>0</v>
      </c>
      <c r="K148" s="36">
        <v>315639.36</v>
      </c>
      <c r="L148" s="36">
        <v>-315639.36</v>
      </c>
      <c r="N148" s="37"/>
      <c r="O148" s="37"/>
      <c r="P148" s="10"/>
      <c r="Q148" s="51"/>
      <c r="R148" s="55"/>
      <c r="S148" s="57"/>
      <c r="T148" s="10"/>
      <c r="U148" s="45"/>
    </row>
    <row r="149" spans="1:21" s="39" customFormat="1" ht="30" customHeight="1" thickBot="1" x14ac:dyDescent="0.75">
      <c r="A149" s="38" t="s">
        <v>178</v>
      </c>
      <c r="B149" s="38" t="s">
        <v>147</v>
      </c>
      <c r="C149" s="38" t="s">
        <v>145</v>
      </c>
      <c r="D149" s="38"/>
      <c r="E149" s="38"/>
      <c r="F149" s="38" t="s">
        <v>125</v>
      </c>
      <c r="G149" s="38">
        <v>21903.84</v>
      </c>
      <c r="H149" s="38">
        <v>0</v>
      </c>
      <c r="I149" s="38">
        <v>0</v>
      </c>
      <c r="J149" s="38">
        <v>0</v>
      </c>
      <c r="K149" s="38">
        <v>262846.08000000002</v>
      </c>
      <c r="L149" s="38">
        <v>-262846.08000000002</v>
      </c>
      <c r="N149" s="40"/>
      <c r="O149" s="40"/>
      <c r="P149" s="43"/>
      <c r="Q149" s="52"/>
      <c r="R149" s="47"/>
      <c r="S149" s="54"/>
      <c r="T149" s="43"/>
      <c r="U149" s="58"/>
    </row>
    <row r="150" spans="1:21" ht="14.5" hidden="1" x14ac:dyDescent="0.35">
      <c r="A150" s="31" t="s">
        <v>178</v>
      </c>
      <c r="B150" s="31" t="s">
        <v>148</v>
      </c>
      <c r="C150" s="31" t="s">
        <v>145</v>
      </c>
      <c r="D150" s="31" t="s">
        <v>149</v>
      </c>
      <c r="E150" s="31"/>
      <c r="F150" s="31" t="s">
        <v>125</v>
      </c>
      <c r="G150" s="31">
        <v>19023.84</v>
      </c>
      <c r="H150" s="31">
        <v>0</v>
      </c>
      <c r="I150" s="31">
        <v>86.336200000000005</v>
      </c>
      <c r="J150" s="31">
        <v>2072.0691000000002</v>
      </c>
      <c r="K150" s="31">
        <v>228747.0031</v>
      </c>
      <c r="L150" s="31">
        <v>-228286.07999999999</v>
      </c>
      <c r="N150" s="31">
        <v>23.931000000000001</v>
      </c>
      <c r="O150" s="31">
        <v>23.931000000000001</v>
      </c>
      <c r="P150"/>
      <c r="Q150"/>
      <c r="R150"/>
    </row>
    <row r="151" spans="1:21" ht="14.5" hidden="1" x14ac:dyDescent="0.35">
      <c r="A151" s="31" t="s">
        <v>178</v>
      </c>
      <c r="B151" s="31" t="s">
        <v>148</v>
      </c>
      <c r="C151" s="31" t="s">
        <v>145</v>
      </c>
      <c r="D151" s="31" t="s">
        <v>150</v>
      </c>
      <c r="E151" s="31"/>
      <c r="F151" s="31" t="s">
        <v>125</v>
      </c>
      <c r="G151" s="31">
        <v>19023.84</v>
      </c>
      <c r="H151" s="31">
        <v>-115.11499999999999</v>
      </c>
      <c r="I151" s="31">
        <v>-115.11499999999999</v>
      </c>
      <c r="J151" s="31">
        <v>-1381.3794</v>
      </c>
      <c r="K151" s="31">
        <v>227940.38769999999</v>
      </c>
      <c r="L151" s="31">
        <v>-228747.0031</v>
      </c>
      <c r="N151" s="32">
        <v>-2.5599999999999998E-9</v>
      </c>
      <c r="O151" s="31">
        <v>-17.948</v>
      </c>
      <c r="P151"/>
      <c r="Q151"/>
      <c r="R151"/>
    </row>
    <row r="152" spans="1:21" ht="14.5" hidden="1" x14ac:dyDescent="0.35">
      <c r="A152" s="31" t="s">
        <v>178</v>
      </c>
      <c r="B152" s="31" t="s">
        <v>151</v>
      </c>
      <c r="C152" s="31" t="s">
        <v>145</v>
      </c>
      <c r="D152" s="31" t="s">
        <v>149</v>
      </c>
      <c r="E152" s="31"/>
      <c r="F152" s="31" t="s">
        <v>125</v>
      </c>
      <c r="G152" s="31">
        <v>19023.84</v>
      </c>
      <c r="H152" s="31">
        <v>115.11499999999999</v>
      </c>
      <c r="I152" s="31">
        <v>115.11499999999999</v>
      </c>
      <c r="J152" s="31">
        <v>1381.3794</v>
      </c>
      <c r="K152" s="31">
        <v>228631.77230000001</v>
      </c>
      <c r="L152" s="31">
        <v>-227825.1569</v>
      </c>
      <c r="N152" s="32">
        <v>-6.1290000000000002E-10</v>
      </c>
      <c r="O152" s="31">
        <v>17.948</v>
      </c>
      <c r="P152"/>
      <c r="Q152"/>
      <c r="R152"/>
    </row>
    <row r="153" spans="1:21" ht="14.5" hidden="1" x14ac:dyDescent="0.35">
      <c r="A153" s="31" t="s">
        <v>178</v>
      </c>
      <c r="B153" s="31" t="s">
        <v>151</v>
      </c>
      <c r="C153" s="31" t="s">
        <v>145</v>
      </c>
      <c r="D153" s="31" t="s">
        <v>150</v>
      </c>
      <c r="E153" s="31"/>
      <c r="F153" s="31" t="s">
        <v>125</v>
      </c>
      <c r="G153" s="31">
        <v>19023.84</v>
      </c>
      <c r="H153" s="31">
        <v>0</v>
      </c>
      <c r="I153" s="31">
        <v>-86.336200000000005</v>
      </c>
      <c r="J153" s="31">
        <v>-2072.0691000000002</v>
      </c>
      <c r="K153" s="31">
        <v>227825.1569</v>
      </c>
      <c r="L153" s="31">
        <v>-228286.07999999999</v>
      </c>
      <c r="N153" s="31">
        <v>-23.931000000000001</v>
      </c>
      <c r="O153" s="31">
        <v>-23.931000000000001</v>
      </c>
      <c r="P153"/>
      <c r="Q153"/>
      <c r="R153"/>
    </row>
    <row r="154" spans="1:21" ht="14.5" hidden="1" x14ac:dyDescent="0.35">
      <c r="A154" s="31" t="s">
        <v>178</v>
      </c>
      <c r="B154" s="31" t="s">
        <v>152</v>
      </c>
      <c r="C154" s="31" t="s">
        <v>145</v>
      </c>
      <c r="D154" s="31" t="s">
        <v>149</v>
      </c>
      <c r="E154" s="31"/>
      <c r="F154" s="31" t="s">
        <v>125</v>
      </c>
      <c r="G154" s="31">
        <v>21270.240000000002</v>
      </c>
      <c r="H154" s="31">
        <v>0</v>
      </c>
      <c r="I154" s="31">
        <v>172.67240000000001</v>
      </c>
      <c r="J154" s="31">
        <v>4144.1382000000003</v>
      </c>
      <c r="K154" s="31">
        <v>256164.7262</v>
      </c>
      <c r="L154" s="31">
        <v>-255242.88</v>
      </c>
      <c r="N154" s="31">
        <v>47.862000000000002</v>
      </c>
      <c r="O154" s="31">
        <v>47.862000000000002</v>
      </c>
      <c r="P154"/>
      <c r="Q154"/>
      <c r="R154"/>
    </row>
    <row r="155" spans="1:21" ht="14.5" hidden="1" x14ac:dyDescent="0.35">
      <c r="A155" s="31" t="s">
        <v>178</v>
      </c>
      <c r="B155" s="31" t="s">
        <v>152</v>
      </c>
      <c r="C155" s="31" t="s">
        <v>145</v>
      </c>
      <c r="D155" s="31" t="s">
        <v>150</v>
      </c>
      <c r="E155" s="31"/>
      <c r="F155" s="31" t="s">
        <v>125</v>
      </c>
      <c r="G155" s="31">
        <v>21270.240000000002</v>
      </c>
      <c r="H155" s="31">
        <v>-230.22989999999999</v>
      </c>
      <c r="I155" s="31">
        <v>-230.22989999999999</v>
      </c>
      <c r="J155" s="31">
        <v>-2762.7588000000001</v>
      </c>
      <c r="K155" s="31">
        <v>254551.49540000001</v>
      </c>
      <c r="L155" s="31">
        <v>-256164.7262</v>
      </c>
      <c r="N155" s="32">
        <v>-1.4039999999999999E-9</v>
      </c>
      <c r="O155" s="31">
        <v>-35.896000000000001</v>
      </c>
      <c r="P155"/>
      <c r="Q155"/>
      <c r="R155"/>
    </row>
    <row r="156" spans="1:21" ht="14.5" hidden="1" x14ac:dyDescent="0.35">
      <c r="A156" s="31" t="s">
        <v>178</v>
      </c>
      <c r="B156" s="31" t="s">
        <v>153</v>
      </c>
      <c r="C156" s="31" t="s">
        <v>145</v>
      </c>
      <c r="D156" s="31" t="s">
        <v>149</v>
      </c>
      <c r="E156" s="31"/>
      <c r="F156" s="31" t="s">
        <v>125</v>
      </c>
      <c r="G156" s="31">
        <v>21270.240000000002</v>
      </c>
      <c r="H156" s="31">
        <v>230.22989999999999</v>
      </c>
      <c r="I156" s="31">
        <v>230.22989999999999</v>
      </c>
      <c r="J156" s="31">
        <v>2762.7588000000001</v>
      </c>
      <c r="K156" s="31">
        <v>255934.26459999999</v>
      </c>
      <c r="L156" s="31">
        <v>-254321.0338</v>
      </c>
      <c r="N156" s="32">
        <v>2.4899999999999999E-9</v>
      </c>
      <c r="O156" s="31">
        <v>35.896000000000001</v>
      </c>
      <c r="P156"/>
      <c r="Q156"/>
      <c r="R156"/>
    </row>
    <row r="157" spans="1:21" ht="14.5" hidden="1" x14ac:dyDescent="0.35">
      <c r="A157" s="31" t="s">
        <v>178</v>
      </c>
      <c r="B157" s="31" t="s">
        <v>153</v>
      </c>
      <c r="C157" s="31" t="s">
        <v>145</v>
      </c>
      <c r="D157" s="31" t="s">
        <v>150</v>
      </c>
      <c r="E157" s="31"/>
      <c r="F157" s="31" t="s">
        <v>125</v>
      </c>
      <c r="G157" s="31">
        <v>21270.240000000002</v>
      </c>
      <c r="H157" s="31">
        <v>0</v>
      </c>
      <c r="I157" s="31">
        <v>-172.67240000000001</v>
      </c>
      <c r="J157" s="31">
        <v>-4144.1382000000003</v>
      </c>
      <c r="K157" s="31">
        <v>254321.0338</v>
      </c>
      <c r="L157" s="31">
        <v>-255242.88</v>
      </c>
      <c r="N157" s="31">
        <v>-47.862000000000002</v>
      </c>
      <c r="O157" s="31">
        <v>-47.862000000000002</v>
      </c>
      <c r="P157"/>
      <c r="Q157"/>
      <c r="R157"/>
    </row>
    <row r="158" spans="1:21" ht="14.5" hidden="1" x14ac:dyDescent="0.35">
      <c r="A158" s="31" t="s">
        <v>178</v>
      </c>
      <c r="B158" s="31" t="s">
        <v>154</v>
      </c>
      <c r="C158" s="31" t="s">
        <v>145</v>
      </c>
      <c r="D158" s="31" t="s">
        <v>149</v>
      </c>
      <c r="E158" s="31"/>
      <c r="F158" s="31" t="s">
        <v>125</v>
      </c>
      <c r="G158" s="31">
        <v>19023.84</v>
      </c>
      <c r="H158" s="31">
        <v>115.11499999999999</v>
      </c>
      <c r="I158" s="31">
        <v>0</v>
      </c>
      <c r="J158" s="31">
        <v>466.63</v>
      </c>
      <c r="K158" s="31">
        <v>228747.0031</v>
      </c>
      <c r="L158" s="31">
        <v>-227825.1569</v>
      </c>
      <c r="N158" s="31">
        <v>17.948</v>
      </c>
      <c r="O158" s="31">
        <v>23.931000000000001</v>
      </c>
      <c r="P158"/>
      <c r="Q158"/>
      <c r="R158"/>
    </row>
    <row r="159" spans="1:21" ht="14.5" hidden="1" x14ac:dyDescent="0.35">
      <c r="A159" s="31" t="s">
        <v>178</v>
      </c>
      <c r="B159" s="31" t="s">
        <v>154</v>
      </c>
      <c r="C159" s="31" t="s">
        <v>145</v>
      </c>
      <c r="D159" s="31" t="s">
        <v>150</v>
      </c>
      <c r="E159" s="31"/>
      <c r="F159" s="31" t="s">
        <v>125</v>
      </c>
      <c r="G159" s="31">
        <v>19023.84</v>
      </c>
      <c r="H159" s="31">
        <v>-86.336200000000005</v>
      </c>
      <c r="I159" s="31">
        <v>-115.11499999999999</v>
      </c>
      <c r="J159" s="31">
        <v>-2072.0691000000002</v>
      </c>
      <c r="K159" s="31">
        <v>228286.07999999999</v>
      </c>
      <c r="L159" s="31">
        <v>-228631.77230000001</v>
      </c>
      <c r="N159" s="31">
        <v>-23.931000000000001</v>
      </c>
      <c r="O159" s="32">
        <v>-1.593E-9</v>
      </c>
      <c r="P159"/>
      <c r="Q159"/>
      <c r="R159"/>
    </row>
    <row r="160" spans="1:21" ht="14.5" hidden="1" x14ac:dyDescent="0.35">
      <c r="A160" s="31" t="s">
        <v>178</v>
      </c>
      <c r="B160" s="31" t="s">
        <v>155</v>
      </c>
      <c r="C160" s="31" t="s">
        <v>145</v>
      </c>
      <c r="D160" s="31" t="s">
        <v>149</v>
      </c>
      <c r="E160" s="31"/>
      <c r="F160" s="31" t="s">
        <v>125</v>
      </c>
      <c r="G160" s="31">
        <v>19023.84</v>
      </c>
      <c r="H160" s="31">
        <v>86.336200000000005</v>
      </c>
      <c r="I160" s="31">
        <v>115.11499999999999</v>
      </c>
      <c r="J160" s="31">
        <v>2072.0691000000002</v>
      </c>
      <c r="K160" s="31">
        <v>228286.07999999999</v>
      </c>
      <c r="L160" s="31">
        <v>-227940.38769999999</v>
      </c>
      <c r="N160" s="31">
        <v>23.931000000000001</v>
      </c>
      <c r="O160" s="32">
        <v>-1.5859999999999999E-9</v>
      </c>
      <c r="P160"/>
      <c r="Q160"/>
      <c r="R160"/>
    </row>
    <row r="161" spans="1:18" ht="14.5" hidden="1" x14ac:dyDescent="0.35">
      <c r="A161" s="31" t="s">
        <v>178</v>
      </c>
      <c r="B161" s="31" t="s">
        <v>155</v>
      </c>
      <c r="C161" s="31" t="s">
        <v>145</v>
      </c>
      <c r="D161" s="31" t="s">
        <v>150</v>
      </c>
      <c r="E161" s="31"/>
      <c r="F161" s="31" t="s">
        <v>125</v>
      </c>
      <c r="G161" s="31">
        <v>19023.84</v>
      </c>
      <c r="H161" s="31">
        <v>-115.11499999999999</v>
      </c>
      <c r="I161" s="31">
        <v>0</v>
      </c>
      <c r="J161" s="31">
        <v>-466.63</v>
      </c>
      <c r="K161" s="31">
        <v>227825.1569</v>
      </c>
      <c r="L161" s="31">
        <v>-228747.0031</v>
      </c>
      <c r="N161" s="31">
        <v>-17.948</v>
      </c>
      <c r="O161" s="31">
        <v>-23.931000000000001</v>
      </c>
      <c r="P161"/>
      <c r="Q161"/>
      <c r="R161"/>
    </row>
    <row r="162" spans="1:18" ht="14.5" hidden="1" x14ac:dyDescent="0.35">
      <c r="A162" s="31" t="s">
        <v>178</v>
      </c>
      <c r="B162" s="31" t="s">
        <v>156</v>
      </c>
      <c r="C162" s="31" t="s">
        <v>145</v>
      </c>
      <c r="D162" s="31" t="s">
        <v>149</v>
      </c>
      <c r="E162" s="31"/>
      <c r="F162" s="31" t="s">
        <v>125</v>
      </c>
      <c r="G162" s="31">
        <v>21270.240000000002</v>
      </c>
      <c r="H162" s="31">
        <v>230.22989999999999</v>
      </c>
      <c r="I162" s="31">
        <v>0</v>
      </c>
      <c r="J162" s="31">
        <v>933.25990000000002</v>
      </c>
      <c r="K162" s="31">
        <v>256164.7262</v>
      </c>
      <c r="L162" s="31">
        <v>-254321.0338</v>
      </c>
      <c r="N162" s="31">
        <v>35.896000000000001</v>
      </c>
      <c r="O162" s="31">
        <v>47.862000000000002</v>
      </c>
      <c r="P162"/>
      <c r="Q162"/>
      <c r="R162"/>
    </row>
    <row r="163" spans="1:18" ht="14.5" hidden="1" x14ac:dyDescent="0.35">
      <c r="A163" s="31" t="s">
        <v>178</v>
      </c>
      <c r="B163" s="31" t="s">
        <v>156</v>
      </c>
      <c r="C163" s="31" t="s">
        <v>145</v>
      </c>
      <c r="D163" s="31" t="s">
        <v>150</v>
      </c>
      <c r="E163" s="31"/>
      <c r="F163" s="31" t="s">
        <v>125</v>
      </c>
      <c r="G163" s="31">
        <v>21270.240000000002</v>
      </c>
      <c r="H163" s="31">
        <v>-172.67240000000001</v>
      </c>
      <c r="I163" s="31">
        <v>-230.22989999999999</v>
      </c>
      <c r="J163" s="31">
        <v>-4144.1382000000003</v>
      </c>
      <c r="K163" s="31">
        <v>255242.88</v>
      </c>
      <c r="L163" s="31">
        <v>-255934.26459999999</v>
      </c>
      <c r="N163" s="31">
        <v>-47.862000000000002</v>
      </c>
      <c r="O163" s="32">
        <v>5.3240000000000004E-10</v>
      </c>
      <c r="P163"/>
      <c r="Q163"/>
      <c r="R163"/>
    </row>
    <row r="164" spans="1:18" ht="14.5" hidden="1" x14ac:dyDescent="0.35">
      <c r="A164" s="31" t="s">
        <v>178</v>
      </c>
      <c r="B164" s="31" t="s">
        <v>157</v>
      </c>
      <c r="C164" s="31" t="s">
        <v>145</v>
      </c>
      <c r="D164" s="31" t="s">
        <v>149</v>
      </c>
      <c r="E164" s="31"/>
      <c r="F164" s="31" t="s">
        <v>125</v>
      </c>
      <c r="G164" s="31">
        <v>21270.240000000002</v>
      </c>
      <c r="H164" s="31">
        <v>172.67240000000001</v>
      </c>
      <c r="I164" s="31">
        <v>230.22989999999999</v>
      </c>
      <c r="J164" s="31">
        <v>4144.1382000000003</v>
      </c>
      <c r="K164" s="31">
        <v>255242.88</v>
      </c>
      <c r="L164" s="31">
        <v>-254551.49540000001</v>
      </c>
      <c r="N164" s="31">
        <v>47.862000000000002</v>
      </c>
      <c r="O164" s="32">
        <v>5.4590000000000005E-10</v>
      </c>
      <c r="P164"/>
      <c r="Q164"/>
      <c r="R164"/>
    </row>
    <row r="165" spans="1:18" ht="14.5" hidden="1" x14ac:dyDescent="0.35">
      <c r="A165" s="31" t="s">
        <v>178</v>
      </c>
      <c r="B165" s="31" t="s">
        <v>157</v>
      </c>
      <c r="C165" s="31" t="s">
        <v>145</v>
      </c>
      <c r="D165" s="31" t="s">
        <v>150</v>
      </c>
      <c r="E165" s="31"/>
      <c r="F165" s="31" t="s">
        <v>125</v>
      </c>
      <c r="G165" s="31">
        <v>21270.240000000002</v>
      </c>
      <c r="H165" s="31">
        <v>-230.22989999999999</v>
      </c>
      <c r="I165" s="31">
        <v>0</v>
      </c>
      <c r="J165" s="31">
        <v>-933.25990000000002</v>
      </c>
      <c r="K165" s="31">
        <v>254321.0338</v>
      </c>
      <c r="L165" s="31">
        <v>-256164.7262</v>
      </c>
      <c r="N165" s="31">
        <v>-35.896000000000001</v>
      </c>
      <c r="O165" s="31">
        <v>-47.862000000000002</v>
      </c>
      <c r="P165"/>
      <c r="Q165"/>
      <c r="R165"/>
    </row>
    <row r="166" spans="1:18" ht="14.5" hidden="1" x14ac:dyDescent="0.35">
      <c r="A166" s="31" t="s">
        <v>178</v>
      </c>
      <c r="B166" s="31" t="s">
        <v>158</v>
      </c>
      <c r="C166" s="31" t="s">
        <v>145</v>
      </c>
      <c r="D166" s="31" t="s">
        <v>149</v>
      </c>
      <c r="E166" s="31"/>
      <c r="F166" s="31" t="s">
        <v>125</v>
      </c>
      <c r="G166" s="31">
        <v>13576.68</v>
      </c>
      <c r="H166" s="31">
        <v>0</v>
      </c>
      <c r="I166" s="31">
        <v>172.67240000000001</v>
      </c>
      <c r="J166" s="31">
        <v>4144.1382000000003</v>
      </c>
      <c r="K166" s="31">
        <v>163842.0062</v>
      </c>
      <c r="L166" s="31">
        <v>-162920.16</v>
      </c>
      <c r="N166" s="31">
        <v>47.862000000000002</v>
      </c>
      <c r="O166" s="31">
        <v>47.862000000000002</v>
      </c>
      <c r="P166"/>
      <c r="Q166"/>
      <c r="R166"/>
    </row>
    <row r="167" spans="1:18" ht="14.5" hidden="1" x14ac:dyDescent="0.35">
      <c r="A167" s="31" t="s">
        <v>178</v>
      </c>
      <c r="B167" s="31" t="s">
        <v>158</v>
      </c>
      <c r="C167" s="31" t="s">
        <v>145</v>
      </c>
      <c r="D167" s="31" t="s">
        <v>150</v>
      </c>
      <c r="E167" s="31"/>
      <c r="F167" s="31" t="s">
        <v>125</v>
      </c>
      <c r="G167" s="31">
        <v>13576.68</v>
      </c>
      <c r="H167" s="31">
        <v>-230.22989999999999</v>
      </c>
      <c r="I167" s="31">
        <v>-230.22989999999999</v>
      </c>
      <c r="J167" s="31">
        <v>-2762.7588000000001</v>
      </c>
      <c r="K167" s="31">
        <v>162228.77540000001</v>
      </c>
      <c r="L167" s="31">
        <v>-163842.0062</v>
      </c>
      <c r="N167" s="32">
        <v>-3.1500000000000001E-9</v>
      </c>
      <c r="O167" s="31">
        <v>-35.896000000000001</v>
      </c>
      <c r="P167"/>
      <c r="Q167"/>
      <c r="R167"/>
    </row>
    <row r="168" spans="1:18" ht="14.5" hidden="1" x14ac:dyDescent="0.35">
      <c r="A168" s="31" t="s">
        <v>178</v>
      </c>
      <c r="B168" s="31" t="s">
        <v>159</v>
      </c>
      <c r="C168" s="31" t="s">
        <v>145</v>
      </c>
      <c r="D168" s="31" t="s">
        <v>149</v>
      </c>
      <c r="E168" s="31"/>
      <c r="F168" s="31" t="s">
        <v>125</v>
      </c>
      <c r="G168" s="31">
        <v>13576.68</v>
      </c>
      <c r="H168" s="31">
        <v>230.22989999999999</v>
      </c>
      <c r="I168" s="31">
        <v>230.22989999999999</v>
      </c>
      <c r="J168" s="31">
        <v>2762.7588000000001</v>
      </c>
      <c r="K168" s="31">
        <v>163611.54459999999</v>
      </c>
      <c r="L168" s="31">
        <v>-161998.3138</v>
      </c>
      <c r="N168" s="32">
        <v>7.4440000000000004E-10</v>
      </c>
      <c r="O168" s="31">
        <v>35.896000000000001</v>
      </c>
      <c r="P168"/>
      <c r="Q168"/>
      <c r="R168"/>
    </row>
    <row r="169" spans="1:18" ht="14.5" hidden="1" x14ac:dyDescent="0.35">
      <c r="A169" s="31" t="s">
        <v>178</v>
      </c>
      <c r="B169" s="31" t="s">
        <v>159</v>
      </c>
      <c r="C169" s="31" t="s">
        <v>145</v>
      </c>
      <c r="D169" s="31" t="s">
        <v>150</v>
      </c>
      <c r="E169" s="31"/>
      <c r="F169" s="31" t="s">
        <v>125</v>
      </c>
      <c r="G169" s="31">
        <v>13576.68</v>
      </c>
      <c r="H169" s="31">
        <v>0</v>
      </c>
      <c r="I169" s="31">
        <v>-172.67240000000001</v>
      </c>
      <c r="J169" s="31">
        <v>-4144.1382000000003</v>
      </c>
      <c r="K169" s="31">
        <v>161998.3138</v>
      </c>
      <c r="L169" s="31">
        <v>-162920.16</v>
      </c>
      <c r="N169" s="31">
        <v>-47.862000000000002</v>
      </c>
      <c r="O169" s="31">
        <v>-47.862000000000002</v>
      </c>
      <c r="P169"/>
      <c r="Q169"/>
      <c r="R169"/>
    </row>
    <row r="170" spans="1:18" ht="14.5" hidden="1" x14ac:dyDescent="0.35">
      <c r="A170" s="31" t="s">
        <v>178</v>
      </c>
      <c r="B170" s="31" t="s">
        <v>160</v>
      </c>
      <c r="C170" s="31" t="s">
        <v>145</v>
      </c>
      <c r="D170" s="31" t="s">
        <v>149</v>
      </c>
      <c r="E170" s="31"/>
      <c r="F170" s="31" t="s">
        <v>125</v>
      </c>
      <c r="G170" s="31">
        <v>13576.68</v>
      </c>
      <c r="H170" s="31">
        <v>230.22989999999999</v>
      </c>
      <c r="I170" s="31">
        <v>0</v>
      </c>
      <c r="J170" s="31">
        <v>933.25990000000002</v>
      </c>
      <c r="K170" s="31">
        <v>163842.0062</v>
      </c>
      <c r="L170" s="31">
        <v>-161998.3138</v>
      </c>
      <c r="N170" s="31">
        <v>35.896000000000001</v>
      </c>
      <c r="O170" s="31">
        <v>47.862000000000002</v>
      </c>
      <c r="P170"/>
      <c r="Q170"/>
      <c r="R170"/>
    </row>
    <row r="171" spans="1:18" ht="14.5" hidden="1" x14ac:dyDescent="0.35">
      <c r="A171" s="31" t="s">
        <v>178</v>
      </c>
      <c r="B171" s="31" t="s">
        <v>160</v>
      </c>
      <c r="C171" s="31" t="s">
        <v>145</v>
      </c>
      <c r="D171" s="31" t="s">
        <v>150</v>
      </c>
      <c r="E171" s="31"/>
      <c r="F171" s="31" t="s">
        <v>125</v>
      </c>
      <c r="G171" s="31">
        <v>13576.68</v>
      </c>
      <c r="H171" s="31">
        <v>-172.67240000000001</v>
      </c>
      <c r="I171" s="31">
        <v>-230.22989999999999</v>
      </c>
      <c r="J171" s="31">
        <v>-4144.1382000000003</v>
      </c>
      <c r="K171" s="31">
        <v>162920.16</v>
      </c>
      <c r="L171" s="31">
        <v>-163611.54459999999</v>
      </c>
      <c r="N171" s="31">
        <v>-47.862000000000002</v>
      </c>
      <c r="O171" s="32">
        <v>-1.2110000000000001E-9</v>
      </c>
      <c r="P171"/>
      <c r="Q171"/>
      <c r="R171"/>
    </row>
    <row r="172" spans="1:18" ht="14.5" hidden="1" x14ac:dyDescent="0.35">
      <c r="A172" s="31" t="s">
        <v>178</v>
      </c>
      <c r="B172" s="31" t="s">
        <v>161</v>
      </c>
      <c r="C172" s="31" t="s">
        <v>145</v>
      </c>
      <c r="D172" s="31" t="s">
        <v>149</v>
      </c>
      <c r="E172" s="31"/>
      <c r="F172" s="31" t="s">
        <v>125</v>
      </c>
      <c r="G172" s="31">
        <v>13576.68</v>
      </c>
      <c r="H172" s="31">
        <v>172.67240000000001</v>
      </c>
      <c r="I172" s="31">
        <v>230.22989999999999</v>
      </c>
      <c r="J172" s="31">
        <v>4144.1382000000003</v>
      </c>
      <c r="K172" s="31">
        <v>162920.16</v>
      </c>
      <c r="L172" s="31">
        <v>-162228.77540000001</v>
      </c>
      <c r="N172" s="31">
        <v>47.862000000000002</v>
      </c>
      <c r="O172" s="32">
        <v>-1.198E-9</v>
      </c>
      <c r="P172"/>
      <c r="Q172"/>
      <c r="R172"/>
    </row>
    <row r="173" spans="1:18" ht="14.5" hidden="1" x14ac:dyDescent="0.35">
      <c r="A173" s="31" t="s">
        <v>178</v>
      </c>
      <c r="B173" s="31" t="s">
        <v>161</v>
      </c>
      <c r="C173" s="31" t="s">
        <v>145</v>
      </c>
      <c r="D173" s="31" t="s">
        <v>150</v>
      </c>
      <c r="E173" s="31"/>
      <c r="F173" s="31" t="s">
        <v>125</v>
      </c>
      <c r="G173" s="31">
        <v>13576.68</v>
      </c>
      <c r="H173" s="31">
        <v>-230.22989999999999</v>
      </c>
      <c r="I173" s="31">
        <v>0</v>
      </c>
      <c r="J173" s="31">
        <v>-933.25990000000002</v>
      </c>
      <c r="K173" s="31">
        <v>161998.3138</v>
      </c>
      <c r="L173" s="31">
        <v>-163842.0062</v>
      </c>
      <c r="N173" s="31">
        <v>-35.896000000000001</v>
      </c>
      <c r="O173" s="31">
        <v>-47.862000000000002</v>
      </c>
      <c r="P173"/>
      <c r="Q173"/>
      <c r="R173"/>
    </row>
    <row r="174" spans="1:18" ht="14.5" hidden="1" x14ac:dyDescent="0.35">
      <c r="A174" s="31" t="s">
        <v>178</v>
      </c>
      <c r="B174" s="31" t="s">
        <v>162</v>
      </c>
      <c r="C174" s="31" t="s">
        <v>145</v>
      </c>
      <c r="D174" s="31"/>
      <c r="E174" s="31"/>
      <c r="F174" s="31" t="s">
        <v>125</v>
      </c>
      <c r="G174" s="31">
        <v>23184.679199999999</v>
      </c>
      <c r="H174" s="31">
        <v>-2313.9648999999999</v>
      </c>
      <c r="I174" s="31">
        <v>0</v>
      </c>
      <c r="J174" s="31">
        <v>30544.336800000001</v>
      </c>
      <c r="K174" s="31">
        <v>278216.15039999998</v>
      </c>
      <c r="L174" s="31">
        <v>-288383.4179</v>
      </c>
      <c r="N174" s="31">
        <v>264.12299999999999</v>
      </c>
      <c r="O174" s="32">
        <v>-4.3260000000000002E-9</v>
      </c>
      <c r="P174"/>
      <c r="Q174"/>
      <c r="R174"/>
    </row>
    <row r="175" spans="1:18" ht="14.5" hidden="1" x14ac:dyDescent="0.35">
      <c r="A175" s="31" t="s">
        <v>178</v>
      </c>
      <c r="B175" s="31" t="s">
        <v>163</v>
      </c>
      <c r="C175" s="31" t="s">
        <v>145</v>
      </c>
      <c r="D175" s="31"/>
      <c r="E175" s="31"/>
      <c r="F175" s="31" t="s">
        <v>125</v>
      </c>
      <c r="G175" s="31">
        <v>23184.679199999999</v>
      </c>
      <c r="H175" s="31">
        <v>2313.9648999999999</v>
      </c>
      <c r="I175" s="31">
        <v>0</v>
      </c>
      <c r="J175" s="31">
        <v>-30544.336800000001</v>
      </c>
      <c r="K175" s="31">
        <v>278216.15039999998</v>
      </c>
      <c r="L175" s="31">
        <v>-268048.88290000003</v>
      </c>
      <c r="N175" s="31">
        <v>-264.12299999999999</v>
      </c>
      <c r="O175" s="32">
        <v>5.0030000000000002E-9</v>
      </c>
      <c r="P175"/>
      <c r="Q175"/>
      <c r="R175"/>
    </row>
    <row r="176" spans="1:18" ht="14.5" hidden="1" x14ac:dyDescent="0.35">
      <c r="A176" s="31" t="s">
        <v>178</v>
      </c>
      <c r="B176" s="31" t="s">
        <v>164</v>
      </c>
      <c r="C176" s="31" t="s">
        <v>145</v>
      </c>
      <c r="D176" s="31"/>
      <c r="E176" s="31"/>
      <c r="F176" s="31" t="s">
        <v>125</v>
      </c>
      <c r="G176" s="31">
        <v>23184.679199999999</v>
      </c>
      <c r="H176" s="31">
        <v>-2313.9648999999999</v>
      </c>
      <c r="I176" s="31">
        <v>0</v>
      </c>
      <c r="J176" s="31">
        <v>24990.821</v>
      </c>
      <c r="K176" s="31">
        <v>278216.15039999998</v>
      </c>
      <c r="L176" s="31">
        <v>-288383.4179</v>
      </c>
      <c r="N176" s="31">
        <v>264.12299999999999</v>
      </c>
      <c r="O176" s="32">
        <v>-9.4549999999999993E-9</v>
      </c>
      <c r="P176"/>
      <c r="Q176"/>
      <c r="R176"/>
    </row>
    <row r="177" spans="1:18" ht="14.5" hidden="1" x14ac:dyDescent="0.35">
      <c r="A177" s="31" t="s">
        <v>178</v>
      </c>
      <c r="B177" s="31" t="s">
        <v>165</v>
      </c>
      <c r="C177" s="31" t="s">
        <v>145</v>
      </c>
      <c r="D177" s="31"/>
      <c r="E177" s="31"/>
      <c r="F177" s="31" t="s">
        <v>125</v>
      </c>
      <c r="G177" s="31">
        <v>23184.679199999999</v>
      </c>
      <c r="H177" s="31">
        <v>2313.9648999999999</v>
      </c>
      <c r="I177" s="31">
        <v>0</v>
      </c>
      <c r="J177" s="31">
        <v>-24990.821</v>
      </c>
      <c r="K177" s="31">
        <v>278216.15039999998</v>
      </c>
      <c r="L177" s="31">
        <v>-268048.88290000003</v>
      </c>
      <c r="N177" s="31">
        <v>-264.12299999999999</v>
      </c>
      <c r="O177" s="32">
        <v>1.013E-8</v>
      </c>
      <c r="P177"/>
      <c r="Q177"/>
      <c r="R177"/>
    </row>
    <row r="178" spans="1:18" ht="14.5" hidden="1" x14ac:dyDescent="0.35">
      <c r="A178" s="31" t="s">
        <v>178</v>
      </c>
      <c r="B178" s="31" t="s">
        <v>166</v>
      </c>
      <c r="C178" s="31" t="s">
        <v>145</v>
      </c>
      <c r="D178" s="31"/>
      <c r="E178" s="31"/>
      <c r="F178" s="31" t="s">
        <v>125</v>
      </c>
      <c r="G178" s="31">
        <v>23184.679199999999</v>
      </c>
      <c r="H178" s="31">
        <v>0</v>
      </c>
      <c r="I178" s="31">
        <v>-2313.9648999999999</v>
      </c>
      <c r="J178" s="31">
        <v>-30544.336800000001</v>
      </c>
      <c r="K178" s="31">
        <v>288383.4179</v>
      </c>
      <c r="L178" s="31">
        <v>-278216.15039999998</v>
      </c>
      <c r="N178" s="32">
        <v>-4.6129999999999997E-9</v>
      </c>
      <c r="O178" s="31">
        <v>264.12299999999999</v>
      </c>
      <c r="P178"/>
      <c r="Q178"/>
      <c r="R178"/>
    </row>
    <row r="179" spans="1:18" ht="14.5" hidden="1" x14ac:dyDescent="0.35">
      <c r="A179" s="31" t="s">
        <v>178</v>
      </c>
      <c r="B179" s="31" t="s">
        <v>167</v>
      </c>
      <c r="C179" s="31" t="s">
        <v>145</v>
      </c>
      <c r="D179" s="31"/>
      <c r="E179" s="31"/>
      <c r="F179" s="31" t="s">
        <v>125</v>
      </c>
      <c r="G179" s="31">
        <v>23184.679199999999</v>
      </c>
      <c r="H179" s="31">
        <v>0</v>
      </c>
      <c r="I179" s="31">
        <v>2313.9648999999999</v>
      </c>
      <c r="J179" s="31">
        <v>30544.336800000001</v>
      </c>
      <c r="K179" s="31">
        <v>268048.88290000003</v>
      </c>
      <c r="L179" s="31">
        <v>-278216.15039999998</v>
      </c>
      <c r="N179" s="32">
        <v>5.2979999999999997E-9</v>
      </c>
      <c r="O179" s="31">
        <v>-264.12299999999999</v>
      </c>
      <c r="P179"/>
      <c r="Q179"/>
      <c r="R179"/>
    </row>
    <row r="180" spans="1:18" ht="14.5" hidden="1" x14ac:dyDescent="0.35">
      <c r="A180" s="31" t="s">
        <v>178</v>
      </c>
      <c r="B180" s="31" t="s">
        <v>168</v>
      </c>
      <c r="C180" s="31" t="s">
        <v>145</v>
      </c>
      <c r="D180" s="31"/>
      <c r="E180" s="31"/>
      <c r="F180" s="31" t="s">
        <v>125</v>
      </c>
      <c r="G180" s="31">
        <v>23184.679199999999</v>
      </c>
      <c r="H180" s="31">
        <v>0</v>
      </c>
      <c r="I180" s="31">
        <v>-2313.9648999999999</v>
      </c>
      <c r="J180" s="31">
        <v>-24990.821</v>
      </c>
      <c r="K180" s="31">
        <v>288383.4179</v>
      </c>
      <c r="L180" s="31">
        <v>-278216.15039999998</v>
      </c>
      <c r="N180" s="32">
        <v>-9.1600000000000006E-9</v>
      </c>
      <c r="O180" s="31">
        <v>264.12299999999999</v>
      </c>
      <c r="P180"/>
      <c r="Q180"/>
      <c r="R180"/>
    </row>
    <row r="181" spans="1:18" ht="14.5" hidden="1" x14ac:dyDescent="0.35">
      <c r="A181" s="31" t="s">
        <v>178</v>
      </c>
      <c r="B181" s="31" t="s">
        <v>169</v>
      </c>
      <c r="C181" s="31" t="s">
        <v>145</v>
      </c>
      <c r="D181" s="31"/>
      <c r="E181" s="31"/>
      <c r="F181" s="31" t="s">
        <v>125</v>
      </c>
      <c r="G181" s="31">
        <v>23184.679199999999</v>
      </c>
      <c r="H181" s="31">
        <v>0</v>
      </c>
      <c r="I181" s="31">
        <v>2313.9648999999999</v>
      </c>
      <c r="J181" s="31">
        <v>24990.821</v>
      </c>
      <c r="K181" s="31">
        <v>268048.88290000003</v>
      </c>
      <c r="L181" s="31">
        <v>-278216.15039999998</v>
      </c>
      <c r="N181" s="32">
        <v>9.8449999999999998E-9</v>
      </c>
      <c r="O181" s="31">
        <v>-264.12299999999999</v>
      </c>
      <c r="P181"/>
      <c r="Q181"/>
      <c r="R181"/>
    </row>
    <row r="182" spans="1:18" ht="14.5" hidden="1" x14ac:dyDescent="0.35">
      <c r="A182" s="31" t="s">
        <v>178</v>
      </c>
      <c r="B182" s="31" t="s">
        <v>170</v>
      </c>
      <c r="C182" s="31" t="s">
        <v>145</v>
      </c>
      <c r="D182" s="31"/>
      <c r="E182" s="31"/>
      <c r="F182" s="31" t="s">
        <v>125</v>
      </c>
      <c r="G182" s="31">
        <v>11374.2408</v>
      </c>
      <c r="H182" s="31">
        <v>-2313.9648999999999</v>
      </c>
      <c r="I182" s="31">
        <v>0</v>
      </c>
      <c r="J182" s="31">
        <v>30544.336800000001</v>
      </c>
      <c r="K182" s="31">
        <v>136490.88959999999</v>
      </c>
      <c r="L182" s="31">
        <v>-146658.15710000001</v>
      </c>
      <c r="N182" s="31">
        <v>264.12299999999999</v>
      </c>
      <c r="O182" s="32">
        <v>-5.6740000000000001E-9</v>
      </c>
      <c r="P182"/>
      <c r="Q182"/>
      <c r="R182"/>
    </row>
    <row r="183" spans="1:18" ht="14.5" hidden="1" x14ac:dyDescent="0.35">
      <c r="A183" s="31" t="s">
        <v>178</v>
      </c>
      <c r="B183" s="31" t="s">
        <v>171</v>
      </c>
      <c r="C183" s="31" t="s">
        <v>145</v>
      </c>
      <c r="D183" s="31"/>
      <c r="E183" s="31"/>
      <c r="F183" s="31" t="s">
        <v>125</v>
      </c>
      <c r="G183" s="31">
        <v>11374.2408</v>
      </c>
      <c r="H183" s="31">
        <v>2313.9648999999999</v>
      </c>
      <c r="I183" s="31">
        <v>0</v>
      </c>
      <c r="J183" s="31">
        <v>-30544.336800000001</v>
      </c>
      <c r="K183" s="31">
        <v>136490.88959999999</v>
      </c>
      <c r="L183" s="31">
        <v>-126323.62209999999</v>
      </c>
      <c r="N183" s="31">
        <v>-264.12299999999999</v>
      </c>
      <c r="O183" s="32">
        <v>3.6560000000000002E-9</v>
      </c>
      <c r="P183"/>
      <c r="Q183"/>
      <c r="R183"/>
    </row>
    <row r="184" spans="1:18" ht="14.5" hidden="1" x14ac:dyDescent="0.35">
      <c r="A184" s="31" t="s">
        <v>178</v>
      </c>
      <c r="B184" s="31" t="s">
        <v>172</v>
      </c>
      <c r="C184" s="31" t="s">
        <v>145</v>
      </c>
      <c r="D184" s="31"/>
      <c r="E184" s="31"/>
      <c r="F184" s="31" t="s">
        <v>125</v>
      </c>
      <c r="G184" s="31">
        <v>11374.2408</v>
      </c>
      <c r="H184" s="31">
        <v>-2313.9648999999999</v>
      </c>
      <c r="I184" s="31">
        <v>0</v>
      </c>
      <c r="J184" s="31">
        <v>24990.821</v>
      </c>
      <c r="K184" s="31">
        <v>136490.88959999999</v>
      </c>
      <c r="L184" s="31">
        <v>-146658.15710000001</v>
      </c>
      <c r="N184" s="31">
        <v>264.12299999999999</v>
      </c>
      <c r="O184" s="32">
        <v>-1.0800000000000001E-8</v>
      </c>
      <c r="P184"/>
      <c r="Q184"/>
      <c r="R184"/>
    </row>
    <row r="185" spans="1:18" ht="14.5" hidden="1" x14ac:dyDescent="0.35">
      <c r="A185" s="31" t="s">
        <v>178</v>
      </c>
      <c r="B185" s="31" t="s">
        <v>173</v>
      </c>
      <c r="C185" s="31" t="s">
        <v>145</v>
      </c>
      <c r="D185" s="31"/>
      <c r="E185" s="31"/>
      <c r="F185" s="31" t="s">
        <v>125</v>
      </c>
      <c r="G185" s="31">
        <v>11374.2408</v>
      </c>
      <c r="H185" s="31">
        <v>2313.9648999999999</v>
      </c>
      <c r="I185" s="31">
        <v>0</v>
      </c>
      <c r="J185" s="31">
        <v>-24990.821</v>
      </c>
      <c r="K185" s="31">
        <v>136490.88959999999</v>
      </c>
      <c r="L185" s="31">
        <v>-126323.62209999999</v>
      </c>
      <c r="N185" s="31">
        <v>-264.12299999999999</v>
      </c>
      <c r="O185" s="32">
        <v>8.7839999999999994E-9</v>
      </c>
      <c r="P185"/>
      <c r="Q185"/>
      <c r="R185"/>
    </row>
    <row r="186" spans="1:18" ht="14.5" hidden="1" x14ac:dyDescent="0.35">
      <c r="A186" s="31" t="s">
        <v>178</v>
      </c>
      <c r="B186" s="31" t="s">
        <v>174</v>
      </c>
      <c r="C186" s="31" t="s">
        <v>145</v>
      </c>
      <c r="D186" s="31"/>
      <c r="E186" s="31"/>
      <c r="F186" s="31" t="s">
        <v>125</v>
      </c>
      <c r="G186" s="31">
        <v>11374.2408</v>
      </c>
      <c r="H186" s="31">
        <v>0</v>
      </c>
      <c r="I186" s="31">
        <v>-2313.9648999999999</v>
      </c>
      <c r="J186" s="31">
        <v>-30544.336800000001</v>
      </c>
      <c r="K186" s="31">
        <v>146658.15710000001</v>
      </c>
      <c r="L186" s="31">
        <v>-136490.88959999999</v>
      </c>
      <c r="N186" s="32">
        <v>-5.9630000000000002E-9</v>
      </c>
      <c r="O186" s="31">
        <v>264.12299999999999</v>
      </c>
      <c r="P186"/>
      <c r="Q186"/>
      <c r="R186"/>
    </row>
    <row r="187" spans="1:18" ht="14.5" hidden="1" x14ac:dyDescent="0.35">
      <c r="A187" s="31" t="s">
        <v>178</v>
      </c>
      <c r="B187" s="31" t="s">
        <v>175</v>
      </c>
      <c r="C187" s="31" t="s">
        <v>145</v>
      </c>
      <c r="D187" s="31"/>
      <c r="E187" s="31"/>
      <c r="F187" s="31" t="s">
        <v>125</v>
      </c>
      <c r="G187" s="31">
        <v>11374.2408</v>
      </c>
      <c r="H187" s="31">
        <v>0</v>
      </c>
      <c r="I187" s="31">
        <v>2313.9648999999999</v>
      </c>
      <c r="J187" s="31">
        <v>30544.336800000001</v>
      </c>
      <c r="K187" s="31">
        <v>126323.62209999999</v>
      </c>
      <c r="L187" s="31">
        <v>-136490.88959999999</v>
      </c>
      <c r="N187" s="32">
        <v>3.948E-9</v>
      </c>
      <c r="O187" s="31">
        <v>-264.12299999999999</v>
      </c>
      <c r="P187"/>
      <c r="Q187"/>
      <c r="R187"/>
    </row>
    <row r="188" spans="1:18" ht="14.5" hidden="1" x14ac:dyDescent="0.35">
      <c r="A188" s="31" t="s">
        <v>178</v>
      </c>
      <c r="B188" s="31" t="s">
        <v>176</v>
      </c>
      <c r="C188" s="31" t="s">
        <v>145</v>
      </c>
      <c r="D188" s="31"/>
      <c r="E188" s="31"/>
      <c r="F188" s="31" t="s">
        <v>125</v>
      </c>
      <c r="G188" s="31">
        <v>11374.2408</v>
      </c>
      <c r="H188" s="31">
        <v>0</v>
      </c>
      <c r="I188" s="31">
        <v>-2313.9648999999999</v>
      </c>
      <c r="J188" s="31">
        <v>-24990.821</v>
      </c>
      <c r="K188" s="31">
        <v>146658.15710000001</v>
      </c>
      <c r="L188" s="31">
        <v>-136490.88959999999</v>
      </c>
      <c r="N188" s="32">
        <v>-1.0509999999999999E-8</v>
      </c>
      <c r="O188" s="31">
        <v>264.12299999999999</v>
      </c>
      <c r="P188"/>
      <c r="Q188"/>
      <c r="R188"/>
    </row>
    <row r="189" spans="1:18" ht="14.5" hidden="1" x14ac:dyDescent="0.35">
      <c r="A189" s="31" t="s">
        <v>178</v>
      </c>
      <c r="B189" s="31" t="s">
        <v>177</v>
      </c>
      <c r="C189" s="31" t="s">
        <v>145</v>
      </c>
      <c r="D189" s="31"/>
      <c r="E189" s="31"/>
      <c r="F189" s="31" t="s">
        <v>125</v>
      </c>
      <c r="G189" s="31">
        <v>11374.2408</v>
      </c>
      <c r="H189" s="31">
        <v>0</v>
      </c>
      <c r="I189" s="31">
        <v>2313.9648999999999</v>
      </c>
      <c r="J189" s="31">
        <v>24990.821</v>
      </c>
      <c r="K189" s="31">
        <v>126323.62209999999</v>
      </c>
      <c r="L189" s="31">
        <v>-136490.88959999999</v>
      </c>
      <c r="N189" s="32">
        <v>8.4949999999999993E-9</v>
      </c>
      <c r="O189" s="31">
        <v>-264.12299999999999</v>
      </c>
      <c r="P189"/>
      <c r="Q189"/>
      <c r="R189"/>
    </row>
    <row r="190" spans="1:18" ht="14.5" hidden="1" x14ac:dyDescent="0.35">
      <c r="A190" s="31" t="s">
        <v>179</v>
      </c>
      <c r="B190" s="31" t="s">
        <v>122</v>
      </c>
      <c r="C190" s="31" t="s">
        <v>123</v>
      </c>
      <c r="D190" s="31" t="s">
        <v>124</v>
      </c>
      <c r="E190" s="31">
        <v>1</v>
      </c>
      <c r="F190" s="31" t="s">
        <v>125</v>
      </c>
      <c r="G190" s="31">
        <v>0</v>
      </c>
      <c r="H190" s="31">
        <v>3.3099999999999997E-2</v>
      </c>
      <c r="I190" s="31">
        <v>-0.12479999999999999</v>
      </c>
      <c r="J190" s="31">
        <v>-1.8945000000000001</v>
      </c>
      <c r="K190" s="31">
        <v>0.72209999999999996</v>
      </c>
      <c r="L190" s="31">
        <v>0.19139999999999999</v>
      </c>
      <c r="N190" s="31">
        <v>-3.0000000000000001E-3</v>
      </c>
      <c r="O190" s="31">
        <v>1.2E-2</v>
      </c>
      <c r="P190"/>
      <c r="Q190"/>
      <c r="R190"/>
    </row>
    <row r="191" spans="1:18" ht="14.5" hidden="1" x14ac:dyDescent="0.35">
      <c r="A191" s="31" t="s">
        <v>179</v>
      </c>
      <c r="B191" s="31" t="s">
        <v>122</v>
      </c>
      <c r="C191" s="31" t="s">
        <v>123</v>
      </c>
      <c r="D191" s="31" t="s">
        <v>124</v>
      </c>
      <c r="E191" s="31">
        <v>2</v>
      </c>
      <c r="F191" s="31" t="s">
        <v>125</v>
      </c>
      <c r="G191" s="31">
        <v>0</v>
      </c>
      <c r="H191" s="31">
        <v>-0.12479999999999999</v>
      </c>
      <c r="I191" s="31">
        <v>-3.3099999999999997E-2</v>
      </c>
      <c r="J191" s="31">
        <v>1.1005</v>
      </c>
      <c r="K191" s="31">
        <v>0.19139999999999999</v>
      </c>
      <c r="L191" s="31">
        <v>-0.72209999999999996</v>
      </c>
      <c r="N191" s="31">
        <v>1.2E-2</v>
      </c>
      <c r="O191" s="31">
        <v>3.0000000000000001E-3</v>
      </c>
      <c r="P191"/>
      <c r="Q191"/>
      <c r="R191"/>
    </row>
    <row r="192" spans="1:18" ht="14.5" hidden="1" x14ac:dyDescent="0.35">
      <c r="A192" s="31" t="s">
        <v>179</v>
      </c>
      <c r="B192" s="31" t="s">
        <v>122</v>
      </c>
      <c r="C192" s="31" t="s">
        <v>123</v>
      </c>
      <c r="D192" s="31" t="s">
        <v>124</v>
      </c>
      <c r="E192" s="31">
        <v>3</v>
      </c>
      <c r="F192" s="31" t="s">
        <v>125</v>
      </c>
      <c r="G192" s="31">
        <v>0</v>
      </c>
      <c r="H192" s="31">
        <v>0</v>
      </c>
      <c r="I192" s="31">
        <v>0</v>
      </c>
      <c r="J192" s="31">
        <v>1.7141999999999999</v>
      </c>
      <c r="K192" s="31">
        <v>0</v>
      </c>
      <c r="L192" s="31">
        <v>0</v>
      </c>
      <c r="N192" s="32">
        <v>4.1300000000000004E-12</v>
      </c>
      <c r="O192" s="32">
        <v>-4.6789999999999998E-12</v>
      </c>
      <c r="P192"/>
      <c r="Q192"/>
      <c r="R192"/>
    </row>
    <row r="193" spans="1:18" ht="14.5" hidden="1" x14ac:dyDescent="0.35">
      <c r="A193" s="31" t="s">
        <v>179</v>
      </c>
      <c r="B193" s="31" t="s">
        <v>122</v>
      </c>
      <c r="C193" s="31" t="s">
        <v>123</v>
      </c>
      <c r="D193" s="31" t="s">
        <v>124</v>
      </c>
      <c r="E193" s="31">
        <v>4</v>
      </c>
      <c r="F193" s="31" t="s">
        <v>125</v>
      </c>
      <c r="G193" s="31">
        <v>0</v>
      </c>
      <c r="H193" s="31">
        <v>0.32529999999999998</v>
      </c>
      <c r="I193" s="31">
        <v>-1.0653999999999999</v>
      </c>
      <c r="J193" s="31">
        <v>-16.688400000000001</v>
      </c>
      <c r="K193" s="31">
        <v>6.5259</v>
      </c>
      <c r="L193" s="31">
        <v>1.9924999999999999</v>
      </c>
      <c r="N193" s="31">
        <v>-3.0000000000000001E-3</v>
      </c>
      <c r="O193" s="31">
        <v>8.9999999999999993E-3</v>
      </c>
      <c r="P193"/>
      <c r="Q193"/>
      <c r="R193"/>
    </row>
    <row r="194" spans="1:18" ht="14.5" hidden="1" x14ac:dyDescent="0.35">
      <c r="A194" s="31" t="s">
        <v>179</v>
      </c>
      <c r="B194" s="31" t="s">
        <v>122</v>
      </c>
      <c r="C194" s="31" t="s">
        <v>123</v>
      </c>
      <c r="D194" s="31" t="s">
        <v>124</v>
      </c>
      <c r="E194" s="31">
        <v>5</v>
      </c>
      <c r="F194" s="31" t="s">
        <v>125</v>
      </c>
      <c r="G194" s="31">
        <v>0</v>
      </c>
      <c r="H194" s="31">
        <v>1.0653999999999999</v>
      </c>
      <c r="I194" s="31">
        <v>0.32529999999999998</v>
      </c>
      <c r="J194" s="31">
        <v>-8.8812999999999995</v>
      </c>
      <c r="K194" s="31">
        <v>-1.9924999999999999</v>
      </c>
      <c r="L194" s="31">
        <v>6.5259</v>
      </c>
      <c r="N194" s="31">
        <v>-8.9999999999999993E-3</v>
      </c>
      <c r="O194" s="31">
        <v>-3.0000000000000001E-3</v>
      </c>
      <c r="P194"/>
      <c r="Q194"/>
      <c r="R194"/>
    </row>
    <row r="195" spans="1:18" ht="14.5" hidden="1" x14ac:dyDescent="0.35">
      <c r="A195" s="31" t="s">
        <v>179</v>
      </c>
      <c r="B195" s="31" t="s">
        <v>122</v>
      </c>
      <c r="C195" s="31" t="s">
        <v>123</v>
      </c>
      <c r="D195" s="31" t="s">
        <v>124</v>
      </c>
      <c r="E195" s="31">
        <v>6</v>
      </c>
      <c r="F195" s="31" t="s">
        <v>125</v>
      </c>
      <c r="G195" s="31">
        <v>0</v>
      </c>
      <c r="H195" s="31">
        <v>0</v>
      </c>
      <c r="I195" s="31">
        <v>0</v>
      </c>
      <c r="J195" s="31">
        <v>14.5679</v>
      </c>
      <c r="K195" s="31">
        <v>0</v>
      </c>
      <c r="L195" s="31">
        <v>0</v>
      </c>
      <c r="N195" s="32">
        <v>3.3040000000000001E-12</v>
      </c>
      <c r="O195" s="32">
        <v>-3.3479999999999999E-12</v>
      </c>
      <c r="P195"/>
      <c r="Q195"/>
      <c r="R195"/>
    </row>
    <row r="196" spans="1:18" ht="14.5" hidden="1" x14ac:dyDescent="0.35">
      <c r="A196" s="31" t="s">
        <v>179</v>
      </c>
      <c r="B196" s="31" t="s">
        <v>122</v>
      </c>
      <c r="C196" s="31" t="s">
        <v>123</v>
      </c>
      <c r="D196" s="31" t="s">
        <v>124</v>
      </c>
      <c r="E196" s="31">
        <v>7</v>
      </c>
      <c r="F196" s="31" t="s">
        <v>125</v>
      </c>
      <c r="G196" s="31">
        <v>0</v>
      </c>
      <c r="H196" s="31">
        <v>0.78469999999999995</v>
      </c>
      <c r="I196" s="31">
        <v>-2.5659999999999998</v>
      </c>
      <c r="J196" s="31">
        <v>-40.208799999999997</v>
      </c>
      <c r="K196" s="31">
        <v>17.947900000000001</v>
      </c>
      <c r="L196" s="31">
        <v>5.4888000000000003</v>
      </c>
      <c r="N196" s="31">
        <v>-1E-3</v>
      </c>
      <c r="O196" s="31">
        <v>3.0000000000000001E-3</v>
      </c>
      <c r="P196"/>
      <c r="Q196"/>
      <c r="R196"/>
    </row>
    <row r="197" spans="1:18" ht="14.5" hidden="1" x14ac:dyDescent="0.35">
      <c r="A197" s="31" t="s">
        <v>179</v>
      </c>
      <c r="B197" s="31" t="s">
        <v>122</v>
      </c>
      <c r="C197" s="31" t="s">
        <v>123</v>
      </c>
      <c r="D197" s="31" t="s">
        <v>124</v>
      </c>
      <c r="E197" s="31">
        <v>8</v>
      </c>
      <c r="F197" s="31" t="s">
        <v>125</v>
      </c>
      <c r="G197" s="31">
        <v>0</v>
      </c>
      <c r="H197" s="31">
        <v>-2.5659999999999998</v>
      </c>
      <c r="I197" s="31">
        <v>-0.78469999999999995</v>
      </c>
      <c r="J197" s="31">
        <v>21.375299999999999</v>
      </c>
      <c r="K197" s="31">
        <v>5.4888000000000003</v>
      </c>
      <c r="L197" s="31">
        <v>-17.947900000000001</v>
      </c>
      <c r="N197" s="31">
        <v>3.0000000000000001E-3</v>
      </c>
      <c r="O197" s="31">
        <v>1E-3</v>
      </c>
      <c r="P197"/>
      <c r="Q197"/>
      <c r="R197"/>
    </row>
    <row r="198" spans="1:18" ht="14.5" hidden="1" x14ac:dyDescent="0.35">
      <c r="A198" s="31" t="s">
        <v>179</v>
      </c>
      <c r="B198" s="31" t="s">
        <v>122</v>
      </c>
      <c r="C198" s="31" t="s">
        <v>123</v>
      </c>
      <c r="D198" s="31" t="s">
        <v>124</v>
      </c>
      <c r="E198" s="31">
        <v>9</v>
      </c>
      <c r="F198" s="31" t="s">
        <v>125</v>
      </c>
      <c r="G198" s="31">
        <v>0</v>
      </c>
      <c r="H198" s="31">
        <v>0</v>
      </c>
      <c r="I198" s="31">
        <v>0</v>
      </c>
      <c r="J198" s="31">
        <v>34.241900000000001</v>
      </c>
      <c r="K198" s="31">
        <v>0</v>
      </c>
      <c r="L198" s="31">
        <v>0</v>
      </c>
      <c r="N198" s="32">
        <v>1.3540000000000001E-12</v>
      </c>
      <c r="O198" s="32">
        <v>-1.3600000000000001E-12</v>
      </c>
      <c r="P198"/>
      <c r="Q198"/>
      <c r="R198"/>
    </row>
    <row r="199" spans="1:18" ht="14.5" hidden="1" x14ac:dyDescent="0.35">
      <c r="A199" s="31" t="s">
        <v>179</v>
      </c>
      <c r="B199" s="31" t="s">
        <v>122</v>
      </c>
      <c r="C199" s="31" t="s">
        <v>123</v>
      </c>
      <c r="D199" s="31" t="s">
        <v>124</v>
      </c>
      <c r="E199" s="31">
        <v>10</v>
      </c>
      <c r="F199" s="31" t="s">
        <v>125</v>
      </c>
      <c r="G199" s="31">
        <v>0</v>
      </c>
      <c r="H199" s="31">
        <v>-3.3793000000000002</v>
      </c>
      <c r="I199" s="31">
        <v>0.504</v>
      </c>
      <c r="J199" s="31">
        <v>46.598999999999997</v>
      </c>
      <c r="K199" s="31">
        <v>-4.7933000000000003</v>
      </c>
      <c r="L199" s="31">
        <v>-32.1389</v>
      </c>
      <c r="N199" s="31">
        <v>-4.0000000000000001E-3</v>
      </c>
      <c r="O199" s="31">
        <v>1E-3</v>
      </c>
      <c r="P199"/>
      <c r="Q199"/>
      <c r="R199"/>
    </row>
    <row r="200" spans="1:18" ht="14.5" hidden="1" x14ac:dyDescent="0.35">
      <c r="A200" s="31" t="s">
        <v>179</v>
      </c>
      <c r="B200" s="31" t="s">
        <v>122</v>
      </c>
      <c r="C200" s="31" t="s">
        <v>123</v>
      </c>
      <c r="D200" s="31" t="s">
        <v>124</v>
      </c>
      <c r="E200" s="31">
        <v>11</v>
      </c>
      <c r="F200" s="31" t="s">
        <v>125</v>
      </c>
      <c r="G200" s="31">
        <v>0</v>
      </c>
      <c r="H200" s="31">
        <v>-0.504</v>
      </c>
      <c r="I200" s="31">
        <v>-3.3793000000000002</v>
      </c>
      <c r="J200" s="31">
        <v>-34.5032</v>
      </c>
      <c r="K200" s="31">
        <v>32.1389</v>
      </c>
      <c r="L200" s="31">
        <v>-4.7933000000000003</v>
      </c>
      <c r="N200" s="31">
        <v>-1E-3</v>
      </c>
      <c r="O200" s="31">
        <v>-4.0000000000000001E-3</v>
      </c>
      <c r="P200"/>
      <c r="Q200"/>
      <c r="R200"/>
    </row>
    <row r="201" spans="1:18" ht="14.5" hidden="1" x14ac:dyDescent="0.35">
      <c r="A201" s="31" t="s">
        <v>179</v>
      </c>
      <c r="B201" s="31" t="s">
        <v>122</v>
      </c>
      <c r="C201" s="31" t="s">
        <v>123</v>
      </c>
      <c r="D201" s="31" t="s">
        <v>124</v>
      </c>
      <c r="E201" s="31">
        <v>12</v>
      </c>
      <c r="F201" s="31" t="s">
        <v>125</v>
      </c>
      <c r="G201" s="31">
        <v>0</v>
      </c>
      <c r="H201" s="31">
        <v>0</v>
      </c>
      <c r="I201" s="31">
        <v>0</v>
      </c>
      <c r="J201" s="31">
        <v>-44.315800000000003</v>
      </c>
      <c r="K201" s="31">
        <v>0</v>
      </c>
      <c r="L201" s="31">
        <v>0</v>
      </c>
      <c r="N201" s="32">
        <v>1.558E-12</v>
      </c>
      <c r="O201" s="32">
        <v>-1.566E-12</v>
      </c>
      <c r="P201"/>
      <c r="Q201"/>
      <c r="R201"/>
    </row>
    <row r="202" spans="1:18" ht="14.5" hidden="1" x14ac:dyDescent="0.35">
      <c r="A202" s="31" t="s">
        <v>179</v>
      </c>
      <c r="B202" s="31" t="s">
        <v>126</v>
      </c>
      <c r="C202" s="31" t="s">
        <v>127</v>
      </c>
      <c r="D202" s="31"/>
      <c r="E202" s="31"/>
      <c r="F202" s="31" t="s">
        <v>125</v>
      </c>
      <c r="G202" s="31">
        <v>9864</v>
      </c>
      <c r="H202" s="31">
        <v>0</v>
      </c>
      <c r="I202" s="31">
        <v>0</v>
      </c>
      <c r="J202" s="31">
        <v>0</v>
      </c>
      <c r="K202" s="31">
        <v>118368</v>
      </c>
      <c r="L202" s="31">
        <v>-118368</v>
      </c>
      <c r="N202" s="32">
        <v>-1.825E-9</v>
      </c>
      <c r="O202" s="32">
        <v>-1.8259999999999999E-9</v>
      </c>
      <c r="P202"/>
      <c r="Q202"/>
      <c r="R202"/>
    </row>
    <row r="203" spans="1:18" ht="14.5" hidden="1" x14ac:dyDescent="0.35">
      <c r="A203" s="31" t="s">
        <v>179</v>
      </c>
      <c r="B203" s="31" t="s">
        <v>128</v>
      </c>
      <c r="C203" s="31" t="s">
        <v>127</v>
      </c>
      <c r="D203" s="31"/>
      <c r="E203" s="31"/>
      <c r="F203" s="31" t="s">
        <v>125</v>
      </c>
      <c r="G203" s="31">
        <v>13581</v>
      </c>
      <c r="H203" s="31">
        <v>0</v>
      </c>
      <c r="I203" s="31">
        <v>0</v>
      </c>
      <c r="J203" s="31">
        <v>0</v>
      </c>
      <c r="K203" s="31">
        <v>162972</v>
      </c>
      <c r="L203" s="31">
        <v>-162972</v>
      </c>
      <c r="N203" s="32">
        <v>5.5099999999999996E-10</v>
      </c>
      <c r="O203" s="32">
        <v>5.4990000000000003E-10</v>
      </c>
      <c r="P203"/>
      <c r="Q203"/>
      <c r="R203"/>
    </row>
    <row r="204" spans="1:18" ht="14.5" hidden="1" x14ac:dyDescent="0.35">
      <c r="A204" s="31" t="s">
        <v>179</v>
      </c>
      <c r="B204" s="31" t="s">
        <v>129</v>
      </c>
      <c r="C204" s="31" t="s">
        <v>127</v>
      </c>
      <c r="D204" s="31"/>
      <c r="E204" s="31"/>
      <c r="F204" s="31" t="s">
        <v>125</v>
      </c>
      <c r="G204" s="31">
        <v>5760</v>
      </c>
      <c r="H204" s="31">
        <v>0</v>
      </c>
      <c r="I204" s="31">
        <v>0</v>
      </c>
      <c r="J204" s="31">
        <v>0</v>
      </c>
      <c r="K204" s="31">
        <v>69120</v>
      </c>
      <c r="L204" s="31">
        <v>-69120</v>
      </c>
      <c r="N204" s="32">
        <v>1.997E-9</v>
      </c>
      <c r="O204" s="32">
        <v>1.997E-9</v>
      </c>
      <c r="P204"/>
      <c r="Q204"/>
      <c r="R204"/>
    </row>
    <row r="205" spans="1:18" ht="14.5" hidden="1" x14ac:dyDescent="0.35">
      <c r="A205" s="31" t="s">
        <v>179</v>
      </c>
      <c r="B205" s="31" t="s">
        <v>130</v>
      </c>
      <c r="C205" s="31" t="s">
        <v>127</v>
      </c>
      <c r="D205" s="31"/>
      <c r="E205" s="31"/>
      <c r="F205" s="31" t="s">
        <v>125</v>
      </c>
      <c r="G205" s="31">
        <v>576</v>
      </c>
      <c r="H205" s="31">
        <v>0</v>
      </c>
      <c r="I205" s="31">
        <v>0</v>
      </c>
      <c r="J205" s="31">
        <v>0</v>
      </c>
      <c r="K205" s="31">
        <v>6912</v>
      </c>
      <c r="L205" s="31">
        <v>-6912</v>
      </c>
      <c r="N205" s="32">
        <v>4.815E-12</v>
      </c>
      <c r="O205" s="32">
        <v>4.807E-12</v>
      </c>
      <c r="P205"/>
      <c r="Q205"/>
      <c r="R205"/>
    </row>
    <row r="206" spans="1:18" ht="29" hidden="1" x14ac:dyDescent="0.35">
      <c r="A206" s="31" t="s">
        <v>179</v>
      </c>
      <c r="B206" s="31" t="s">
        <v>131</v>
      </c>
      <c r="C206" s="31" t="s">
        <v>127</v>
      </c>
      <c r="D206" s="31" t="s">
        <v>132</v>
      </c>
      <c r="E206" s="31">
        <v>1</v>
      </c>
      <c r="F206" s="31" t="s">
        <v>125</v>
      </c>
      <c r="G206" s="31">
        <v>0</v>
      </c>
      <c r="H206" s="31">
        <v>-381.95549999999997</v>
      </c>
      <c r="I206" s="31">
        <v>0</v>
      </c>
      <c r="J206" s="31">
        <v>4583.4665000000005</v>
      </c>
      <c r="K206" s="31">
        <v>0</v>
      </c>
      <c r="L206" s="31">
        <v>-2067.7127999999998</v>
      </c>
      <c r="N206" s="31">
        <v>46.845999999999997</v>
      </c>
      <c r="O206" s="32">
        <v>-1.339E-9</v>
      </c>
      <c r="P206"/>
      <c r="Q206"/>
      <c r="R206"/>
    </row>
    <row r="207" spans="1:18" ht="29" hidden="1" x14ac:dyDescent="0.35">
      <c r="A207" s="31" t="s">
        <v>179</v>
      </c>
      <c r="B207" s="31" t="s">
        <v>131</v>
      </c>
      <c r="C207" s="31" t="s">
        <v>127</v>
      </c>
      <c r="D207" s="31" t="s">
        <v>132</v>
      </c>
      <c r="E207" s="31">
        <v>2</v>
      </c>
      <c r="F207" s="31" t="s">
        <v>125</v>
      </c>
      <c r="G207" s="31">
        <v>0</v>
      </c>
      <c r="H207" s="31">
        <v>0</v>
      </c>
      <c r="I207" s="31">
        <v>-381.95549999999997</v>
      </c>
      <c r="J207" s="31">
        <v>-4583.4665000000005</v>
      </c>
      <c r="K207" s="31">
        <v>2067.7127999999998</v>
      </c>
      <c r="L207" s="31">
        <v>0</v>
      </c>
      <c r="N207" s="32">
        <v>-1.339E-9</v>
      </c>
      <c r="O207" s="31">
        <v>46.845999999999997</v>
      </c>
      <c r="P207"/>
      <c r="Q207"/>
      <c r="R207"/>
    </row>
    <row r="208" spans="1:18" ht="29" hidden="1" x14ac:dyDescent="0.35">
      <c r="A208" s="31" t="s">
        <v>179</v>
      </c>
      <c r="B208" s="31" t="s">
        <v>131</v>
      </c>
      <c r="C208" s="31" t="s">
        <v>127</v>
      </c>
      <c r="D208" s="31" t="s">
        <v>132</v>
      </c>
      <c r="E208" s="31">
        <v>3</v>
      </c>
      <c r="F208" s="31" t="s">
        <v>125</v>
      </c>
      <c r="G208" s="31">
        <v>0</v>
      </c>
      <c r="H208" s="31">
        <v>-286.4667</v>
      </c>
      <c r="I208" s="31">
        <v>0</v>
      </c>
      <c r="J208" s="31">
        <v>2406.3199</v>
      </c>
      <c r="K208" s="31">
        <v>0</v>
      </c>
      <c r="L208" s="31">
        <v>-1550.7846</v>
      </c>
      <c r="N208" s="31">
        <v>35.134999999999998</v>
      </c>
      <c r="O208" s="32">
        <v>-2.0200000000000001E-9</v>
      </c>
      <c r="P208"/>
      <c r="Q208"/>
      <c r="R208"/>
    </row>
    <row r="209" spans="1:18" ht="29" hidden="1" x14ac:dyDescent="0.35">
      <c r="A209" s="31" t="s">
        <v>179</v>
      </c>
      <c r="B209" s="31" t="s">
        <v>131</v>
      </c>
      <c r="C209" s="31" t="s">
        <v>127</v>
      </c>
      <c r="D209" s="31" t="s">
        <v>132</v>
      </c>
      <c r="E209" s="31">
        <v>4</v>
      </c>
      <c r="F209" s="31" t="s">
        <v>125</v>
      </c>
      <c r="G209" s="31">
        <v>0</v>
      </c>
      <c r="H209" s="31">
        <v>-286.4667</v>
      </c>
      <c r="I209" s="31">
        <v>0</v>
      </c>
      <c r="J209" s="31">
        <v>4468.8797999999997</v>
      </c>
      <c r="K209" s="31">
        <v>0</v>
      </c>
      <c r="L209" s="31">
        <v>-1550.7846</v>
      </c>
      <c r="N209" s="31">
        <v>35.134999999999998</v>
      </c>
      <c r="O209" s="32">
        <v>1.098E-11</v>
      </c>
      <c r="P209"/>
      <c r="Q209"/>
      <c r="R209"/>
    </row>
    <row r="210" spans="1:18" ht="29" hidden="1" x14ac:dyDescent="0.35">
      <c r="A210" s="31" t="s">
        <v>179</v>
      </c>
      <c r="B210" s="31" t="s">
        <v>131</v>
      </c>
      <c r="C210" s="31" t="s">
        <v>127</v>
      </c>
      <c r="D210" s="31" t="s">
        <v>132</v>
      </c>
      <c r="E210" s="31">
        <v>5</v>
      </c>
      <c r="F210" s="31" t="s">
        <v>125</v>
      </c>
      <c r="G210" s="31">
        <v>0</v>
      </c>
      <c r="H210" s="31">
        <v>0</v>
      </c>
      <c r="I210" s="31">
        <v>-286.4667</v>
      </c>
      <c r="J210" s="31">
        <v>-4468.8797999999997</v>
      </c>
      <c r="K210" s="31">
        <v>1550.7846</v>
      </c>
      <c r="L210" s="31">
        <v>0</v>
      </c>
      <c r="N210" s="32">
        <v>-1.107E-10</v>
      </c>
      <c r="O210" s="31">
        <v>35.134999999999998</v>
      </c>
      <c r="P210"/>
      <c r="Q210"/>
      <c r="R210"/>
    </row>
    <row r="211" spans="1:18" ht="29" hidden="1" x14ac:dyDescent="0.35">
      <c r="A211" s="31" t="s">
        <v>179</v>
      </c>
      <c r="B211" s="31" t="s">
        <v>131</v>
      </c>
      <c r="C211" s="31" t="s">
        <v>127</v>
      </c>
      <c r="D211" s="31" t="s">
        <v>132</v>
      </c>
      <c r="E211" s="31">
        <v>6</v>
      </c>
      <c r="F211" s="31" t="s">
        <v>125</v>
      </c>
      <c r="G211" s="31">
        <v>0</v>
      </c>
      <c r="H211" s="31">
        <v>0</v>
      </c>
      <c r="I211" s="31">
        <v>-286.4667</v>
      </c>
      <c r="J211" s="31">
        <v>-2406.3199</v>
      </c>
      <c r="K211" s="31">
        <v>1550.7846</v>
      </c>
      <c r="L211" s="31">
        <v>0</v>
      </c>
      <c r="N211" s="32">
        <v>-1.8979999999999999E-9</v>
      </c>
      <c r="O211" s="31">
        <v>35.134999999999998</v>
      </c>
      <c r="P211"/>
      <c r="Q211"/>
      <c r="R211"/>
    </row>
    <row r="212" spans="1:18" ht="29" hidden="1" x14ac:dyDescent="0.35">
      <c r="A212" s="31" t="s">
        <v>179</v>
      </c>
      <c r="B212" s="31" t="s">
        <v>131</v>
      </c>
      <c r="C212" s="31" t="s">
        <v>127</v>
      </c>
      <c r="D212" s="31" t="s">
        <v>132</v>
      </c>
      <c r="E212" s="31">
        <v>7</v>
      </c>
      <c r="F212" s="31" t="s">
        <v>125</v>
      </c>
      <c r="G212" s="31">
        <v>0</v>
      </c>
      <c r="H212" s="31">
        <v>-286.4667</v>
      </c>
      <c r="I212" s="31">
        <v>286.4667</v>
      </c>
      <c r="J212" s="31">
        <v>6875.1998000000003</v>
      </c>
      <c r="K212" s="31">
        <v>-1550.7846</v>
      </c>
      <c r="L212" s="31">
        <v>-1550.7846</v>
      </c>
      <c r="N212" s="31">
        <v>35.134999999999998</v>
      </c>
      <c r="O212" s="31">
        <v>-35.134999999999998</v>
      </c>
      <c r="P212"/>
      <c r="Q212"/>
      <c r="R212"/>
    </row>
    <row r="213" spans="1:18" ht="29" hidden="1" x14ac:dyDescent="0.35">
      <c r="A213" s="31" t="s">
        <v>179</v>
      </c>
      <c r="B213" s="31" t="s">
        <v>131</v>
      </c>
      <c r="C213" s="31" t="s">
        <v>127</v>
      </c>
      <c r="D213" s="31" t="s">
        <v>132</v>
      </c>
      <c r="E213" s="31">
        <v>8</v>
      </c>
      <c r="F213" s="31" t="s">
        <v>125</v>
      </c>
      <c r="G213" s="31">
        <v>0</v>
      </c>
      <c r="H213" s="31">
        <v>-286.4667</v>
      </c>
      <c r="I213" s="31">
        <v>-286.4667</v>
      </c>
      <c r="J213" s="31">
        <v>0</v>
      </c>
      <c r="K213" s="31">
        <v>1550.7846</v>
      </c>
      <c r="L213" s="31">
        <v>-1550.7846</v>
      </c>
      <c r="N213" s="31">
        <v>35.134999999999998</v>
      </c>
      <c r="O213" s="31">
        <v>35.134999999999998</v>
      </c>
      <c r="P213"/>
      <c r="Q213"/>
      <c r="R213"/>
    </row>
    <row r="214" spans="1:18" ht="29" hidden="1" x14ac:dyDescent="0.35">
      <c r="A214" s="31" t="s">
        <v>179</v>
      </c>
      <c r="B214" s="31" t="s">
        <v>131</v>
      </c>
      <c r="C214" s="31" t="s">
        <v>127</v>
      </c>
      <c r="D214" s="31" t="s">
        <v>132</v>
      </c>
      <c r="E214" s="31">
        <v>9</v>
      </c>
      <c r="F214" s="31" t="s">
        <v>125</v>
      </c>
      <c r="G214" s="31">
        <v>0</v>
      </c>
      <c r="H214" s="31">
        <v>-215.041</v>
      </c>
      <c r="I214" s="31">
        <v>215.041</v>
      </c>
      <c r="J214" s="31">
        <v>3612.6882999999998</v>
      </c>
      <c r="K214" s="31">
        <v>-1164.1223</v>
      </c>
      <c r="L214" s="31">
        <v>-1164.1223</v>
      </c>
      <c r="N214" s="31">
        <v>26.375</v>
      </c>
      <c r="O214" s="31">
        <v>-26.375</v>
      </c>
      <c r="P214"/>
      <c r="Q214"/>
      <c r="R214"/>
    </row>
    <row r="215" spans="1:18" ht="29" hidden="1" x14ac:dyDescent="0.35">
      <c r="A215" s="31" t="s">
        <v>179</v>
      </c>
      <c r="B215" s="31" t="s">
        <v>131</v>
      </c>
      <c r="C215" s="31" t="s">
        <v>127</v>
      </c>
      <c r="D215" s="31" t="s">
        <v>132</v>
      </c>
      <c r="E215" s="31">
        <v>10</v>
      </c>
      <c r="F215" s="31" t="s">
        <v>125</v>
      </c>
      <c r="G215" s="31">
        <v>0</v>
      </c>
      <c r="H215" s="31">
        <v>-215.041</v>
      </c>
      <c r="I215" s="31">
        <v>215.041</v>
      </c>
      <c r="J215" s="31">
        <v>6709.2782999999999</v>
      </c>
      <c r="K215" s="31">
        <v>-1164.1223</v>
      </c>
      <c r="L215" s="31">
        <v>-1164.1223</v>
      </c>
      <c r="N215" s="31">
        <v>26.375</v>
      </c>
      <c r="O215" s="31">
        <v>-26.375</v>
      </c>
      <c r="P215"/>
      <c r="Q215"/>
      <c r="R215"/>
    </row>
    <row r="216" spans="1:18" ht="29" hidden="1" x14ac:dyDescent="0.35">
      <c r="A216" s="31" t="s">
        <v>179</v>
      </c>
      <c r="B216" s="31" t="s">
        <v>131</v>
      </c>
      <c r="C216" s="31" t="s">
        <v>127</v>
      </c>
      <c r="D216" s="31" t="s">
        <v>132</v>
      </c>
      <c r="E216" s="31">
        <v>11</v>
      </c>
      <c r="F216" s="31" t="s">
        <v>125</v>
      </c>
      <c r="G216" s="31">
        <v>0</v>
      </c>
      <c r="H216" s="31">
        <v>-215.041</v>
      </c>
      <c r="I216" s="31">
        <v>-215.041</v>
      </c>
      <c r="J216" s="31">
        <v>-1548.2950000000001</v>
      </c>
      <c r="K216" s="31">
        <v>1164.1223</v>
      </c>
      <c r="L216" s="31">
        <v>-1164.1223</v>
      </c>
      <c r="N216" s="31">
        <v>26.375</v>
      </c>
      <c r="O216" s="31">
        <v>26.375</v>
      </c>
      <c r="P216"/>
      <c r="Q216"/>
      <c r="R216"/>
    </row>
    <row r="217" spans="1:18" ht="29" hidden="1" x14ac:dyDescent="0.35">
      <c r="A217" s="31" t="s">
        <v>179</v>
      </c>
      <c r="B217" s="31" t="s">
        <v>131</v>
      </c>
      <c r="C217" s="31" t="s">
        <v>127</v>
      </c>
      <c r="D217" s="31" t="s">
        <v>132</v>
      </c>
      <c r="E217" s="31">
        <v>12</v>
      </c>
      <c r="F217" s="31" t="s">
        <v>125</v>
      </c>
      <c r="G217" s="31">
        <v>0</v>
      </c>
      <c r="H217" s="31">
        <v>-215.041</v>
      </c>
      <c r="I217" s="31">
        <v>-215.041</v>
      </c>
      <c r="J217" s="31">
        <v>1548.2950000000001</v>
      </c>
      <c r="K217" s="31">
        <v>1164.1223</v>
      </c>
      <c r="L217" s="31">
        <v>-1164.1223</v>
      </c>
      <c r="N217" s="31">
        <v>26.375</v>
      </c>
      <c r="O217" s="31">
        <v>26.375</v>
      </c>
      <c r="P217"/>
      <c r="Q217"/>
      <c r="R217"/>
    </row>
    <row r="218" spans="1:18" ht="29" hidden="1" x14ac:dyDescent="0.35">
      <c r="A218" s="31" t="s">
        <v>179</v>
      </c>
      <c r="B218" s="31" t="s">
        <v>133</v>
      </c>
      <c r="C218" s="31" t="s">
        <v>127</v>
      </c>
      <c r="D218" s="31" t="s">
        <v>132</v>
      </c>
      <c r="E218" s="31">
        <v>1</v>
      </c>
      <c r="F218" s="31" t="s">
        <v>125</v>
      </c>
      <c r="G218" s="31">
        <v>0</v>
      </c>
      <c r="H218" s="31">
        <v>0</v>
      </c>
      <c r="I218" s="31">
        <v>-381.95549999999997</v>
      </c>
      <c r="J218" s="31">
        <v>-4583.4665000000005</v>
      </c>
      <c r="K218" s="31">
        <v>2067.7127999999998</v>
      </c>
      <c r="L218" s="31">
        <v>0</v>
      </c>
      <c r="N218" s="32">
        <v>-1.339E-9</v>
      </c>
      <c r="O218" s="31">
        <v>46.845999999999997</v>
      </c>
      <c r="P218"/>
      <c r="Q218"/>
      <c r="R218"/>
    </row>
    <row r="219" spans="1:18" ht="29" hidden="1" x14ac:dyDescent="0.35">
      <c r="A219" s="31" t="s">
        <v>179</v>
      </c>
      <c r="B219" s="31" t="s">
        <v>133</v>
      </c>
      <c r="C219" s="31" t="s">
        <v>127</v>
      </c>
      <c r="D219" s="31" t="s">
        <v>132</v>
      </c>
      <c r="E219" s="31">
        <v>2</v>
      </c>
      <c r="F219" s="31" t="s">
        <v>125</v>
      </c>
      <c r="G219" s="31">
        <v>0</v>
      </c>
      <c r="H219" s="31">
        <v>381.95549999999997</v>
      </c>
      <c r="I219" s="31">
        <v>0</v>
      </c>
      <c r="J219" s="31">
        <v>-4583.4665000000005</v>
      </c>
      <c r="K219" s="31">
        <v>0</v>
      </c>
      <c r="L219" s="31">
        <v>2067.7127999999998</v>
      </c>
      <c r="N219" s="31">
        <v>-46.845999999999997</v>
      </c>
      <c r="O219" s="32">
        <v>1.339E-9</v>
      </c>
      <c r="P219"/>
      <c r="Q219"/>
      <c r="R219"/>
    </row>
    <row r="220" spans="1:18" ht="29" hidden="1" x14ac:dyDescent="0.35">
      <c r="A220" s="31" t="s">
        <v>179</v>
      </c>
      <c r="B220" s="31" t="s">
        <v>133</v>
      </c>
      <c r="C220" s="31" t="s">
        <v>127</v>
      </c>
      <c r="D220" s="31" t="s">
        <v>132</v>
      </c>
      <c r="E220" s="31">
        <v>3</v>
      </c>
      <c r="F220" s="31" t="s">
        <v>125</v>
      </c>
      <c r="G220" s="31">
        <v>0</v>
      </c>
      <c r="H220" s="31">
        <v>0</v>
      </c>
      <c r="I220" s="31">
        <v>-286.4667</v>
      </c>
      <c r="J220" s="31">
        <v>-4468.8797999999997</v>
      </c>
      <c r="K220" s="31">
        <v>1550.7846</v>
      </c>
      <c r="L220" s="31">
        <v>0</v>
      </c>
      <c r="N220" s="32">
        <v>-1.107E-10</v>
      </c>
      <c r="O220" s="31">
        <v>35.134999999999998</v>
      </c>
      <c r="P220"/>
      <c r="Q220"/>
      <c r="R220"/>
    </row>
    <row r="221" spans="1:18" ht="29" hidden="1" x14ac:dyDescent="0.35">
      <c r="A221" s="31" t="s">
        <v>179</v>
      </c>
      <c r="B221" s="31" t="s">
        <v>133</v>
      </c>
      <c r="C221" s="31" t="s">
        <v>127</v>
      </c>
      <c r="D221" s="31" t="s">
        <v>132</v>
      </c>
      <c r="E221" s="31">
        <v>4</v>
      </c>
      <c r="F221" s="31" t="s">
        <v>125</v>
      </c>
      <c r="G221" s="31">
        <v>0</v>
      </c>
      <c r="H221" s="31">
        <v>0</v>
      </c>
      <c r="I221" s="31">
        <v>-286.4667</v>
      </c>
      <c r="J221" s="31">
        <v>-2406.3199</v>
      </c>
      <c r="K221" s="31">
        <v>1550.7846</v>
      </c>
      <c r="L221" s="31">
        <v>0</v>
      </c>
      <c r="N221" s="32">
        <v>-1.8979999999999999E-9</v>
      </c>
      <c r="O221" s="31">
        <v>35.134999999999998</v>
      </c>
      <c r="P221"/>
      <c r="Q221"/>
      <c r="R221"/>
    </row>
    <row r="222" spans="1:18" ht="29" hidden="1" x14ac:dyDescent="0.35">
      <c r="A222" s="31" t="s">
        <v>179</v>
      </c>
      <c r="B222" s="31" t="s">
        <v>133</v>
      </c>
      <c r="C222" s="31" t="s">
        <v>127</v>
      </c>
      <c r="D222" s="31" t="s">
        <v>132</v>
      </c>
      <c r="E222" s="31">
        <v>5</v>
      </c>
      <c r="F222" s="31" t="s">
        <v>125</v>
      </c>
      <c r="G222" s="31">
        <v>0</v>
      </c>
      <c r="H222" s="31">
        <v>286.4667</v>
      </c>
      <c r="I222" s="31">
        <v>0</v>
      </c>
      <c r="J222" s="31">
        <v>-4468.8797999999997</v>
      </c>
      <c r="K222" s="31">
        <v>0</v>
      </c>
      <c r="L222" s="31">
        <v>1550.7846</v>
      </c>
      <c r="N222" s="31">
        <v>-35.134999999999998</v>
      </c>
      <c r="O222" s="32">
        <v>-1.098E-11</v>
      </c>
      <c r="P222"/>
      <c r="Q222"/>
      <c r="R222"/>
    </row>
    <row r="223" spans="1:18" ht="29" hidden="1" x14ac:dyDescent="0.35">
      <c r="A223" s="31" t="s">
        <v>179</v>
      </c>
      <c r="B223" s="31" t="s">
        <v>133</v>
      </c>
      <c r="C223" s="31" t="s">
        <v>127</v>
      </c>
      <c r="D223" s="31" t="s">
        <v>132</v>
      </c>
      <c r="E223" s="31">
        <v>6</v>
      </c>
      <c r="F223" s="31" t="s">
        <v>125</v>
      </c>
      <c r="G223" s="31">
        <v>0</v>
      </c>
      <c r="H223" s="31">
        <v>286.4667</v>
      </c>
      <c r="I223" s="31">
        <v>0</v>
      </c>
      <c r="J223" s="31">
        <v>-2406.3199</v>
      </c>
      <c r="K223" s="31">
        <v>0</v>
      </c>
      <c r="L223" s="31">
        <v>1550.7846</v>
      </c>
      <c r="N223" s="31">
        <v>-35.134999999999998</v>
      </c>
      <c r="O223" s="32">
        <v>2.0200000000000001E-9</v>
      </c>
      <c r="P223"/>
      <c r="Q223"/>
      <c r="R223"/>
    </row>
    <row r="224" spans="1:18" ht="29" hidden="1" x14ac:dyDescent="0.35">
      <c r="A224" s="31" t="s">
        <v>179</v>
      </c>
      <c r="B224" s="31" t="s">
        <v>133</v>
      </c>
      <c r="C224" s="31" t="s">
        <v>127</v>
      </c>
      <c r="D224" s="31" t="s">
        <v>132</v>
      </c>
      <c r="E224" s="31">
        <v>7</v>
      </c>
      <c r="F224" s="31" t="s">
        <v>125</v>
      </c>
      <c r="G224" s="31">
        <v>0</v>
      </c>
      <c r="H224" s="31">
        <v>-286.4667</v>
      </c>
      <c r="I224" s="31">
        <v>-286.4667</v>
      </c>
      <c r="J224" s="31">
        <v>0</v>
      </c>
      <c r="K224" s="31">
        <v>1550.7846</v>
      </c>
      <c r="L224" s="31">
        <v>-1550.7846</v>
      </c>
      <c r="N224" s="31">
        <v>35.134999999999998</v>
      </c>
      <c r="O224" s="31">
        <v>35.134999999999998</v>
      </c>
      <c r="P224"/>
      <c r="Q224"/>
      <c r="R224"/>
    </row>
    <row r="225" spans="1:21" ht="29" hidden="1" x14ac:dyDescent="0.35">
      <c r="A225" s="31" t="s">
        <v>179</v>
      </c>
      <c r="B225" s="31" t="s">
        <v>133</v>
      </c>
      <c r="C225" s="31" t="s">
        <v>127</v>
      </c>
      <c r="D225" s="31" t="s">
        <v>132</v>
      </c>
      <c r="E225" s="31">
        <v>8</v>
      </c>
      <c r="F225" s="31" t="s">
        <v>125</v>
      </c>
      <c r="G225" s="31">
        <v>0</v>
      </c>
      <c r="H225" s="31">
        <v>286.4667</v>
      </c>
      <c r="I225" s="31">
        <v>-286.4667</v>
      </c>
      <c r="J225" s="31">
        <v>-6875.1998000000003</v>
      </c>
      <c r="K225" s="31">
        <v>1550.7846</v>
      </c>
      <c r="L225" s="31">
        <v>1550.7846</v>
      </c>
      <c r="N225" s="31">
        <v>-35.134999999999998</v>
      </c>
      <c r="O225" s="31">
        <v>35.134999999999998</v>
      </c>
      <c r="P225"/>
      <c r="Q225"/>
      <c r="R225"/>
    </row>
    <row r="226" spans="1:21" ht="29" hidden="1" x14ac:dyDescent="0.35">
      <c r="A226" s="31" t="s">
        <v>179</v>
      </c>
      <c r="B226" s="31" t="s">
        <v>133</v>
      </c>
      <c r="C226" s="31" t="s">
        <v>127</v>
      </c>
      <c r="D226" s="31" t="s">
        <v>132</v>
      </c>
      <c r="E226" s="31">
        <v>9</v>
      </c>
      <c r="F226" s="31" t="s">
        <v>125</v>
      </c>
      <c r="G226" s="31">
        <v>0</v>
      </c>
      <c r="H226" s="31">
        <v>-215.041</v>
      </c>
      <c r="I226" s="31">
        <v>-215.041</v>
      </c>
      <c r="J226" s="31">
        <v>-1548.2950000000001</v>
      </c>
      <c r="K226" s="31">
        <v>1164.1223</v>
      </c>
      <c r="L226" s="31">
        <v>-1164.1223</v>
      </c>
      <c r="N226" s="31">
        <v>26.375</v>
      </c>
      <c r="O226" s="31">
        <v>26.375</v>
      </c>
      <c r="P226"/>
      <c r="Q226"/>
      <c r="R226"/>
    </row>
    <row r="227" spans="1:21" ht="29" hidden="1" x14ac:dyDescent="0.35">
      <c r="A227" s="31" t="s">
        <v>179</v>
      </c>
      <c r="B227" s="31" t="s">
        <v>133</v>
      </c>
      <c r="C227" s="31" t="s">
        <v>127</v>
      </c>
      <c r="D227" s="31" t="s">
        <v>132</v>
      </c>
      <c r="E227" s="31">
        <v>10</v>
      </c>
      <c r="F227" s="31" t="s">
        <v>125</v>
      </c>
      <c r="G227" s="31">
        <v>0</v>
      </c>
      <c r="H227" s="31">
        <v>-215.041</v>
      </c>
      <c r="I227" s="31">
        <v>-215.041</v>
      </c>
      <c r="J227" s="31">
        <v>1548.2950000000001</v>
      </c>
      <c r="K227" s="31">
        <v>1164.1223</v>
      </c>
      <c r="L227" s="31">
        <v>-1164.1223</v>
      </c>
      <c r="N227" s="31">
        <v>26.375</v>
      </c>
      <c r="O227" s="31">
        <v>26.375</v>
      </c>
      <c r="P227"/>
      <c r="Q227"/>
      <c r="R227"/>
    </row>
    <row r="228" spans="1:21" ht="29" hidden="1" x14ac:dyDescent="0.35">
      <c r="A228" s="31" t="s">
        <v>179</v>
      </c>
      <c r="B228" s="31" t="s">
        <v>133</v>
      </c>
      <c r="C228" s="31" t="s">
        <v>127</v>
      </c>
      <c r="D228" s="31" t="s">
        <v>132</v>
      </c>
      <c r="E228" s="31">
        <v>11</v>
      </c>
      <c r="F228" s="31" t="s">
        <v>125</v>
      </c>
      <c r="G228" s="31">
        <v>0</v>
      </c>
      <c r="H228" s="31">
        <v>215.041</v>
      </c>
      <c r="I228" s="31">
        <v>-215.041</v>
      </c>
      <c r="J228" s="31">
        <v>-6709.2782999999999</v>
      </c>
      <c r="K228" s="31">
        <v>1164.1223</v>
      </c>
      <c r="L228" s="31">
        <v>1164.1223</v>
      </c>
      <c r="N228" s="31">
        <v>-26.375</v>
      </c>
      <c r="O228" s="31">
        <v>26.375</v>
      </c>
      <c r="P228"/>
      <c r="Q228"/>
      <c r="R228"/>
    </row>
    <row r="229" spans="1:21" ht="29" hidden="1" x14ac:dyDescent="0.35">
      <c r="A229" s="31" t="s">
        <v>179</v>
      </c>
      <c r="B229" s="31" t="s">
        <v>133</v>
      </c>
      <c r="C229" s="31" t="s">
        <v>127</v>
      </c>
      <c r="D229" s="31" t="s">
        <v>132</v>
      </c>
      <c r="E229" s="31">
        <v>12</v>
      </c>
      <c r="F229" s="31" t="s">
        <v>125</v>
      </c>
      <c r="G229" s="31">
        <v>0</v>
      </c>
      <c r="H229" s="31">
        <v>215.041</v>
      </c>
      <c r="I229" s="31">
        <v>-215.041</v>
      </c>
      <c r="J229" s="31">
        <v>-3612.6882999999998</v>
      </c>
      <c r="K229" s="31">
        <v>1164.1223</v>
      </c>
      <c r="L229" s="31">
        <v>1164.1223</v>
      </c>
      <c r="N229" s="31">
        <v>-26.375</v>
      </c>
      <c r="O229" s="31">
        <v>26.375</v>
      </c>
      <c r="P229"/>
      <c r="Q229"/>
      <c r="R229"/>
    </row>
    <row r="230" spans="1:21" ht="14.5" hidden="1" x14ac:dyDescent="0.35">
      <c r="A230" s="31" t="s">
        <v>179</v>
      </c>
      <c r="B230" s="31" t="s">
        <v>134</v>
      </c>
      <c r="C230" s="31" t="s">
        <v>127</v>
      </c>
      <c r="D230" s="31"/>
      <c r="E230" s="31"/>
      <c r="F230" s="31" t="s">
        <v>125</v>
      </c>
      <c r="G230" s="31">
        <v>0</v>
      </c>
      <c r="H230" s="31">
        <v>-2610.0162</v>
      </c>
      <c r="I230" s="31">
        <v>0</v>
      </c>
      <c r="J230" s="31">
        <v>34452.214200000002</v>
      </c>
      <c r="K230" s="31">
        <v>0</v>
      </c>
      <c r="L230" s="31">
        <v>-15651.0237</v>
      </c>
      <c r="N230" s="31">
        <v>196.33799999999999</v>
      </c>
      <c r="O230" s="32">
        <v>-3.4980000000000001E-9</v>
      </c>
      <c r="P230"/>
      <c r="Q230"/>
      <c r="R230"/>
    </row>
    <row r="231" spans="1:21" ht="14.5" hidden="1" x14ac:dyDescent="0.35">
      <c r="A231" s="31" t="s">
        <v>179</v>
      </c>
      <c r="B231" s="31" t="s">
        <v>135</v>
      </c>
      <c r="C231" s="31" t="s">
        <v>127</v>
      </c>
      <c r="D231" s="31"/>
      <c r="E231" s="31"/>
      <c r="F231" s="31" t="s">
        <v>125</v>
      </c>
      <c r="G231" s="31">
        <v>0</v>
      </c>
      <c r="H231" s="31">
        <v>-2610.0162</v>
      </c>
      <c r="I231" s="31">
        <v>0</v>
      </c>
      <c r="J231" s="31">
        <v>28188.175299999999</v>
      </c>
      <c r="K231" s="31">
        <v>0</v>
      </c>
      <c r="L231" s="31">
        <v>-15651.0237</v>
      </c>
      <c r="N231" s="31">
        <v>196.33799999999999</v>
      </c>
      <c r="O231" s="32">
        <v>-7.3039999999999996E-9</v>
      </c>
      <c r="P231"/>
      <c r="Q231"/>
      <c r="R231"/>
    </row>
    <row r="232" spans="1:21" ht="14.5" hidden="1" x14ac:dyDescent="0.35">
      <c r="A232" s="31" t="s">
        <v>179</v>
      </c>
      <c r="B232" s="31" t="s">
        <v>136</v>
      </c>
      <c r="C232" s="31" t="s">
        <v>127</v>
      </c>
      <c r="D232" s="31"/>
      <c r="E232" s="31"/>
      <c r="F232" s="31" t="s">
        <v>125</v>
      </c>
      <c r="G232" s="31">
        <v>0</v>
      </c>
      <c r="H232" s="31">
        <v>0</v>
      </c>
      <c r="I232" s="31">
        <v>-2610.0162</v>
      </c>
      <c r="J232" s="31">
        <v>-34452.214200000002</v>
      </c>
      <c r="K232" s="31">
        <v>15651.0237</v>
      </c>
      <c r="L232" s="31">
        <v>0</v>
      </c>
      <c r="N232" s="32">
        <v>-3.7140000000000002E-9</v>
      </c>
      <c r="O232" s="31">
        <v>196.33799999999999</v>
      </c>
      <c r="P232"/>
      <c r="Q232"/>
      <c r="R232"/>
    </row>
    <row r="233" spans="1:21" ht="14.5" hidden="1" x14ac:dyDescent="0.35">
      <c r="A233" s="31" t="s">
        <v>179</v>
      </c>
      <c r="B233" s="31" t="s">
        <v>137</v>
      </c>
      <c r="C233" s="31" t="s">
        <v>127</v>
      </c>
      <c r="D233" s="31"/>
      <c r="E233" s="31"/>
      <c r="F233" s="31" t="s">
        <v>125</v>
      </c>
      <c r="G233" s="31">
        <v>0</v>
      </c>
      <c r="H233" s="31">
        <v>0</v>
      </c>
      <c r="I233" s="31">
        <v>-2610.0162</v>
      </c>
      <c r="J233" s="31">
        <v>-28188.175299999999</v>
      </c>
      <c r="K233" s="31">
        <v>15651.0237</v>
      </c>
      <c r="L233" s="31">
        <v>0</v>
      </c>
      <c r="N233" s="32">
        <v>-7.087E-9</v>
      </c>
      <c r="O233" s="31">
        <v>196.33799999999999</v>
      </c>
      <c r="P233"/>
      <c r="Q233"/>
      <c r="R233"/>
    </row>
    <row r="234" spans="1:21" s="35" customFormat="1" ht="30" customHeight="1" x14ac:dyDescent="0.7">
      <c r="A234" s="36" t="s">
        <v>179</v>
      </c>
      <c r="B234" s="36" t="s">
        <v>138</v>
      </c>
      <c r="C234" s="36" t="s">
        <v>127</v>
      </c>
      <c r="D234" s="36"/>
      <c r="E234" s="36"/>
      <c r="F234" s="36" t="s">
        <v>125</v>
      </c>
      <c r="G234" s="36">
        <v>0</v>
      </c>
      <c r="H234" s="36">
        <v>-2610.0162</v>
      </c>
      <c r="I234" s="36">
        <v>0</v>
      </c>
      <c r="J234" s="36">
        <v>31320.194800000001</v>
      </c>
      <c r="K234" s="36">
        <v>0</v>
      </c>
      <c r="L234" s="36">
        <v>-15651.0237</v>
      </c>
      <c r="N234" s="36">
        <v>196.33799999999999</v>
      </c>
      <c r="O234" s="37"/>
      <c r="P234" s="10">
        <f>N234-N327</f>
        <v>9.1289999999999907</v>
      </c>
      <c r="Q234" s="51">
        <f>(MAX(G240:G242)*P234*EARTHQUAKE!B7)/('P-Delta Effect Check'!H234*3000*EARTHQUAKE!B26)</f>
        <v>-1.36419037273687E-2</v>
      </c>
      <c r="R234" s="34">
        <v>-553.85559999999998</v>
      </c>
      <c r="S234" s="34">
        <v>40.94</v>
      </c>
      <c r="T234" s="10">
        <f>S234-S327</f>
        <v>1.9319999999999951</v>
      </c>
      <c r="U234" s="45">
        <f>(MAX(G240:G242)*T234*EARTHQUAKE!H7)/('P-Delta Effect Check'!R234*3000*EARTHQUAKE!H26)</f>
        <v>-1.3605219319062386E-2</v>
      </c>
    </row>
    <row r="235" spans="1:21" s="35" customFormat="1" ht="30" hidden="1" customHeight="1" x14ac:dyDescent="0.7">
      <c r="A235" s="36" t="s">
        <v>179</v>
      </c>
      <c r="B235" s="36" t="s">
        <v>139</v>
      </c>
      <c r="C235" s="36" t="s">
        <v>127</v>
      </c>
      <c r="D235" s="36"/>
      <c r="E235" s="36"/>
      <c r="F235" s="36" t="s">
        <v>125</v>
      </c>
      <c r="G235" s="36">
        <v>0</v>
      </c>
      <c r="H235" s="36">
        <v>0</v>
      </c>
      <c r="I235" s="36">
        <v>-2610.0162</v>
      </c>
      <c r="J235" s="36">
        <v>-31320.194800000001</v>
      </c>
      <c r="K235" s="36">
        <v>15651.0237</v>
      </c>
      <c r="L235" s="36">
        <v>0</v>
      </c>
      <c r="N235" s="37"/>
      <c r="O235" s="36">
        <v>196.33799999999999</v>
      </c>
      <c r="P235" s="10"/>
      <c r="Q235" s="10"/>
      <c r="R235" s="10"/>
    </row>
    <row r="236" spans="1:21" ht="14.5" hidden="1" x14ac:dyDescent="0.35">
      <c r="A236" s="31" t="s">
        <v>179</v>
      </c>
      <c r="B236" s="31" t="s">
        <v>140</v>
      </c>
      <c r="C236" s="31" t="s">
        <v>127</v>
      </c>
      <c r="D236" s="31"/>
      <c r="E236" s="31"/>
      <c r="F236" s="31" t="s">
        <v>125</v>
      </c>
      <c r="G236" s="31">
        <v>0</v>
      </c>
      <c r="H236" s="31">
        <v>-736.1635</v>
      </c>
      <c r="I236" s="31">
        <v>0</v>
      </c>
      <c r="J236" s="31">
        <v>9717.3585999999996</v>
      </c>
      <c r="K236" s="31">
        <v>0</v>
      </c>
      <c r="L236" s="31">
        <v>-4428.1293999999998</v>
      </c>
      <c r="N236" s="31">
        <v>54.136000000000003</v>
      </c>
      <c r="O236" s="32">
        <v>-9.6160000000000007E-10</v>
      </c>
      <c r="P236"/>
      <c r="Q236"/>
      <c r="R236"/>
    </row>
    <row r="237" spans="1:21" ht="14.5" hidden="1" x14ac:dyDescent="0.35">
      <c r="A237" s="31" t="s">
        <v>179</v>
      </c>
      <c r="B237" s="31" t="s">
        <v>141</v>
      </c>
      <c r="C237" s="31" t="s">
        <v>127</v>
      </c>
      <c r="D237" s="31"/>
      <c r="E237" s="31"/>
      <c r="F237" s="31" t="s">
        <v>125</v>
      </c>
      <c r="G237" s="31">
        <v>0</v>
      </c>
      <c r="H237" s="31">
        <v>-736.1635</v>
      </c>
      <c r="I237" s="31">
        <v>0</v>
      </c>
      <c r="J237" s="31">
        <v>7950.5661</v>
      </c>
      <c r="K237" s="31">
        <v>0</v>
      </c>
      <c r="L237" s="31">
        <v>-4428.1293999999998</v>
      </c>
      <c r="N237" s="31">
        <v>54.136000000000003</v>
      </c>
      <c r="O237" s="32">
        <v>-2.0110000000000002E-9</v>
      </c>
      <c r="P237"/>
      <c r="Q237"/>
      <c r="R237"/>
    </row>
    <row r="238" spans="1:21" ht="14.5" hidden="1" x14ac:dyDescent="0.35">
      <c r="A238" s="31" t="s">
        <v>179</v>
      </c>
      <c r="B238" s="31" t="s">
        <v>142</v>
      </c>
      <c r="C238" s="31" t="s">
        <v>127</v>
      </c>
      <c r="D238" s="31"/>
      <c r="E238" s="31"/>
      <c r="F238" s="31" t="s">
        <v>125</v>
      </c>
      <c r="G238" s="31">
        <v>0</v>
      </c>
      <c r="H238" s="31">
        <v>0</v>
      </c>
      <c r="I238" s="31">
        <v>-797.51049999999998</v>
      </c>
      <c r="J238" s="31">
        <v>-10527.138499999999</v>
      </c>
      <c r="K238" s="31">
        <v>4797.1401999999998</v>
      </c>
      <c r="L238" s="31">
        <v>0</v>
      </c>
      <c r="N238" s="32">
        <v>-1.1059999999999999E-9</v>
      </c>
      <c r="O238" s="31">
        <v>58.648000000000003</v>
      </c>
      <c r="P238"/>
      <c r="Q238"/>
      <c r="R238"/>
    </row>
    <row r="239" spans="1:21" ht="14.5" hidden="1" x14ac:dyDescent="0.35">
      <c r="A239" s="31" t="s">
        <v>179</v>
      </c>
      <c r="B239" s="31" t="s">
        <v>143</v>
      </c>
      <c r="C239" s="31" t="s">
        <v>127</v>
      </c>
      <c r="D239" s="31"/>
      <c r="E239" s="31"/>
      <c r="F239" s="31" t="s">
        <v>125</v>
      </c>
      <c r="G239" s="31">
        <v>0</v>
      </c>
      <c r="H239" s="31">
        <v>0</v>
      </c>
      <c r="I239" s="31">
        <v>-797.51049999999998</v>
      </c>
      <c r="J239" s="31">
        <v>-8613.1133000000009</v>
      </c>
      <c r="K239" s="31">
        <v>4797.1401999999998</v>
      </c>
      <c r="L239" s="31">
        <v>0</v>
      </c>
      <c r="N239" s="32">
        <v>-2.1139999999999999E-9</v>
      </c>
      <c r="O239" s="31">
        <v>58.648000000000003</v>
      </c>
      <c r="P239"/>
      <c r="Q239"/>
      <c r="R239"/>
    </row>
    <row r="240" spans="1:21" s="35" customFormat="1" ht="30" customHeight="1" x14ac:dyDescent="0.7">
      <c r="A240" s="36" t="s">
        <v>179</v>
      </c>
      <c r="B240" s="36" t="s">
        <v>144</v>
      </c>
      <c r="C240" s="36" t="s">
        <v>145</v>
      </c>
      <c r="D240" s="36"/>
      <c r="E240" s="36"/>
      <c r="F240" s="36" t="s">
        <v>125</v>
      </c>
      <c r="G240" s="36">
        <v>32823</v>
      </c>
      <c r="H240" s="36">
        <v>0</v>
      </c>
      <c r="I240" s="36">
        <v>0</v>
      </c>
      <c r="J240" s="36">
        <v>0</v>
      </c>
      <c r="K240" s="36">
        <v>393876</v>
      </c>
      <c r="L240" s="36">
        <v>-393876</v>
      </c>
      <c r="N240" s="37"/>
      <c r="O240" s="37"/>
      <c r="P240" s="10"/>
      <c r="Q240" s="51"/>
      <c r="R240" s="55"/>
      <c r="S240" s="57"/>
      <c r="T240" s="10"/>
      <c r="U240" s="45"/>
    </row>
    <row r="241" spans="1:21" s="35" customFormat="1" ht="30" customHeight="1" x14ac:dyDescent="0.7">
      <c r="A241" s="36" t="s">
        <v>179</v>
      </c>
      <c r="B241" s="36" t="s">
        <v>146</v>
      </c>
      <c r="C241" s="36" t="s">
        <v>145</v>
      </c>
      <c r="D241" s="36"/>
      <c r="E241" s="36"/>
      <c r="F241" s="36" t="s">
        <v>125</v>
      </c>
      <c r="G241" s="36">
        <v>42903</v>
      </c>
      <c r="H241" s="36">
        <v>0</v>
      </c>
      <c r="I241" s="36">
        <v>0</v>
      </c>
      <c r="J241" s="36">
        <v>0</v>
      </c>
      <c r="K241" s="36">
        <v>514836</v>
      </c>
      <c r="L241" s="36">
        <v>-514836</v>
      </c>
      <c r="N241" s="37"/>
      <c r="O241" s="37"/>
      <c r="P241" s="10"/>
      <c r="Q241" s="51"/>
      <c r="R241" s="55"/>
      <c r="S241" s="57"/>
      <c r="T241" s="10"/>
      <c r="U241" s="45"/>
    </row>
    <row r="242" spans="1:21" s="39" customFormat="1" ht="30" customHeight="1" thickBot="1" x14ac:dyDescent="0.75">
      <c r="A242" s="38" t="s">
        <v>179</v>
      </c>
      <c r="B242" s="38" t="s">
        <v>147</v>
      </c>
      <c r="C242" s="38" t="s">
        <v>145</v>
      </c>
      <c r="D242" s="38"/>
      <c r="E242" s="38"/>
      <c r="F242" s="38" t="s">
        <v>125</v>
      </c>
      <c r="G242" s="38">
        <v>34815.599999999999</v>
      </c>
      <c r="H242" s="38">
        <v>0</v>
      </c>
      <c r="I242" s="38">
        <v>0</v>
      </c>
      <c r="J242" s="38">
        <v>0</v>
      </c>
      <c r="K242" s="38">
        <v>417787.2</v>
      </c>
      <c r="L242" s="38">
        <v>-417787.2</v>
      </c>
      <c r="N242" s="40"/>
      <c r="O242" s="40"/>
      <c r="P242" s="43"/>
      <c r="Q242" s="52"/>
      <c r="R242" s="47"/>
      <c r="S242" s="54"/>
      <c r="T242" s="43"/>
      <c r="U242" s="58"/>
    </row>
    <row r="243" spans="1:21" ht="14.5" hidden="1" x14ac:dyDescent="0.35">
      <c r="A243" s="31" t="s">
        <v>179</v>
      </c>
      <c r="B243" s="31" t="s">
        <v>148</v>
      </c>
      <c r="C243" s="31" t="s">
        <v>145</v>
      </c>
      <c r="D243" s="31" t="s">
        <v>149</v>
      </c>
      <c r="E243" s="31"/>
      <c r="F243" s="31" t="s">
        <v>125</v>
      </c>
      <c r="G243" s="31">
        <v>29055.599999999999</v>
      </c>
      <c r="H243" s="31">
        <v>0</v>
      </c>
      <c r="I243" s="31">
        <v>143.23330000000001</v>
      </c>
      <c r="J243" s="31">
        <v>3437.5999000000002</v>
      </c>
      <c r="K243" s="31">
        <v>349701.0564</v>
      </c>
      <c r="L243" s="31">
        <v>-348667.2</v>
      </c>
      <c r="N243" s="31">
        <v>23.422999999999998</v>
      </c>
      <c r="O243" s="31">
        <v>23.422999999999998</v>
      </c>
      <c r="P243"/>
      <c r="Q243"/>
      <c r="R243"/>
    </row>
    <row r="244" spans="1:21" ht="14.5" hidden="1" x14ac:dyDescent="0.35">
      <c r="A244" s="31" t="s">
        <v>179</v>
      </c>
      <c r="B244" s="31" t="s">
        <v>148</v>
      </c>
      <c r="C244" s="31" t="s">
        <v>145</v>
      </c>
      <c r="D244" s="31" t="s">
        <v>150</v>
      </c>
      <c r="E244" s="31"/>
      <c r="F244" s="31" t="s">
        <v>125</v>
      </c>
      <c r="G244" s="31">
        <v>29055.599999999999</v>
      </c>
      <c r="H244" s="31">
        <v>-190.9778</v>
      </c>
      <c r="I244" s="31">
        <v>-190.9778</v>
      </c>
      <c r="J244" s="31">
        <v>-2291.7332999999999</v>
      </c>
      <c r="K244" s="31">
        <v>347891.8077</v>
      </c>
      <c r="L244" s="31">
        <v>-349701.0564</v>
      </c>
      <c r="N244" s="32">
        <v>-2.4699999999999999E-9</v>
      </c>
      <c r="O244" s="31">
        <v>-17.567</v>
      </c>
      <c r="P244"/>
      <c r="Q244"/>
      <c r="R244"/>
    </row>
    <row r="245" spans="1:21" ht="14.5" hidden="1" x14ac:dyDescent="0.35">
      <c r="A245" s="31" t="s">
        <v>179</v>
      </c>
      <c r="B245" s="31" t="s">
        <v>151</v>
      </c>
      <c r="C245" s="31" t="s">
        <v>145</v>
      </c>
      <c r="D245" s="31" t="s">
        <v>149</v>
      </c>
      <c r="E245" s="31"/>
      <c r="F245" s="31" t="s">
        <v>125</v>
      </c>
      <c r="G245" s="31">
        <v>29055.599999999999</v>
      </c>
      <c r="H245" s="31">
        <v>190.9778</v>
      </c>
      <c r="I245" s="31">
        <v>190.9778</v>
      </c>
      <c r="J245" s="31">
        <v>2291.7332999999999</v>
      </c>
      <c r="K245" s="31">
        <v>349442.59230000002</v>
      </c>
      <c r="L245" s="31">
        <v>-347633.34360000002</v>
      </c>
      <c r="N245" s="32">
        <v>-5.717E-10</v>
      </c>
      <c r="O245" s="31">
        <v>17.567</v>
      </c>
      <c r="P245"/>
      <c r="Q245"/>
      <c r="R245"/>
    </row>
    <row r="246" spans="1:21" ht="14.5" hidden="1" x14ac:dyDescent="0.35">
      <c r="A246" s="31" t="s">
        <v>179</v>
      </c>
      <c r="B246" s="31" t="s">
        <v>151</v>
      </c>
      <c r="C246" s="31" t="s">
        <v>145</v>
      </c>
      <c r="D246" s="31" t="s">
        <v>150</v>
      </c>
      <c r="E246" s="31"/>
      <c r="F246" s="31" t="s">
        <v>125</v>
      </c>
      <c r="G246" s="31">
        <v>29055.599999999999</v>
      </c>
      <c r="H246" s="31">
        <v>0</v>
      </c>
      <c r="I246" s="31">
        <v>-143.23330000000001</v>
      </c>
      <c r="J246" s="31">
        <v>-3437.5999000000002</v>
      </c>
      <c r="K246" s="31">
        <v>347633.34360000002</v>
      </c>
      <c r="L246" s="31">
        <v>-348667.2</v>
      </c>
      <c r="N246" s="31">
        <v>-23.422999999999998</v>
      </c>
      <c r="O246" s="31">
        <v>-23.422999999999998</v>
      </c>
      <c r="P246"/>
      <c r="Q246"/>
      <c r="R246"/>
    </row>
    <row r="247" spans="1:21" ht="14.5" hidden="1" x14ac:dyDescent="0.35">
      <c r="A247" s="31" t="s">
        <v>179</v>
      </c>
      <c r="B247" s="31" t="s">
        <v>152</v>
      </c>
      <c r="C247" s="31" t="s">
        <v>145</v>
      </c>
      <c r="D247" s="31" t="s">
        <v>149</v>
      </c>
      <c r="E247" s="31"/>
      <c r="F247" s="31" t="s">
        <v>125</v>
      </c>
      <c r="G247" s="31">
        <v>34182</v>
      </c>
      <c r="H247" s="31">
        <v>0</v>
      </c>
      <c r="I247" s="31">
        <v>286.4667</v>
      </c>
      <c r="J247" s="31">
        <v>6875.1998000000003</v>
      </c>
      <c r="K247" s="31">
        <v>412251.71279999998</v>
      </c>
      <c r="L247" s="31">
        <v>-410184</v>
      </c>
      <c r="N247" s="31">
        <v>46.845999999999997</v>
      </c>
      <c r="O247" s="31">
        <v>46.845999999999997</v>
      </c>
      <c r="P247"/>
      <c r="Q247"/>
      <c r="R247"/>
    </row>
    <row r="248" spans="1:21" ht="14.5" hidden="1" x14ac:dyDescent="0.35">
      <c r="A248" s="31" t="s">
        <v>179</v>
      </c>
      <c r="B248" s="31" t="s">
        <v>152</v>
      </c>
      <c r="C248" s="31" t="s">
        <v>145</v>
      </c>
      <c r="D248" s="31" t="s">
        <v>150</v>
      </c>
      <c r="E248" s="31"/>
      <c r="F248" s="31" t="s">
        <v>125</v>
      </c>
      <c r="G248" s="31">
        <v>34182</v>
      </c>
      <c r="H248" s="31">
        <v>-381.95549999999997</v>
      </c>
      <c r="I248" s="31">
        <v>-381.95549999999997</v>
      </c>
      <c r="J248" s="31">
        <v>-4583.4665000000005</v>
      </c>
      <c r="K248" s="31">
        <v>408633.21539999999</v>
      </c>
      <c r="L248" s="31">
        <v>-412251.71279999998</v>
      </c>
      <c r="N248" s="32">
        <v>-1.4269999999999999E-9</v>
      </c>
      <c r="O248" s="31">
        <v>-35.134999999999998</v>
      </c>
      <c r="P248"/>
      <c r="Q248"/>
      <c r="R248"/>
    </row>
    <row r="249" spans="1:21" ht="14.5" hidden="1" x14ac:dyDescent="0.35">
      <c r="A249" s="31" t="s">
        <v>179</v>
      </c>
      <c r="B249" s="31" t="s">
        <v>153</v>
      </c>
      <c r="C249" s="31" t="s">
        <v>145</v>
      </c>
      <c r="D249" s="31" t="s">
        <v>149</v>
      </c>
      <c r="E249" s="31"/>
      <c r="F249" s="31" t="s">
        <v>125</v>
      </c>
      <c r="G249" s="31">
        <v>34182</v>
      </c>
      <c r="H249" s="31">
        <v>381.95549999999997</v>
      </c>
      <c r="I249" s="31">
        <v>381.95549999999997</v>
      </c>
      <c r="J249" s="31">
        <v>4583.4665000000005</v>
      </c>
      <c r="K249" s="31">
        <v>411734.78460000001</v>
      </c>
      <c r="L249" s="31">
        <v>-408116.28720000002</v>
      </c>
      <c r="N249" s="32">
        <v>2.369E-9</v>
      </c>
      <c r="O249" s="31">
        <v>35.134999999999998</v>
      </c>
      <c r="P249"/>
      <c r="Q249"/>
      <c r="R249"/>
    </row>
    <row r="250" spans="1:21" ht="14.5" hidden="1" x14ac:dyDescent="0.35">
      <c r="A250" s="31" t="s">
        <v>179</v>
      </c>
      <c r="B250" s="31" t="s">
        <v>153</v>
      </c>
      <c r="C250" s="31" t="s">
        <v>145</v>
      </c>
      <c r="D250" s="31" t="s">
        <v>150</v>
      </c>
      <c r="E250" s="31"/>
      <c r="F250" s="31" t="s">
        <v>125</v>
      </c>
      <c r="G250" s="31">
        <v>34182</v>
      </c>
      <c r="H250" s="31">
        <v>0</v>
      </c>
      <c r="I250" s="31">
        <v>-286.4667</v>
      </c>
      <c r="J250" s="31">
        <v>-6875.1998000000003</v>
      </c>
      <c r="K250" s="31">
        <v>408116.28720000002</v>
      </c>
      <c r="L250" s="31">
        <v>-410184</v>
      </c>
      <c r="N250" s="31">
        <v>-46.845999999999997</v>
      </c>
      <c r="O250" s="31">
        <v>-46.845999999999997</v>
      </c>
      <c r="P250"/>
      <c r="Q250"/>
      <c r="R250"/>
    </row>
    <row r="251" spans="1:21" ht="14.5" hidden="1" x14ac:dyDescent="0.35">
      <c r="A251" s="31" t="s">
        <v>179</v>
      </c>
      <c r="B251" s="31" t="s">
        <v>154</v>
      </c>
      <c r="C251" s="31" t="s">
        <v>145</v>
      </c>
      <c r="D251" s="31" t="s">
        <v>149</v>
      </c>
      <c r="E251" s="31"/>
      <c r="F251" s="31" t="s">
        <v>125</v>
      </c>
      <c r="G251" s="31">
        <v>29055.599999999999</v>
      </c>
      <c r="H251" s="31">
        <v>190.9778</v>
      </c>
      <c r="I251" s="31">
        <v>0</v>
      </c>
      <c r="J251" s="31">
        <v>774.14750000000004</v>
      </c>
      <c r="K251" s="31">
        <v>349701.0564</v>
      </c>
      <c r="L251" s="31">
        <v>-347633.34360000002</v>
      </c>
      <c r="N251" s="31">
        <v>17.567</v>
      </c>
      <c r="O251" s="31">
        <v>23.422999999999998</v>
      </c>
      <c r="P251"/>
      <c r="Q251"/>
      <c r="R251"/>
    </row>
    <row r="252" spans="1:21" ht="14.5" hidden="1" x14ac:dyDescent="0.35">
      <c r="A252" s="31" t="s">
        <v>179</v>
      </c>
      <c r="B252" s="31" t="s">
        <v>154</v>
      </c>
      <c r="C252" s="31" t="s">
        <v>145</v>
      </c>
      <c r="D252" s="31" t="s">
        <v>150</v>
      </c>
      <c r="E252" s="31"/>
      <c r="F252" s="31" t="s">
        <v>125</v>
      </c>
      <c r="G252" s="31">
        <v>29055.599999999999</v>
      </c>
      <c r="H252" s="31">
        <v>-143.23330000000001</v>
      </c>
      <c r="I252" s="31">
        <v>-190.9778</v>
      </c>
      <c r="J252" s="31">
        <v>-3437.5999000000002</v>
      </c>
      <c r="K252" s="31">
        <v>348667.2</v>
      </c>
      <c r="L252" s="31">
        <v>-349442.59230000002</v>
      </c>
      <c r="N252" s="31">
        <v>-23.422999999999998</v>
      </c>
      <c r="O252" s="32">
        <v>-1.529E-9</v>
      </c>
      <c r="P252"/>
      <c r="Q252"/>
      <c r="R252"/>
    </row>
    <row r="253" spans="1:21" ht="14.5" hidden="1" x14ac:dyDescent="0.35">
      <c r="A253" s="31" t="s">
        <v>179</v>
      </c>
      <c r="B253" s="31" t="s">
        <v>155</v>
      </c>
      <c r="C253" s="31" t="s">
        <v>145</v>
      </c>
      <c r="D253" s="31" t="s">
        <v>149</v>
      </c>
      <c r="E253" s="31"/>
      <c r="F253" s="31" t="s">
        <v>125</v>
      </c>
      <c r="G253" s="31">
        <v>29055.599999999999</v>
      </c>
      <c r="H253" s="31">
        <v>143.23330000000001</v>
      </c>
      <c r="I253" s="31">
        <v>190.9778</v>
      </c>
      <c r="J253" s="31">
        <v>3437.5999000000002</v>
      </c>
      <c r="K253" s="31">
        <v>348667.2</v>
      </c>
      <c r="L253" s="31">
        <v>-347891.8077</v>
      </c>
      <c r="N253" s="31">
        <v>23.422999999999998</v>
      </c>
      <c r="O253" s="32">
        <v>-1.5179999999999999E-9</v>
      </c>
      <c r="P253"/>
      <c r="Q253"/>
      <c r="R253"/>
    </row>
    <row r="254" spans="1:21" ht="14.5" hidden="1" x14ac:dyDescent="0.35">
      <c r="A254" s="31" t="s">
        <v>179</v>
      </c>
      <c r="B254" s="31" t="s">
        <v>155</v>
      </c>
      <c r="C254" s="31" t="s">
        <v>145</v>
      </c>
      <c r="D254" s="31" t="s">
        <v>150</v>
      </c>
      <c r="E254" s="31"/>
      <c r="F254" s="31" t="s">
        <v>125</v>
      </c>
      <c r="G254" s="31">
        <v>29055.599999999999</v>
      </c>
      <c r="H254" s="31">
        <v>-190.9778</v>
      </c>
      <c r="I254" s="31">
        <v>0</v>
      </c>
      <c r="J254" s="31">
        <v>-774.14750000000004</v>
      </c>
      <c r="K254" s="31">
        <v>347633.34360000002</v>
      </c>
      <c r="L254" s="31">
        <v>-349701.0564</v>
      </c>
      <c r="N254" s="31">
        <v>-17.567</v>
      </c>
      <c r="O254" s="31">
        <v>-23.422999999999998</v>
      </c>
      <c r="P254"/>
      <c r="Q254"/>
      <c r="R254"/>
    </row>
    <row r="255" spans="1:21" ht="14.5" hidden="1" x14ac:dyDescent="0.35">
      <c r="A255" s="31" t="s">
        <v>179</v>
      </c>
      <c r="B255" s="31" t="s">
        <v>156</v>
      </c>
      <c r="C255" s="31" t="s">
        <v>145</v>
      </c>
      <c r="D255" s="31" t="s">
        <v>149</v>
      </c>
      <c r="E255" s="31"/>
      <c r="F255" s="31" t="s">
        <v>125</v>
      </c>
      <c r="G255" s="31">
        <v>34182</v>
      </c>
      <c r="H255" s="31">
        <v>381.95549999999997</v>
      </c>
      <c r="I255" s="31">
        <v>0</v>
      </c>
      <c r="J255" s="31">
        <v>1548.2950000000001</v>
      </c>
      <c r="K255" s="31">
        <v>412251.71279999998</v>
      </c>
      <c r="L255" s="31">
        <v>-408116.28720000002</v>
      </c>
      <c r="N255" s="31">
        <v>35.134999999999998</v>
      </c>
      <c r="O255" s="31">
        <v>46.845999999999997</v>
      </c>
      <c r="P255"/>
      <c r="Q255"/>
      <c r="R255"/>
    </row>
    <row r="256" spans="1:21" ht="14.5" hidden="1" x14ac:dyDescent="0.35">
      <c r="A256" s="31" t="s">
        <v>179</v>
      </c>
      <c r="B256" s="31" t="s">
        <v>156</v>
      </c>
      <c r="C256" s="31" t="s">
        <v>145</v>
      </c>
      <c r="D256" s="31" t="s">
        <v>150</v>
      </c>
      <c r="E256" s="31"/>
      <c r="F256" s="31" t="s">
        <v>125</v>
      </c>
      <c r="G256" s="31">
        <v>34182</v>
      </c>
      <c r="H256" s="31">
        <v>-286.4667</v>
      </c>
      <c r="I256" s="31">
        <v>-381.95549999999997</v>
      </c>
      <c r="J256" s="31">
        <v>-6875.1998000000003</v>
      </c>
      <c r="K256" s="31">
        <v>410184</v>
      </c>
      <c r="L256" s="31">
        <v>-411734.78460000001</v>
      </c>
      <c r="N256" s="31">
        <v>-46.845999999999997</v>
      </c>
      <c r="O256" s="32">
        <v>4.5730000000000001E-10</v>
      </c>
      <c r="P256"/>
      <c r="Q256"/>
      <c r="R256"/>
    </row>
    <row r="257" spans="1:18" ht="14.5" hidden="1" x14ac:dyDescent="0.35">
      <c r="A257" s="31" t="s">
        <v>179</v>
      </c>
      <c r="B257" s="31" t="s">
        <v>157</v>
      </c>
      <c r="C257" s="31" t="s">
        <v>145</v>
      </c>
      <c r="D257" s="31" t="s">
        <v>149</v>
      </c>
      <c r="E257" s="31"/>
      <c r="F257" s="31" t="s">
        <v>125</v>
      </c>
      <c r="G257" s="31">
        <v>34182</v>
      </c>
      <c r="H257" s="31">
        <v>286.4667</v>
      </c>
      <c r="I257" s="31">
        <v>381.95549999999997</v>
      </c>
      <c r="J257" s="31">
        <v>6875.1998000000003</v>
      </c>
      <c r="K257" s="31">
        <v>410184</v>
      </c>
      <c r="L257" s="31">
        <v>-408633.21539999999</v>
      </c>
      <c r="N257" s="31">
        <v>46.845999999999997</v>
      </c>
      <c r="O257" s="32">
        <v>4.7919999999999996E-10</v>
      </c>
      <c r="P257"/>
      <c r="Q257"/>
      <c r="R257"/>
    </row>
    <row r="258" spans="1:18" ht="14.5" hidden="1" x14ac:dyDescent="0.35">
      <c r="A258" s="31" t="s">
        <v>179</v>
      </c>
      <c r="B258" s="31" t="s">
        <v>157</v>
      </c>
      <c r="C258" s="31" t="s">
        <v>145</v>
      </c>
      <c r="D258" s="31" t="s">
        <v>150</v>
      </c>
      <c r="E258" s="31"/>
      <c r="F258" s="31" t="s">
        <v>125</v>
      </c>
      <c r="G258" s="31">
        <v>34182</v>
      </c>
      <c r="H258" s="31">
        <v>-381.95549999999997</v>
      </c>
      <c r="I258" s="31">
        <v>0</v>
      </c>
      <c r="J258" s="31">
        <v>-1548.2950000000001</v>
      </c>
      <c r="K258" s="31">
        <v>408116.28720000002</v>
      </c>
      <c r="L258" s="31">
        <v>-412251.71279999998</v>
      </c>
      <c r="N258" s="31">
        <v>-35.134999999999998</v>
      </c>
      <c r="O258" s="31">
        <v>-46.845999999999997</v>
      </c>
      <c r="P258"/>
      <c r="Q258"/>
      <c r="R258"/>
    </row>
    <row r="259" spans="1:18" ht="14.5" hidden="1" x14ac:dyDescent="0.35">
      <c r="A259" s="31" t="s">
        <v>179</v>
      </c>
      <c r="B259" s="31" t="s">
        <v>158</v>
      </c>
      <c r="C259" s="31" t="s">
        <v>145</v>
      </c>
      <c r="D259" s="31" t="s">
        <v>149</v>
      </c>
      <c r="E259" s="31"/>
      <c r="F259" s="31" t="s">
        <v>125</v>
      </c>
      <c r="G259" s="31">
        <v>21100.5</v>
      </c>
      <c r="H259" s="31">
        <v>0</v>
      </c>
      <c r="I259" s="31">
        <v>286.4667</v>
      </c>
      <c r="J259" s="31">
        <v>6875.1998000000003</v>
      </c>
      <c r="K259" s="31">
        <v>255273.71280000001</v>
      </c>
      <c r="L259" s="31">
        <v>-253206</v>
      </c>
      <c r="N259" s="31">
        <v>46.845999999999997</v>
      </c>
      <c r="O259" s="31">
        <v>46.845999999999997</v>
      </c>
      <c r="P259"/>
      <c r="Q259"/>
      <c r="R259"/>
    </row>
    <row r="260" spans="1:18" ht="14.5" hidden="1" x14ac:dyDescent="0.35">
      <c r="A260" s="31" t="s">
        <v>179</v>
      </c>
      <c r="B260" s="31" t="s">
        <v>158</v>
      </c>
      <c r="C260" s="31" t="s">
        <v>145</v>
      </c>
      <c r="D260" s="31" t="s">
        <v>150</v>
      </c>
      <c r="E260" s="31"/>
      <c r="F260" s="31" t="s">
        <v>125</v>
      </c>
      <c r="G260" s="31">
        <v>21100.5</v>
      </c>
      <c r="H260" s="31">
        <v>-381.95549999999997</v>
      </c>
      <c r="I260" s="31">
        <v>-381.95549999999997</v>
      </c>
      <c r="J260" s="31">
        <v>-4583.4665000000005</v>
      </c>
      <c r="K260" s="31">
        <v>251655.21539999999</v>
      </c>
      <c r="L260" s="31">
        <v>-255273.71280000001</v>
      </c>
      <c r="N260" s="32">
        <v>-3.0439999999999998E-9</v>
      </c>
      <c r="O260" s="31">
        <v>-35.134999999999998</v>
      </c>
      <c r="P260"/>
      <c r="Q260"/>
      <c r="R260"/>
    </row>
    <row r="261" spans="1:18" ht="14.5" hidden="1" x14ac:dyDescent="0.35">
      <c r="A261" s="31" t="s">
        <v>179</v>
      </c>
      <c r="B261" s="31" t="s">
        <v>159</v>
      </c>
      <c r="C261" s="31" t="s">
        <v>145</v>
      </c>
      <c r="D261" s="31" t="s">
        <v>149</v>
      </c>
      <c r="E261" s="31"/>
      <c r="F261" s="31" t="s">
        <v>125</v>
      </c>
      <c r="G261" s="31">
        <v>21100.5</v>
      </c>
      <c r="H261" s="31">
        <v>381.95549999999997</v>
      </c>
      <c r="I261" s="31">
        <v>381.95549999999997</v>
      </c>
      <c r="J261" s="31">
        <v>4583.4665000000005</v>
      </c>
      <c r="K261" s="31">
        <v>254756.78460000001</v>
      </c>
      <c r="L261" s="31">
        <v>-251138.28719999999</v>
      </c>
      <c r="N261" s="32">
        <v>7.517E-10</v>
      </c>
      <c r="O261" s="31">
        <v>35.134999999999998</v>
      </c>
      <c r="P261"/>
      <c r="Q261"/>
      <c r="R261"/>
    </row>
    <row r="262" spans="1:18" ht="14.5" hidden="1" x14ac:dyDescent="0.35">
      <c r="A262" s="31" t="s">
        <v>179</v>
      </c>
      <c r="B262" s="31" t="s">
        <v>159</v>
      </c>
      <c r="C262" s="31" t="s">
        <v>145</v>
      </c>
      <c r="D262" s="31" t="s">
        <v>150</v>
      </c>
      <c r="E262" s="31"/>
      <c r="F262" s="31" t="s">
        <v>125</v>
      </c>
      <c r="G262" s="31">
        <v>21100.5</v>
      </c>
      <c r="H262" s="31">
        <v>0</v>
      </c>
      <c r="I262" s="31">
        <v>-286.4667</v>
      </c>
      <c r="J262" s="31">
        <v>-6875.1998000000003</v>
      </c>
      <c r="K262" s="31">
        <v>251138.28719999999</v>
      </c>
      <c r="L262" s="31">
        <v>-253206</v>
      </c>
      <c r="N262" s="31">
        <v>-46.845999999999997</v>
      </c>
      <c r="O262" s="31">
        <v>-46.845999999999997</v>
      </c>
      <c r="P262"/>
      <c r="Q262"/>
      <c r="R262"/>
    </row>
    <row r="263" spans="1:18" ht="14.5" hidden="1" x14ac:dyDescent="0.35">
      <c r="A263" s="31" t="s">
        <v>179</v>
      </c>
      <c r="B263" s="31" t="s">
        <v>160</v>
      </c>
      <c r="C263" s="31" t="s">
        <v>145</v>
      </c>
      <c r="D263" s="31" t="s">
        <v>149</v>
      </c>
      <c r="E263" s="31"/>
      <c r="F263" s="31" t="s">
        <v>125</v>
      </c>
      <c r="G263" s="31">
        <v>21100.5</v>
      </c>
      <c r="H263" s="31">
        <v>381.95549999999997</v>
      </c>
      <c r="I263" s="31">
        <v>0</v>
      </c>
      <c r="J263" s="31">
        <v>1548.2950000000001</v>
      </c>
      <c r="K263" s="31">
        <v>255273.71280000001</v>
      </c>
      <c r="L263" s="31">
        <v>-251138.28719999999</v>
      </c>
      <c r="N263" s="31">
        <v>35.134999999999998</v>
      </c>
      <c r="O263" s="31">
        <v>46.845999999999997</v>
      </c>
      <c r="P263"/>
      <c r="Q263"/>
      <c r="R263"/>
    </row>
    <row r="264" spans="1:18" ht="14.5" hidden="1" x14ac:dyDescent="0.35">
      <c r="A264" s="31" t="s">
        <v>179</v>
      </c>
      <c r="B264" s="31" t="s">
        <v>160</v>
      </c>
      <c r="C264" s="31" t="s">
        <v>145</v>
      </c>
      <c r="D264" s="31" t="s">
        <v>150</v>
      </c>
      <c r="E264" s="31"/>
      <c r="F264" s="31" t="s">
        <v>125</v>
      </c>
      <c r="G264" s="31">
        <v>21100.5</v>
      </c>
      <c r="H264" s="31">
        <v>-286.4667</v>
      </c>
      <c r="I264" s="31">
        <v>-381.95549999999997</v>
      </c>
      <c r="J264" s="31">
        <v>-6875.1998000000003</v>
      </c>
      <c r="K264" s="31">
        <v>253206</v>
      </c>
      <c r="L264" s="31">
        <v>-254756.78460000001</v>
      </c>
      <c r="N264" s="31">
        <v>-46.845999999999997</v>
      </c>
      <c r="O264" s="32">
        <v>-1.159E-9</v>
      </c>
      <c r="P264"/>
      <c r="Q264"/>
      <c r="R264"/>
    </row>
    <row r="265" spans="1:18" ht="14.5" hidden="1" x14ac:dyDescent="0.35">
      <c r="A265" s="31" t="s">
        <v>179</v>
      </c>
      <c r="B265" s="31" t="s">
        <v>161</v>
      </c>
      <c r="C265" s="31" t="s">
        <v>145</v>
      </c>
      <c r="D265" s="31" t="s">
        <v>149</v>
      </c>
      <c r="E265" s="31"/>
      <c r="F265" s="31" t="s">
        <v>125</v>
      </c>
      <c r="G265" s="31">
        <v>21100.5</v>
      </c>
      <c r="H265" s="31">
        <v>286.4667</v>
      </c>
      <c r="I265" s="31">
        <v>381.95549999999997</v>
      </c>
      <c r="J265" s="31">
        <v>6875.1998000000003</v>
      </c>
      <c r="K265" s="31">
        <v>253206</v>
      </c>
      <c r="L265" s="31">
        <v>-251655.21539999999</v>
      </c>
      <c r="N265" s="31">
        <v>46.845999999999997</v>
      </c>
      <c r="O265" s="32">
        <v>-1.1369999999999999E-9</v>
      </c>
      <c r="P265"/>
      <c r="Q265"/>
      <c r="R265"/>
    </row>
    <row r="266" spans="1:18" ht="14.5" hidden="1" x14ac:dyDescent="0.35">
      <c r="A266" s="31" t="s">
        <v>179</v>
      </c>
      <c r="B266" s="31" t="s">
        <v>161</v>
      </c>
      <c r="C266" s="31" t="s">
        <v>145</v>
      </c>
      <c r="D266" s="31" t="s">
        <v>150</v>
      </c>
      <c r="E266" s="31"/>
      <c r="F266" s="31" t="s">
        <v>125</v>
      </c>
      <c r="G266" s="31">
        <v>21100.5</v>
      </c>
      <c r="H266" s="31">
        <v>-381.95549999999997</v>
      </c>
      <c r="I266" s="31">
        <v>0</v>
      </c>
      <c r="J266" s="31">
        <v>-1548.2950000000001</v>
      </c>
      <c r="K266" s="31">
        <v>251138.28719999999</v>
      </c>
      <c r="L266" s="31">
        <v>-255273.71280000001</v>
      </c>
      <c r="N266" s="31">
        <v>-35.134999999999998</v>
      </c>
      <c r="O266" s="31">
        <v>-46.845999999999997</v>
      </c>
      <c r="P266"/>
      <c r="Q266"/>
      <c r="R266"/>
    </row>
    <row r="267" spans="1:18" ht="14.5" hidden="1" x14ac:dyDescent="0.35">
      <c r="A267" s="31" t="s">
        <v>179</v>
      </c>
      <c r="B267" s="31" t="s">
        <v>162</v>
      </c>
      <c r="C267" s="31" t="s">
        <v>145</v>
      </c>
      <c r="D267" s="31"/>
      <c r="E267" s="31"/>
      <c r="F267" s="31" t="s">
        <v>125</v>
      </c>
      <c r="G267" s="31">
        <v>37316.97</v>
      </c>
      <c r="H267" s="31">
        <v>-3393.0210999999999</v>
      </c>
      <c r="I267" s="31">
        <v>0</v>
      </c>
      <c r="J267" s="31">
        <v>44787.878499999999</v>
      </c>
      <c r="K267" s="31">
        <v>447803.64</v>
      </c>
      <c r="L267" s="31">
        <v>-468149.97080000001</v>
      </c>
      <c r="N267" s="31">
        <v>255.24</v>
      </c>
      <c r="O267" s="32">
        <v>-4.2670000000000003E-9</v>
      </c>
      <c r="P267"/>
      <c r="Q267"/>
      <c r="R267"/>
    </row>
    <row r="268" spans="1:18" ht="14.5" hidden="1" x14ac:dyDescent="0.35">
      <c r="A268" s="31" t="s">
        <v>179</v>
      </c>
      <c r="B268" s="31" t="s">
        <v>163</v>
      </c>
      <c r="C268" s="31" t="s">
        <v>145</v>
      </c>
      <c r="D268" s="31"/>
      <c r="E268" s="31"/>
      <c r="F268" s="31" t="s">
        <v>125</v>
      </c>
      <c r="G268" s="31">
        <v>37316.97</v>
      </c>
      <c r="H268" s="31">
        <v>3393.0210999999999</v>
      </c>
      <c r="I268" s="31">
        <v>0</v>
      </c>
      <c r="J268" s="31">
        <v>-44787.878499999999</v>
      </c>
      <c r="K268" s="31">
        <v>447803.64</v>
      </c>
      <c r="L268" s="31">
        <v>-427457.30920000002</v>
      </c>
      <c r="N268" s="31">
        <v>-255.24</v>
      </c>
      <c r="O268" s="32">
        <v>4.827E-9</v>
      </c>
      <c r="P268"/>
      <c r="Q268"/>
      <c r="R268"/>
    </row>
    <row r="269" spans="1:18" ht="14.5" hidden="1" x14ac:dyDescent="0.35">
      <c r="A269" s="31" t="s">
        <v>179</v>
      </c>
      <c r="B269" s="31" t="s">
        <v>164</v>
      </c>
      <c r="C269" s="31" t="s">
        <v>145</v>
      </c>
      <c r="D269" s="31"/>
      <c r="E269" s="31"/>
      <c r="F269" s="31" t="s">
        <v>125</v>
      </c>
      <c r="G269" s="31">
        <v>37316.97</v>
      </c>
      <c r="H269" s="31">
        <v>-3393.0210999999999</v>
      </c>
      <c r="I269" s="31">
        <v>0</v>
      </c>
      <c r="J269" s="31">
        <v>36644.627899999999</v>
      </c>
      <c r="K269" s="31">
        <v>447803.64</v>
      </c>
      <c r="L269" s="31">
        <v>-468149.97080000001</v>
      </c>
      <c r="N269" s="31">
        <v>255.24</v>
      </c>
      <c r="O269" s="32">
        <v>-9.2159999999999996E-9</v>
      </c>
      <c r="P269"/>
      <c r="Q269"/>
      <c r="R269"/>
    </row>
    <row r="270" spans="1:18" ht="14.5" hidden="1" x14ac:dyDescent="0.35">
      <c r="A270" s="31" t="s">
        <v>179</v>
      </c>
      <c r="B270" s="31" t="s">
        <v>165</v>
      </c>
      <c r="C270" s="31" t="s">
        <v>145</v>
      </c>
      <c r="D270" s="31"/>
      <c r="E270" s="31"/>
      <c r="F270" s="31" t="s">
        <v>125</v>
      </c>
      <c r="G270" s="31">
        <v>37316.97</v>
      </c>
      <c r="H270" s="31">
        <v>3393.0210999999999</v>
      </c>
      <c r="I270" s="31">
        <v>0</v>
      </c>
      <c r="J270" s="31">
        <v>-36644.627899999999</v>
      </c>
      <c r="K270" s="31">
        <v>447803.64</v>
      </c>
      <c r="L270" s="31">
        <v>-427457.30920000002</v>
      </c>
      <c r="N270" s="31">
        <v>-255.24</v>
      </c>
      <c r="O270" s="32">
        <v>9.7749999999999998E-9</v>
      </c>
      <c r="P270"/>
      <c r="Q270"/>
      <c r="R270"/>
    </row>
    <row r="271" spans="1:18" ht="14.5" hidden="1" x14ac:dyDescent="0.35">
      <c r="A271" s="31" t="s">
        <v>179</v>
      </c>
      <c r="B271" s="31" t="s">
        <v>166</v>
      </c>
      <c r="C271" s="31" t="s">
        <v>145</v>
      </c>
      <c r="D271" s="31"/>
      <c r="E271" s="31"/>
      <c r="F271" s="31" t="s">
        <v>125</v>
      </c>
      <c r="G271" s="31">
        <v>37316.97</v>
      </c>
      <c r="H271" s="31">
        <v>0</v>
      </c>
      <c r="I271" s="31">
        <v>-3393.0210999999999</v>
      </c>
      <c r="J271" s="31">
        <v>-44787.878499999999</v>
      </c>
      <c r="K271" s="31">
        <v>468149.97080000001</v>
      </c>
      <c r="L271" s="31">
        <v>-447803.64</v>
      </c>
      <c r="N271" s="32">
        <v>-4.5459999999999998E-9</v>
      </c>
      <c r="O271" s="31">
        <v>255.24</v>
      </c>
      <c r="P271"/>
      <c r="Q271"/>
      <c r="R271"/>
    </row>
    <row r="272" spans="1:18" ht="14.5" hidden="1" x14ac:dyDescent="0.35">
      <c r="A272" s="31" t="s">
        <v>179</v>
      </c>
      <c r="B272" s="31" t="s">
        <v>167</v>
      </c>
      <c r="C272" s="31" t="s">
        <v>145</v>
      </c>
      <c r="D272" s="31"/>
      <c r="E272" s="31"/>
      <c r="F272" s="31" t="s">
        <v>125</v>
      </c>
      <c r="G272" s="31">
        <v>37316.97</v>
      </c>
      <c r="H272" s="31">
        <v>0</v>
      </c>
      <c r="I272" s="31">
        <v>3393.0210999999999</v>
      </c>
      <c r="J272" s="31">
        <v>44787.878499999999</v>
      </c>
      <c r="K272" s="31">
        <v>427457.30920000002</v>
      </c>
      <c r="L272" s="31">
        <v>-447803.64</v>
      </c>
      <c r="N272" s="32">
        <v>5.1119999999999997E-9</v>
      </c>
      <c r="O272" s="31">
        <v>-255.24</v>
      </c>
      <c r="P272"/>
      <c r="Q272"/>
      <c r="R272"/>
    </row>
    <row r="273" spans="1:18" ht="14.5" hidden="1" x14ac:dyDescent="0.35">
      <c r="A273" s="31" t="s">
        <v>179</v>
      </c>
      <c r="B273" s="31" t="s">
        <v>168</v>
      </c>
      <c r="C273" s="31" t="s">
        <v>145</v>
      </c>
      <c r="D273" s="31"/>
      <c r="E273" s="31"/>
      <c r="F273" s="31" t="s">
        <v>125</v>
      </c>
      <c r="G273" s="31">
        <v>37316.97</v>
      </c>
      <c r="H273" s="31">
        <v>0</v>
      </c>
      <c r="I273" s="31">
        <v>-3393.0210999999999</v>
      </c>
      <c r="J273" s="31">
        <v>-36644.627899999999</v>
      </c>
      <c r="K273" s="31">
        <v>468149.97080000001</v>
      </c>
      <c r="L273" s="31">
        <v>-447803.64</v>
      </c>
      <c r="N273" s="32">
        <v>-8.9310000000000007E-9</v>
      </c>
      <c r="O273" s="31">
        <v>255.24</v>
      </c>
      <c r="P273"/>
      <c r="Q273"/>
      <c r="R273"/>
    </row>
    <row r="274" spans="1:18" ht="14.5" hidden="1" x14ac:dyDescent="0.35">
      <c r="A274" s="31" t="s">
        <v>179</v>
      </c>
      <c r="B274" s="31" t="s">
        <v>169</v>
      </c>
      <c r="C274" s="31" t="s">
        <v>145</v>
      </c>
      <c r="D274" s="31"/>
      <c r="E274" s="31"/>
      <c r="F274" s="31" t="s">
        <v>125</v>
      </c>
      <c r="G274" s="31">
        <v>37316.97</v>
      </c>
      <c r="H274" s="31">
        <v>0</v>
      </c>
      <c r="I274" s="31">
        <v>3393.0210999999999</v>
      </c>
      <c r="J274" s="31">
        <v>36644.627899999999</v>
      </c>
      <c r="K274" s="31">
        <v>427457.30920000002</v>
      </c>
      <c r="L274" s="31">
        <v>-447803.64</v>
      </c>
      <c r="N274" s="32">
        <v>9.4970000000000006E-9</v>
      </c>
      <c r="O274" s="31">
        <v>-255.24</v>
      </c>
      <c r="P274"/>
      <c r="Q274"/>
      <c r="R274"/>
    </row>
    <row r="275" spans="1:18" ht="14.5" hidden="1" x14ac:dyDescent="0.35">
      <c r="A275" s="31" t="s">
        <v>179</v>
      </c>
      <c r="B275" s="31" t="s">
        <v>170</v>
      </c>
      <c r="C275" s="31" t="s">
        <v>145</v>
      </c>
      <c r="D275" s="31"/>
      <c r="E275" s="31"/>
      <c r="F275" s="31" t="s">
        <v>125</v>
      </c>
      <c r="G275" s="31">
        <v>17677.53</v>
      </c>
      <c r="H275" s="31">
        <v>-3393.0210999999999</v>
      </c>
      <c r="I275" s="31">
        <v>0</v>
      </c>
      <c r="J275" s="31">
        <v>44787.878499999999</v>
      </c>
      <c r="K275" s="31">
        <v>212130.36</v>
      </c>
      <c r="L275" s="31">
        <v>-232476.69080000001</v>
      </c>
      <c r="N275" s="31">
        <v>255.24</v>
      </c>
      <c r="O275" s="32">
        <v>-5.5089999999999999E-9</v>
      </c>
      <c r="P275"/>
      <c r="Q275"/>
      <c r="R275"/>
    </row>
    <row r="276" spans="1:18" ht="14.5" hidden="1" x14ac:dyDescent="0.35">
      <c r="A276" s="31" t="s">
        <v>179</v>
      </c>
      <c r="B276" s="31" t="s">
        <v>171</v>
      </c>
      <c r="C276" s="31" t="s">
        <v>145</v>
      </c>
      <c r="D276" s="31"/>
      <c r="E276" s="31"/>
      <c r="F276" s="31" t="s">
        <v>125</v>
      </c>
      <c r="G276" s="31">
        <v>17677.53</v>
      </c>
      <c r="H276" s="31">
        <v>3393.0210999999999</v>
      </c>
      <c r="I276" s="31">
        <v>0</v>
      </c>
      <c r="J276" s="31">
        <v>-44787.878499999999</v>
      </c>
      <c r="K276" s="31">
        <v>212130.36</v>
      </c>
      <c r="L276" s="31">
        <v>-191784.02919999999</v>
      </c>
      <c r="N276" s="31">
        <v>-255.24</v>
      </c>
      <c r="O276" s="32">
        <v>3.5849999999999999E-9</v>
      </c>
      <c r="P276"/>
      <c r="Q276"/>
      <c r="R276"/>
    </row>
    <row r="277" spans="1:18" ht="14.5" hidden="1" x14ac:dyDescent="0.35">
      <c r="A277" s="31" t="s">
        <v>179</v>
      </c>
      <c r="B277" s="31" t="s">
        <v>172</v>
      </c>
      <c r="C277" s="31" t="s">
        <v>145</v>
      </c>
      <c r="D277" s="31"/>
      <c r="E277" s="31"/>
      <c r="F277" s="31" t="s">
        <v>125</v>
      </c>
      <c r="G277" s="31">
        <v>17677.53</v>
      </c>
      <c r="H277" s="31">
        <v>-3393.0210999999999</v>
      </c>
      <c r="I277" s="31">
        <v>0</v>
      </c>
      <c r="J277" s="31">
        <v>36644.627899999999</v>
      </c>
      <c r="K277" s="31">
        <v>212130.36</v>
      </c>
      <c r="L277" s="31">
        <v>-232476.69080000001</v>
      </c>
      <c r="N277" s="31">
        <v>255.24</v>
      </c>
      <c r="O277" s="32">
        <v>-1.0460000000000001E-8</v>
      </c>
      <c r="P277"/>
      <c r="Q277"/>
      <c r="R277"/>
    </row>
    <row r="278" spans="1:18" ht="14.5" hidden="1" x14ac:dyDescent="0.35">
      <c r="A278" s="31" t="s">
        <v>179</v>
      </c>
      <c r="B278" s="31" t="s">
        <v>173</v>
      </c>
      <c r="C278" s="31" t="s">
        <v>145</v>
      </c>
      <c r="D278" s="31"/>
      <c r="E278" s="31"/>
      <c r="F278" s="31" t="s">
        <v>125</v>
      </c>
      <c r="G278" s="31">
        <v>17677.53</v>
      </c>
      <c r="H278" s="31">
        <v>3393.0210999999999</v>
      </c>
      <c r="I278" s="31">
        <v>0</v>
      </c>
      <c r="J278" s="31">
        <v>-36644.627899999999</v>
      </c>
      <c r="K278" s="31">
        <v>212130.36</v>
      </c>
      <c r="L278" s="31">
        <v>-191784.02919999999</v>
      </c>
      <c r="N278" s="31">
        <v>-255.24</v>
      </c>
      <c r="O278" s="32">
        <v>8.5340000000000005E-9</v>
      </c>
      <c r="P278"/>
      <c r="Q278"/>
      <c r="R278"/>
    </row>
    <row r="279" spans="1:18" ht="14.5" hidden="1" x14ac:dyDescent="0.35">
      <c r="A279" s="31" t="s">
        <v>179</v>
      </c>
      <c r="B279" s="31" t="s">
        <v>174</v>
      </c>
      <c r="C279" s="31" t="s">
        <v>145</v>
      </c>
      <c r="D279" s="31"/>
      <c r="E279" s="31"/>
      <c r="F279" s="31" t="s">
        <v>125</v>
      </c>
      <c r="G279" s="31">
        <v>17677.53</v>
      </c>
      <c r="H279" s="31">
        <v>0</v>
      </c>
      <c r="I279" s="31">
        <v>-3393.0210999999999</v>
      </c>
      <c r="J279" s="31">
        <v>-44787.878499999999</v>
      </c>
      <c r="K279" s="31">
        <v>232476.69080000001</v>
      </c>
      <c r="L279" s="31">
        <v>-212130.36</v>
      </c>
      <c r="N279" s="32">
        <v>-5.7889999999999998E-9</v>
      </c>
      <c r="O279" s="31">
        <v>255.24</v>
      </c>
      <c r="P279"/>
      <c r="Q279"/>
      <c r="R279"/>
    </row>
    <row r="280" spans="1:18" ht="14.5" hidden="1" x14ac:dyDescent="0.35">
      <c r="A280" s="31" t="s">
        <v>179</v>
      </c>
      <c r="B280" s="31" t="s">
        <v>175</v>
      </c>
      <c r="C280" s="31" t="s">
        <v>145</v>
      </c>
      <c r="D280" s="31"/>
      <c r="E280" s="31"/>
      <c r="F280" s="31" t="s">
        <v>125</v>
      </c>
      <c r="G280" s="31">
        <v>17677.53</v>
      </c>
      <c r="H280" s="31">
        <v>0</v>
      </c>
      <c r="I280" s="31">
        <v>3393.0210999999999</v>
      </c>
      <c r="J280" s="31">
        <v>44787.878499999999</v>
      </c>
      <c r="K280" s="31">
        <v>191784.02919999999</v>
      </c>
      <c r="L280" s="31">
        <v>-212130.36</v>
      </c>
      <c r="N280" s="32">
        <v>3.8680000000000003E-9</v>
      </c>
      <c r="O280" s="31">
        <v>-255.24</v>
      </c>
      <c r="P280"/>
      <c r="Q280"/>
      <c r="R280"/>
    </row>
    <row r="281" spans="1:18" ht="14.5" hidden="1" x14ac:dyDescent="0.35">
      <c r="A281" s="31" t="s">
        <v>179</v>
      </c>
      <c r="B281" s="31" t="s">
        <v>176</v>
      </c>
      <c r="C281" s="31" t="s">
        <v>145</v>
      </c>
      <c r="D281" s="31"/>
      <c r="E281" s="31"/>
      <c r="F281" s="31" t="s">
        <v>125</v>
      </c>
      <c r="G281" s="31">
        <v>17677.53</v>
      </c>
      <c r="H281" s="31">
        <v>0</v>
      </c>
      <c r="I281" s="31">
        <v>-3393.0210999999999</v>
      </c>
      <c r="J281" s="31">
        <v>-36644.627899999999</v>
      </c>
      <c r="K281" s="31">
        <v>232476.69080000001</v>
      </c>
      <c r="L281" s="31">
        <v>-212130.36</v>
      </c>
      <c r="N281" s="32">
        <v>-1.0169999999999999E-8</v>
      </c>
      <c r="O281" s="31">
        <v>255.24</v>
      </c>
      <c r="P281"/>
      <c r="Q281"/>
      <c r="R281"/>
    </row>
    <row r="282" spans="1:18" ht="14.5" hidden="1" x14ac:dyDescent="0.35">
      <c r="A282" s="31" t="s">
        <v>179</v>
      </c>
      <c r="B282" s="31" t="s">
        <v>177</v>
      </c>
      <c r="C282" s="31" t="s">
        <v>145</v>
      </c>
      <c r="D282" s="31"/>
      <c r="E282" s="31"/>
      <c r="F282" s="31" t="s">
        <v>125</v>
      </c>
      <c r="G282" s="31">
        <v>17677.53</v>
      </c>
      <c r="H282" s="31">
        <v>0</v>
      </c>
      <c r="I282" s="31">
        <v>3393.0210999999999</v>
      </c>
      <c r="J282" s="31">
        <v>36644.627899999999</v>
      </c>
      <c r="K282" s="31">
        <v>191784.02919999999</v>
      </c>
      <c r="L282" s="31">
        <v>-212130.36</v>
      </c>
      <c r="N282" s="32">
        <v>8.2529999999999995E-9</v>
      </c>
      <c r="O282" s="31">
        <v>-255.24</v>
      </c>
      <c r="P282"/>
      <c r="Q282"/>
      <c r="R282"/>
    </row>
    <row r="283" spans="1:18" ht="14.5" hidden="1" x14ac:dyDescent="0.35">
      <c r="A283" s="31" t="s">
        <v>180</v>
      </c>
      <c r="B283" s="31" t="s">
        <v>122</v>
      </c>
      <c r="C283" s="31" t="s">
        <v>123</v>
      </c>
      <c r="D283" s="31" t="s">
        <v>124</v>
      </c>
      <c r="E283" s="31">
        <v>1</v>
      </c>
      <c r="F283" s="31" t="s">
        <v>125</v>
      </c>
      <c r="G283" s="31">
        <v>0</v>
      </c>
      <c r="H283" s="31">
        <v>4.4299999999999999E-2</v>
      </c>
      <c r="I283" s="31">
        <v>-0.1673</v>
      </c>
      <c r="J283" s="31">
        <v>-2.5394000000000001</v>
      </c>
      <c r="K283" s="31">
        <v>1.2239</v>
      </c>
      <c r="L283" s="31">
        <v>0.32440000000000002</v>
      </c>
      <c r="N283" s="31">
        <v>-3.0000000000000001E-3</v>
      </c>
      <c r="O283" s="31">
        <v>1.2E-2</v>
      </c>
      <c r="P283"/>
      <c r="Q283"/>
      <c r="R283"/>
    </row>
    <row r="284" spans="1:18" ht="14.5" hidden="1" x14ac:dyDescent="0.35">
      <c r="A284" s="31" t="s">
        <v>180</v>
      </c>
      <c r="B284" s="31" t="s">
        <v>122</v>
      </c>
      <c r="C284" s="31" t="s">
        <v>123</v>
      </c>
      <c r="D284" s="31" t="s">
        <v>124</v>
      </c>
      <c r="E284" s="31">
        <v>2</v>
      </c>
      <c r="F284" s="31" t="s">
        <v>125</v>
      </c>
      <c r="G284" s="31">
        <v>0</v>
      </c>
      <c r="H284" s="31">
        <v>-0.1673</v>
      </c>
      <c r="I284" s="31">
        <v>-4.4299999999999999E-2</v>
      </c>
      <c r="J284" s="31">
        <v>1.4752000000000001</v>
      </c>
      <c r="K284" s="31">
        <v>0.32440000000000002</v>
      </c>
      <c r="L284" s="31">
        <v>-1.2239</v>
      </c>
      <c r="N284" s="31">
        <v>1.2E-2</v>
      </c>
      <c r="O284" s="31">
        <v>3.0000000000000001E-3</v>
      </c>
      <c r="P284"/>
      <c r="Q284"/>
      <c r="R284"/>
    </row>
    <row r="285" spans="1:18" ht="14.5" hidden="1" x14ac:dyDescent="0.35">
      <c r="A285" s="31" t="s">
        <v>180</v>
      </c>
      <c r="B285" s="31" t="s">
        <v>122</v>
      </c>
      <c r="C285" s="31" t="s">
        <v>123</v>
      </c>
      <c r="D285" s="31" t="s">
        <v>124</v>
      </c>
      <c r="E285" s="31">
        <v>3</v>
      </c>
      <c r="F285" s="31" t="s">
        <v>125</v>
      </c>
      <c r="G285" s="31">
        <v>0</v>
      </c>
      <c r="H285" s="31">
        <v>0</v>
      </c>
      <c r="I285" s="31">
        <v>0</v>
      </c>
      <c r="J285" s="31">
        <v>2.3041999999999998</v>
      </c>
      <c r="K285" s="31">
        <v>0</v>
      </c>
      <c r="L285" s="31">
        <v>0</v>
      </c>
      <c r="N285" s="32">
        <v>3.9750000000000003E-12</v>
      </c>
      <c r="O285" s="32">
        <v>-4.5040000000000002E-12</v>
      </c>
      <c r="P285"/>
      <c r="Q285"/>
      <c r="R285"/>
    </row>
    <row r="286" spans="1:18" ht="14.5" hidden="1" x14ac:dyDescent="0.35">
      <c r="A286" s="31" t="s">
        <v>180</v>
      </c>
      <c r="B286" s="31" t="s">
        <v>122</v>
      </c>
      <c r="C286" s="31" t="s">
        <v>123</v>
      </c>
      <c r="D286" s="31" t="s">
        <v>124</v>
      </c>
      <c r="E286" s="31">
        <v>4</v>
      </c>
      <c r="F286" s="31" t="s">
        <v>125</v>
      </c>
      <c r="G286" s="31">
        <v>0</v>
      </c>
      <c r="H286" s="31">
        <v>0.38400000000000001</v>
      </c>
      <c r="I286" s="31">
        <v>-1.2577</v>
      </c>
      <c r="J286" s="31">
        <v>-19.6997</v>
      </c>
      <c r="K286" s="31">
        <v>10.2988</v>
      </c>
      <c r="L286" s="31">
        <v>3.1444999999999999</v>
      </c>
      <c r="N286" s="31">
        <v>-2E-3</v>
      </c>
      <c r="O286" s="31">
        <v>5.0000000000000001E-3</v>
      </c>
      <c r="P286"/>
      <c r="Q286"/>
      <c r="R286"/>
    </row>
    <row r="287" spans="1:18" ht="14.5" hidden="1" x14ac:dyDescent="0.35">
      <c r="A287" s="31" t="s">
        <v>180</v>
      </c>
      <c r="B287" s="31" t="s">
        <v>122</v>
      </c>
      <c r="C287" s="31" t="s">
        <v>123</v>
      </c>
      <c r="D287" s="31" t="s">
        <v>124</v>
      </c>
      <c r="E287" s="31">
        <v>5</v>
      </c>
      <c r="F287" s="31" t="s">
        <v>125</v>
      </c>
      <c r="G287" s="31">
        <v>0</v>
      </c>
      <c r="H287" s="31">
        <v>1.2577</v>
      </c>
      <c r="I287" s="31">
        <v>0.38400000000000001</v>
      </c>
      <c r="J287" s="31">
        <v>-10.4839</v>
      </c>
      <c r="K287" s="31">
        <v>-3.1444999999999999</v>
      </c>
      <c r="L287" s="31">
        <v>10.2988</v>
      </c>
      <c r="N287" s="31">
        <v>-5.0000000000000001E-3</v>
      </c>
      <c r="O287" s="31">
        <v>-2E-3</v>
      </c>
      <c r="P287"/>
      <c r="Q287"/>
      <c r="R287"/>
    </row>
    <row r="288" spans="1:18" ht="14.5" hidden="1" x14ac:dyDescent="0.35">
      <c r="A288" s="31" t="s">
        <v>180</v>
      </c>
      <c r="B288" s="31" t="s">
        <v>122</v>
      </c>
      <c r="C288" s="31" t="s">
        <v>123</v>
      </c>
      <c r="D288" s="31" t="s">
        <v>124</v>
      </c>
      <c r="E288" s="31">
        <v>6</v>
      </c>
      <c r="F288" s="31" t="s">
        <v>125</v>
      </c>
      <c r="G288" s="31">
        <v>0</v>
      </c>
      <c r="H288" s="31">
        <v>0</v>
      </c>
      <c r="I288" s="31">
        <v>0</v>
      </c>
      <c r="J288" s="31">
        <v>17.371400000000001</v>
      </c>
      <c r="K288" s="31">
        <v>0</v>
      </c>
      <c r="L288" s="31">
        <v>0</v>
      </c>
      <c r="N288" s="32">
        <v>2.0909999999999999E-12</v>
      </c>
      <c r="O288" s="32">
        <v>-2.1159999999999999E-12</v>
      </c>
      <c r="P288"/>
      <c r="Q288"/>
      <c r="R288"/>
    </row>
    <row r="289" spans="1:18" ht="14.5" hidden="1" x14ac:dyDescent="0.35">
      <c r="A289" s="31" t="s">
        <v>180</v>
      </c>
      <c r="B289" s="31" t="s">
        <v>122</v>
      </c>
      <c r="C289" s="31" t="s">
        <v>123</v>
      </c>
      <c r="D289" s="31" t="s">
        <v>124</v>
      </c>
      <c r="E289" s="31">
        <v>7</v>
      </c>
      <c r="F289" s="31" t="s">
        <v>125</v>
      </c>
      <c r="G289" s="31">
        <v>0</v>
      </c>
      <c r="H289" s="31">
        <v>0.66080000000000005</v>
      </c>
      <c r="I289" s="31">
        <v>-2.1608999999999998</v>
      </c>
      <c r="J289" s="31">
        <v>-33.860700000000001</v>
      </c>
      <c r="K289" s="31">
        <v>24.430499999999999</v>
      </c>
      <c r="L289" s="31">
        <v>7.4713000000000003</v>
      </c>
      <c r="N289" s="31">
        <v>1E-3</v>
      </c>
      <c r="O289" s="31">
        <v>-3.0000000000000001E-3</v>
      </c>
      <c r="P289"/>
      <c r="Q289"/>
      <c r="R289"/>
    </row>
    <row r="290" spans="1:18" ht="14.5" hidden="1" x14ac:dyDescent="0.35">
      <c r="A290" s="31" t="s">
        <v>180</v>
      </c>
      <c r="B290" s="31" t="s">
        <v>122</v>
      </c>
      <c r="C290" s="31" t="s">
        <v>123</v>
      </c>
      <c r="D290" s="31" t="s">
        <v>124</v>
      </c>
      <c r="E290" s="31">
        <v>8</v>
      </c>
      <c r="F290" s="31" t="s">
        <v>125</v>
      </c>
      <c r="G290" s="31">
        <v>0</v>
      </c>
      <c r="H290" s="31">
        <v>-2.1608999999999998</v>
      </c>
      <c r="I290" s="31">
        <v>-0.66080000000000005</v>
      </c>
      <c r="J290" s="31">
        <v>18.000599999999999</v>
      </c>
      <c r="K290" s="31">
        <v>7.4713000000000003</v>
      </c>
      <c r="L290" s="31">
        <v>-24.430499999999999</v>
      </c>
      <c r="N290" s="31">
        <v>-3.0000000000000001E-3</v>
      </c>
      <c r="O290" s="31">
        <v>-1E-3</v>
      </c>
      <c r="P290"/>
      <c r="Q290"/>
      <c r="R290"/>
    </row>
    <row r="291" spans="1:18" ht="14.5" hidden="1" x14ac:dyDescent="0.35">
      <c r="A291" s="31" t="s">
        <v>180</v>
      </c>
      <c r="B291" s="31" t="s">
        <v>122</v>
      </c>
      <c r="C291" s="31" t="s">
        <v>123</v>
      </c>
      <c r="D291" s="31" t="s">
        <v>124</v>
      </c>
      <c r="E291" s="31">
        <v>9</v>
      </c>
      <c r="F291" s="31" t="s">
        <v>125</v>
      </c>
      <c r="G291" s="31">
        <v>0</v>
      </c>
      <c r="H291" s="31">
        <v>0</v>
      </c>
      <c r="I291" s="31">
        <v>0</v>
      </c>
      <c r="J291" s="31">
        <v>29.704000000000001</v>
      </c>
      <c r="K291" s="31">
        <v>0</v>
      </c>
      <c r="L291" s="31">
        <v>0</v>
      </c>
      <c r="N291" s="32">
        <v>-1.376E-12</v>
      </c>
      <c r="O291" s="32">
        <v>1.3790000000000001E-12</v>
      </c>
      <c r="P291"/>
      <c r="Q291"/>
      <c r="R291"/>
    </row>
    <row r="292" spans="1:18" ht="14.5" hidden="1" x14ac:dyDescent="0.35">
      <c r="A292" s="31" t="s">
        <v>180</v>
      </c>
      <c r="B292" s="31" t="s">
        <v>122</v>
      </c>
      <c r="C292" s="31" t="s">
        <v>123</v>
      </c>
      <c r="D292" s="31" t="s">
        <v>124</v>
      </c>
      <c r="E292" s="31">
        <v>10</v>
      </c>
      <c r="F292" s="31" t="s">
        <v>125</v>
      </c>
      <c r="G292" s="31">
        <v>0</v>
      </c>
      <c r="H292" s="31">
        <v>-0.4824</v>
      </c>
      <c r="I292" s="31">
        <v>7.1900000000000006E-2</v>
      </c>
      <c r="J292" s="31">
        <v>6.6524000000000001</v>
      </c>
      <c r="K292" s="31">
        <v>-5.0091000000000001</v>
      </c>
      <c r="L292" s="31">
        <v>-33.586100000000002</v>
      </c>
      <c r="N292" s="31">
        <v>-1.0999999999999999E-2</v>
      </c>
      <c r="O292" s="31">
        <v>2E-3</v>
      </c>
      <c r="P292"/>
      <c r="Q292"/>
      <c r="R292"/>
    </row>
    <row r="293" spans="1:18" ht="14.5" hidden="1" x14ac:dyDescent="0.35">
      <c r="A293" s="31" t="s">
        <v>180</v>
      </c>
      <c r="B293" s="31" t="s">
        <v>122</v>
      </c>
      <c r="C293" s="31" t="s">
        <v>123</v>
      </c>
      <c r="D293" s="31" t="s">
        <v>124</v>
      </c>
      <c r="E293" s="31">
        <v>11</v>
      </c>
      <c r="F293" s="31" t="s">
        <v>125</v>
      </c>
      <c r="G293" s="31">
        <v>0</v>
      </c>
      <c r="H293" s="31">
        <v>-7.1900000000000006E-2</v>
      </c>
      <c r="I293" s="31">
        <v>-0.4824</v>
      </c>
      <c r="J293" s="31">
        <v>-4.9256000000000002</v>
      </c>
      <c r="K293" s="31">
        <v>33.586100000000002</v>
      </c>
      <c r="L293" s="31">
        <v>-5.0091000000000001</v>
      </c>
      <c r="N293" s="31">
        <v>-2E-3</v>
      </c>
      <c r="O293" s="31">
        <v>-1.0999999999999999E-2</v>
      </c>
      <c r="P293"/>
      <c r="Q293"/>
      <c r="R293"/>
    </row>
    <row r="294" spans="1:18" ht="14.5" hidden="1" x14ac:dyDescent="0.35">
      <c r="A294" s="31" t="s">
        <v>180</v>
      </c>
      <c r="B294" s="31" t="s">
        <v>122</v>
      </c>
      <c r="C294" s="31" t="s">
        <v>123</v>
      </c>
      <c r="D294" s="31" t="s">
        <v>124</v>
      </c>
      <c r="E294" s="31">
        <v>12</v>
      </c>
      <c r="F294" s="31" t="s">
        <v>125</v>
      </c>
      <c r="G294" s="31">
        <v>0</v>
      </c>
      <c r="H294" s="31">
        <v>0</v>
      </c>
      <c r="I294" s="31">
        <v>0</v>
      </c>
      <c r="J294" s="31">
        <v>-9.9521999999999995</v>
      </c>
      <c r="K294" s="31">
        <v>0</v>
      </c>
      <c r="L294" s="31">
        <v>0</v>
      </c>
      <c r="N294" s="32">
        <v>4.6800000000000003E-12</v>
      </c>
      <c r="O294" s="32">
        <v>-4.6809999999999999E-12</v>
      </c>
      <c r="P294"/>
      <c r="Q294"/>
      <c r="R294"/>
    </row>
    <row r="295" spans="1:18" ht="14.5" hidden="1" x14ac:dyDescent="0.35">
      <c r="A295" s="31" t="s">
        <v>180</v>
      </c>
      <c r="B295" s="31" t="s">
        <v>126</v>
      </c>
      <c r="C295" s="31" t="s">
        <v>127</v>
      </c>
      <c r="D295" s="31"/>
      <c r="E295" s="31"/>
      <c r="F295" s="31" t="s">
        <v>125</v>
      </c>
      <c r="G295" s="31">
        <v>13696.8</v>
      </c>
      <c r="H295" s="31">
        <v>0</v>
      </c>
      <c r="I295" s="31">
        <v>0</v>
      </c>
      <c r="J295" s="31">
        <v>0</v>
      </c>
      <c r="K295" s="31">
        <v>164361.60000000001</v>
      </c>
      <c r="L295" s="31">
        <v>-164361.60000000001</v>
      </c>
      <c r="N295" s="32">
        <v>-1.688E-9</v>
      </c>
      <c r="O295" s="32">
        <v>-1.688E-9</v>
      </c>
      <c r="P295"/>
      <c r="Q295"/>
      <c r="R295"/>
    </row>
    <row r="296" spans="1:18" ht="14.5" hidden="1" x14ac:dyDescent="0.35">
      <c r="A296" s="31" t="s">
        <v>180</v>
      </c>
      <c r="B296" s="31" t="s">
        <v>128</v>
      </c>
      <c r="C296" s="31" t="s">
        <v>127</v>
      </c>
      <c r="D296" s="31"/>
      <c r="E296" s="31"/>
      <c r="F296" s="31" t="s">
        <v>125</v>
      </c>
      <c r="G296" s="31">
        <v>18108</v>
      </c>
      <c r="H296" s="31">
        <v>0</v>
      </c>
      <c r="I296" s="31">
        <v>0</v>
      </c>
      <c r="J296" s="31">
        <v>0</v>
      </c>
      <c r="K296" s="31">
        <v>217296</v>
      </c>
      <c r="L296" s="31">
        <v>-217296</v>
      </c>
      <c r="N296" s="32">
        <v>5.0170000000000004E-10</v>
      </c>
      <c r="O296" s="32">
        <v>5.0070000000000004E-10</v>
      </c>
      <c r="P296"/>
      <c r="Q296"/>
      <c r="R296"/>
    </row>
    <row r="297" spans="1:18" ht="14.5" hidden="1" x14ac:dyDescent="0.35">
      <c r="A297" s="31" t="s">
        <v>180</v>
      </c>
      <c r="B297" s="31" t="s">
        <v>129</v>
      </c>
      <c r="C297" s="31" t="s">
        <v>127</v>
      </c>
      <c r="D297" s="31"/>
      <c r="E297" s="31"/>
      <c r="F297" s="31" t="s">
        <v>125</v>
      </c>
      <c r="G297" s="31">
        <v>8640</v>
      </c>
      <c r="H297" s="31">
        <v>0</v>
      </c>
      <c r="I297" s="31">
        <v>0</v>
      </c>
      <c r="J297" s="31">
        <v>0</v>
      </c>
      <c r="K297" s="31">
        <v>103680</v>
      </c>
      <c r="L297" s="31">
        <v>-103680</v>
      </c>
      <c r="N297" s="32">
        <v>1.837E-9</v>
      </c>
      <c r="O297" s="32">
        <v>1.8360000000000001E-9</v>
      </c>
      <c r="P297"/>
      <c r="Q297"/>
      <c r="R297"/>
    </row>
    <row r="298" spans="1:18" ht="14.5" hidden="1" x14ac:dyDescent="0.35">
      <c r="A298" s="31" t="s">
        <v>180</v>
      </c>
      <c r="B298" s="31" t="s">
        <v>130</v>
      </c>
      <c r="C298" s="31" t="s">
        <v>127</v>
      </c>
      <c r="D298" s="31"/>
      <c r="E298" s="31"/>
      <c r="F298" s="31" t="s">
        <v>125</v>
      </c>
      <c r="G298" s="31">
        <v>576</v>
      </c>
      <c r="H298" s="31">
        <v>0</v>
      </c>
      <c r="I298" s="31">
        <v>0</v>
      </c>
      <c r="J298" s="31">
        <v>0</v>
      </c>
      <c r="K298" s="31">
        <v>6912</v>
      </c>
      <c r="L298" s="31">
        <v>-6912</v>
      </c>
      <c r="N298" s="32">
        <v>2.4020000000000001E-12</v>
      </c>
      <c r="O298" s="32">
        <v>2.3959999999999999E-12</v>
      </c>
      <c r="P298"/>
      <c r="Q298"/>
      <c r="R298"/>
    </row>
    <row r="299" spans="1:18" ht="29" hidden="1" x14ac:dyDescent="0.35">
      <c r="A299" s="31" t="s">
        <v>180</v>
      </c>
      <c r="B299" s="31" t="s">
        <v>131</v>
      </c>
      <c r="C299" s="31" t="s">
        <v>127</v>
      </c>
      <c r="D299" s="31" t="s">
        <v>132</v>
      </c>
      <c r="E299" s="31">
        <v>1</v>
      </c>
      <c r="F299" s="31" t="s">
        <v>125</v>
      </c>
      <c r="G299" s="31">
        <v>0</v>
      </c>
      <c r="H299" s="31">
        <v>-532.13789999999995</v>
      </c>
      <c r="I299" s="31">
        <v>0</v>
      </c>
      <c r="J299" s="31">
        <v>6385.6545999999998</v>
      </c>
      <c r="K299" s="31">
        <v>0</v>
      </c>
      <c r="L299" s="31">
        <v>-3664.1264999999999</v>
      </c>
      <c r="N299" s="31">
        <v>45.402000000000001</v>
      </c>
      <c r="O299" s="32">
        <v>-1.2880000000000001E-9</v>
      </c>
      <c r="P299"/>
      <c r="Q299"/>
      <c r="R299"/>
    </row>
    <row r="300" spans="1:18" ht="29" hidden="1" x14ac:dyDescent="0.35">
      <c r="A300" s="31" t="s">
        <v>180</v>
      </c>
      <c r="B300" s="31" t="s">
        <v>131</v>
      </c>
      <c r="C300" s="31" t="s">
        <v>127</v>
      </c>
      <c r="D300" s="31" t="s">
        <v>132</v>
      </c>
      <c r="E300" s="31">
        <v>2</v>
      </c>
      <c r="F300" s="31" t="s">
        <v>125</v>
      </c>
      <c r="G300" s="31">
        <v>0</v>
      </c>
      <c r="H300" s="31">
        <v>0</v>
      </c>
      <c r="I300" s="31">
        <v>-532.13789999999995</v>
      </c>
      <c r="J300" s="31">
        <v>-6385.6545999999998</v>
      </c>
      <c r="K300" s="31">
        <v>3664.1264999999999</v>
      </c>
      <c r="L300" s="31">
        <v>0</v>
      </c>
      <c r="N300" s="32">
        <v>-1.2880000000000001E-9</v>
      </c>
      <c r="O300" s="31">
        <v>45.402000000000001</v>
      </c>
      <c r="P300"/>
      <c r="Q300"/>
      <c r="R300"/>
    </row>
    <row r="301" spans="1:18" ht="29" hidden="1" x14ac:dyDescent="0.35">
      <c r="A301" s="31" t="s">
        <v>180</v>
      </c>
      <c r="B301" s="31" t="s">
        <v>131</v>
      </c>
      <c r="C301" s="31" t="s">
        <v>127</v>
      </c>
      <c r="D301" s="31" t="s">
        <v>132</v>
      </c>
      <c r="E301" s="31">
        <v>3</v>
      </c>
      <c r="F301" s="31" t="s">
        <v>125</v>
      </c>
      <c r="G301" s="31">
        <v>0</v>
      </c>
      <c r="H301" s="31">
        <v>-399.10340000000002</v>
      </c>
      <c r="I301" s="31">
        <v>0</v>
      </c>
      <c r="J301" s="31">
        <v>3352.4686000000002</v>
      </c>
      <c r="K301" s="31">
        <v>0</v>
      </c>
      <c r="L301" s="31">
        <v>-2748.0949000000001</v>
      </c>
      <c r="N301" s="31">
        <v>34.052</v>
      </c>
      <c r="O301" s="32">
        <v>-1.9479999999999999E-9</v>
      </c>
      <c r="P301"/>
      <c r="Q301"/>
      <c r="R301"/>
    </row>
    <row r="302" spans="1:18" ht="29" hidden="1" x14ac:dyDescent="0.35">
      <c r="A302" s="31" t="s">
        <v>180</v>
      </c>
      <c r="B302" s="31" t="s">
        <v>131</v>
      </c>
      <c r="C302" s="31" t="s">
        <v>127</v>
      </c>
      <c r="D302" s="31" t="s">
        <v>132</v>
      </c>
      <c r="E302" s="31">
        <v>4</v>
      </c>
      <c r="F302" s="31" t="s">
        <v>125</v>
      </c>
      <c r="G302" s="31">
        <v>0</v>
      </c>
      <c r="H302" s="31">
        <v>-399.10340000000002</v>
      </c>
      <c r="I302" s="31">
        <v>0</v>
      </c>
      <c r="J302" s="31">
        <v>6226.0132000000003</v>
      </c>
      <c r="K302" s="31">
        <v>0</v>
      </c>
      <c r="L302" s="31">
        <v>-2748.0949000000001</v>
      </c>
      <c r="N302" s="31">
        <v>34.052</v>
      </c>
      <c r="O302" s="32">
        <v>1.6080000000000001E-11</v>
      </c>
      <c r="P302"/>
      <c r="Q302"/>
      <c r="R302"/>
    </row>
    <row r="303" spans="1:18" ht="29" hidden="1" x14ac:dyDescent="0.35">
      <c r="A303" s="31" t="s">
        <v>180</v>
      </c>
      <c r="B303" s="31" t="s">
        <v>131</v>
      </c>
      <c r="C303" s="31" t="s">
        <v>127</v>
      </c>
      <c r="D303" s="31" t="s">
        <v>132</v>
      </c>
      <c r="E303" s="31">
        <v>5</v>
      </c>
      <c r="F303" s="31" t="s">
        <v>125</v>
      </c>
      <c r="G303" s="31">
        <v>0</v>
      </c>
      <c r="H303" s="31">
        <v>0</v>
      </c>
      <c r="I303" s="31">
        <v>-399.10340000000002</v>
      </c>
      <c r="J303" s="31">
        <v>-6226.0132000000003</v>
      </c>
      <c r="K303" s="31">
        <v>2748.0949000000001</v>
      </c>
      <c r="L303" s="31">
        <v>0</v>
      </c>
      <c r="N303" s="32">
        <v>-1.0059999999999999E-10</v>
      </c>
      <c r="O303" s="31">
        <v>34.052</v>
      </c>
      <c r="P303"/>
      <c r="Q303"/>
      <c r="R303"/>
    </row>
    <row r="304" spans="1:18" ht="29" hidden="1" x14ac:dyDescent="0.35">
      <c r="A304" s="31" t="s">
        <v>180</v>
      </c>
      <c r="B304" s="31" t="s">
        <v>131</v>
      </c>
      <c r="C304" s="31" t="s">
        <v>127</v>
      </c>
      <c r="D304" s="31" t="s">
        <v>132</v>
      </c>
      <c r="E304" s="31">
        <v>6</v>
      </c>
      <c r="F304" s="31" t="s">
        <v>125</v>
      </c>
      <c r="G304" s="31">
        <v>0</v>
      </c>
      <c r="H304" s="31">
        <v>0</v>
      </c>
      <c r="I304" s="31">
        <v>-399.10340000000002</v>
      </c>
      <c r="J304" s="31">
        <v>-3352.4686000000002</v>
      </c>
      <c r="K304" s="31">
        <v>2748.0949000000001</v>
      </c>
      <c r="L304" s="31">
        <v>0</v>
      </c>
      <c r="N304" s="32">
        <v>-1.831E-9</v>
      </c>
      <c r="O304" s="31">
        <v>34.052</v>
      </c>
      <c r="P304"/>
      <c r="Q304"/>
      <c r="R304"/>
    </row>
    <row r="305" spans="1:18" ht="29" hidden="1" x14ac:dyDescent="0.35">
      <c r="A305" s="31" t="s">
        <v>180</v>
      </c>
      <c r="B305" s="31" t="s">
        <v>131</v>
      </c>
      <c r="C305" s="31" t="s">
        <v>127</v>
      </c>
      <c r="D305" s="31" t="s">
        <v>132</v>
      </c>
      <c r="E305" s="31">
        <v>7</v>
      </c>
      <c r="F305" s="31" t="s">
        <v>125</v>
      </c>
      <c r="G305" s="31">
        <v>0</v>
      </c>
      <c r="H305" s="31">
        <v>-399.10340000000002</v>
      </c>
      <c r="I305" s="31">
        <v>399.10340000000002</v>
      </c>
      <c r="J305" s="31">
        <v>9578.4819000000007</v>
      </c>
      <c r="K305" s="31">
        <v>-2748.0949000000001</v>
      </c>
      <c r="L305" s="31">
        <v>-2748.0949000000001</v>
      </c>
      <c r="N305" s="31">
        <v>34.052</v>
      </c>
      <c r="O305" s="31">
        <v>-34.052</v>
      </c>
      <c r="P305"/>
      <c r="Q305"/>
      <c r="R305"/>
    </row>
    <row r="306" spans="1:18" ht="29" hidden="1" x14ac:dyDescent="0.35">
      <c r="A306" s="31" t="s">
        <v>180</v>
      </c>
      <c r="B306" s="31" t="s">
        <v>131</v>
      </c>
      <c r="C306" s="31" t="s">
        <v>127</v>
      </c>
      <c r="D306" s="31" t="s">
        <v>132</v>
      </c>
      <c r="E306" s="31">
        <v>8</v>
      </c>
      <c r="F306" s="31" t="s">
        <v>125</v>
      </c>
      <c r="G306" s="31">
        <v>0</v>
      </c>
      <c r="H306" s="31">
        <v>-399.10340000000002</v>
      </c>
      <c r="I306" s="31">
        <v>-399.10340000000002</v>
      </c>
      <c r="J306" s="31">
        <v>0</v>
      </c>
      <c r="K306" s="31">
        <v>2748.0949000000001</v>
      </c>
      <c r="L306" s="31">
        <v>-2748.0949000000001</v>
      </c>
      <c r="N306" s="31">
        <v>34.052</v>
      </c>
      <c r="O306" s="31">
        <v>34.052</v>
      </c>
      <c r="P306"/>
      <c r="Q306"/>
      <c r="R306"/>
    </row>
    <row r="307" spans="1:18" ht="29" hidden="1" x14ac:dyDescent="0.35">
      <c r="A307" s="31" t="s">
        <v>180</v>
      </c>
      <c r="B307" s="31" t="s">
        <v>131</v>
      </c>
      <c r="C307" s="31" t="s">
        <v>127</v>
      </c>
      <c r="D307" s="31" t="s">
        <v>132</v>
      </c>
      <c r="E307" s="31">
        <v>9</v>
      </c>
      <c r="F307" s="31" t="s">
        <v>125</v>
      </c>
      <c r="G307" s="31">
        <v>0</v>
      </c>
      <c r="H307" s="31">
        <v>-299.59359999999998</v>
      </c>
      <c r="I307" s="31">
        <v>299.59359999999998</v>
      </c>
      <c r="J307" s="31">
        <v>5033.1728999999996</v>
      </c>
      <c r="K307" s="31">
        <v>-2062.9032000000002</v>
      </c>
      <c r="L307" s="31">
        <v>-2062.9032000000002</v>
      </c>
      <c r="N307" s="31">
        <v>25.561</v>
      </c>
      <c r="O307" s="31">
        <v>-25.561</v>
      </c>
      <c r="P307"/>
      <c r="Q307"/>
      <c r="R307"/>
    </row>
    <row r="308" spans="1:18" ht="29" hidden="1" x14ac:dyDescent="0.35">
      <c r="A308" s="31" t="s">
        <v>180</v>
      </c>
      <c r="B308" s="31" t="s">
        <v>131</v>
      </c>
      <c r="C308" s="31" t="s">
        <v>127</v>
      </c>
      <c r="D308" s="31" t="s">
        <v>132</v>
      </c>
      <c r="E308" s="31">
        <v>10</v>
      </c>
      <c r="F308" s="31" t="s">
        <v>125</v>
      </c>
      <c r="G308" s="31">
        <v>0</v>
      </c>
      <c r="H308" s="31">
        <v>-299.59359999999998</v>
      </c>
      <c r="I308" s="31">
        <v>299.59359999999998</v>
      </c>
      <c r="J308" s="31">
        <v>9347.3212000000003</v>
      </c>
      <c r="K308" s="31">
        <v>-2062.9032000000002</v>
      </c>
      <c r="L308" s="31">
        <v>-2062.9032000000002</v>
      </c>
      <c r="N308" s="31">
        <v>25.561</v>
      </c>
      <c r="O308" s="31">
        <v>-25.561</v>
      </c>
      <c r="P308"/>
      <c r="Q308"/>
      <c r="R308"/>
    </row>
    <row r="309" spans="1:18" ht="29" hidden="1" x14ac:dyDescent="0.35">
      <c r="A309" s="31" t="s">
        <v>180</v>
      </c>
      <c r="B309" s="31" t="s">
        <v>131</v>
      </c>
      <c r="C309" s="31" t="s">
        <v>127</v>
      </c>
      <c r="D309" s="31" t="s">
        <v>132</v>
      </c>
      <c r="E309" s="31">
        <v>11</v>
      </c>
      <c r="F309" s="31" t="s">
        <v>125</v>
      </c>
      <c r="G309" s="31">
        <v>0</v>
      </c>
      <c r="H309" s="31">
        <v>-299.59359999999998</v>
      </c>
      <c r="I309" s="31">
        <v>-299.59359999999998</v>
      </c>
      <c r="J309" s="31">
        <v>-2157.0740999999998</v>
      </c>
      <c r="K309" s="31">
        <v>2062.9032000000002</v>
      </c>
      <c r="L309" s="31">
        <v>-2062.9032000000002</v>
      </c>
      <c r="N309" s="31">
        <v>25.561</v>
      </c>
      <c r="O309" s="31">
        <v>25.561</v>
      </c>
      <c r="P309"/>
      <c r="Q309"/>
      <c r="R309"/>
    </row>
    <row r="310" spans="1:18" ht="29" hidden="1" x14ac:dyDescent="0.35">
      <c r="A310" s="31" t="s">
        <v>180</v>
      </c>
      <c r="B310" s="31" t="s">
        <v>131</v>
      </c>
      <c r="C310" s="31" t="s">
        <v>127</v>
      </c>
      <c r="D310" s="31" t="s">
        <v>132</v>
      </c>
      <c r="E310" s="31">
        <v>12</v>
      </c>
      <c r="F310" s="31" t="s">
        <v>125</v>
      </c>
      <c r="G310" s="31">
        <v>0</v>
      </c>
      <c r="H310" s="31">
        <v>-299.59359999999998</v>
      </c>
      <c r="I310" s="31">
        <v>-299.59359999999998</v>
      </c>
      <c r="J310" s="31">
        <v>2157.0740999999998</v>
      </c>
      <c r="K310" s="31">
        <v>2062.9032000000002</v>
      </c>
      <c r="L310" s="31">
        <v>-2062.9032000000002</v>
      </c>
      <c r="N310" s="31">
        <v>25.561</v>
      </c>
      <c r="O310" s="31">
        <v>25.561</v>
      </c>
      <c r="P310"/>
      <c r="Q310"/>
      <c r="R310"/>
    </row>
    <row r="311" spans="1:18" ht="29" hidden="1" x14ac:dyDescent="0.35">
      <c r="A311" s="31" t="s">
        <v>180</v>
      </c>
      <c r="B311" s="31" t="s">
        <v>133</v>
      </c>
      <c r="C311" s="31" t="s">
        <v>127</v>
      </c>
      <c r="D311" s="31" t="s">
        <v>132</v>
      </c>
      <c r="E311" s="31">
        <v>1</v>
      </c>
      <c r="F311" s="31" t="s">
        <v>125</v>
      </c>
      <c r="G311" s="31">
        <v>0</v>
      </c>
      <c r="H311" s="31">
        <v>0</v>
      </c>
      <c r="I311" s="31">
        <v>-532.13789999999995</v>
      </c>
      <c r="J311" s="31">
        <v>-6385.6545999999998</v>
      </c>
      <c r="K311" s="31">
        <v>3664.1264999999999</v>
      </c>
      <c r="L311" s="31">
        <v>0</v>
      </c>
      <c r="N311" s="32">
        <v>-1.2880000000000001E-9</v>
      </c>
      <c r="O311" s="31">
        <v>45.402000000000001</v>
      </c>
      <c r="P311"/>
      <c r="Q311"/>
      <c r="R311"/>
    </row>
    <row r="312" spans="1:18" ht="29" hidden="1" x14ac:dyDescent="0.35">
      <c r="A312" s="31" t="s">
        <v>180</v>
      </c>
      <c r="B312" s="31" t="s">
        <v>133</v>
      </c>
      <c r="C312" s="31" t="s">
        <v>127</v>
      </c>
      <c r="D312" s="31" t="s">
        <v>132</v>
      </c>
      <c r="E312" s="31">
        <v>2</v>
      </c>
      <c r="F312" s="31" t="s">
        <v>125</v>
      </c>
      <c r="G312" s="31">
        <v>0</v>
      </c>
      <c r="H312" s="31">
        <v>532.13789999999995</v>
      </c>
      <c r="I312" s="31">
        <v>0</v>
      </c>
      <c r="J312" s="31">
        <v>-6385.6545999999998</v>
      </c>
      <c r="K312" s="31">
        <v>0</v>
      </c>
      <c r="L312" s="31">
        <v>3664.1264999999999</v>
      </c>
      <c r="N312" s="31">
        <v>-45.402000000000001</v>
      </c>
      <c r="O312" s="32">
        <v>1.2880000000000001E-9</v>
      </c>
      <c r="P312"/>
      <c r="Q312"/>
      <c r="R312"/>
    </row>
    <row r="313" spans="1:18" ht="29" hidden="1" x14ac:dyDescent="0.35">
      <c r="A313" s="31" t="s">
        <v>180</v>
      </c>
      <c r="B313" s="31" t="s">
        <v>133</v>
      </c>
      <c r="C313" s="31" t="s">
        <v>127</v>
      </c>
      <c r="D313" s="31" t="s">
        <v>132</v>
      </c>
      <c r="E313" s="31">
        <v>3</v>
      </c>
      <c r="F313" s="31" t="s">
        <v>125</v>
      </c>
      <c r="G313" s="31">
        <v>0</v>
      </c>
      <c r="H313" s="31">
        <v>0</v>
      </c>
      <c r="I313" s="31">
        <v>-399.10340000000002</v>
      </c>
      <c r="J313" s="31">
        <v>-6226.0132000000003</v>
      </c>
      <c r="K313" s="31">
        <v>2748.0949000000001</v>
      </c>
      <c r="L313" s="31">
        <v>0</v>
      </c>
      <c r="N313" s="32">
        <v>-1.0059999999999999E-10</v>
      </c>
      <c r="O313" s="31">
        <v>34.052</v>
      </c>
      <c r="P313"/>
      <c r="Q313"/>
      <c r="R313"/>
    </row>
    <row r="314" spans="1:18" ht="29" hidden="1" x14ac:dyDescent="0.35">
      <c r="A314" s="31" t="s">
        <v>180</v>
      </c>
      <c r="B314" s="31" t="s">
        <v>133</v>
      </c>
      <c r="C314" s="31" t="s">
        <v>127</v>
      </c>
      <c r="D314" s="31" t="s">
        <v>132</v>
      </c>
      <c r="E314" s="31">
        <v>4</v>
      </c>
      <c r="F314" s="31" t="s">
        <v>125</v>
      </c>
      <c r="G314" s="31">
        <v>0</v>
      </c>
      <c r="H314" s="31">
        <v>0</v>
      </c>
      <c r="I314" s="31">
        <v>-399.10340000000002</v>
      </c>
      <c r="J314" s="31">
        <v>-3352.4686000000002</v>
      </c>
      <c r="K314" s="31">
        <v>2748.0949000000001</v>
      </c>
      <c r="L314" s="31">
        <v>0</v>
      </c>
      <c r="N314" s="32">
        <v>-1.831E-9</v>
      </c>
      <c r="O314" s="31">
        <v>34.052</v>
      </c>
      <c r="P314"/>
      <c r="Q314"/>
      <c r="R314"/>
    </row>
    <row r="315" spans="1:18" ht="29" hidden="1" x14ac:dyDescent="0.35">
      <c r="A315" s="31" t="s">
        <v>180</v>
      </c>
      <c r="B315" s="31" t="s">
        <v>133</v>
      </c>
      <c r="C315" s="31" t="s">
        <v>127</v>
      </c>
      <c r="D315" s="31" t="s">
        <v>132</v>
      </c>
      <c r="E315" s="31">
        <v>5</v>
      </c>
      <c r="F315" s="31" t="s">
        <v>125</v>
      </c>
      <c r="G315" s="31">
        <v>0</v>
      </c>
      <c r="H315" s="31">
        <v>399.10340000000002</v>
      </c>
      <c r="I315" s="31">
        <v>0</v>
      </c>
      <c r="J315" s="31">
        <v>-6226.0132000000003</v>
      </c>
      <c r="K315" s="31">
        <v>0</v>
      </c>
      <c r="L315" s="31">
        <v>2748.0949000000001</v>
      </c>
      <c r="N315" s="31">
        <v>-34.052</v>
      </c>
      <c r="O315" s="32">
        <v>-1.6080000000000001E-11</v>
      </c>
      <c r="P315"/>
      <c r="Q315"/>
      <c r="R315"/>
    </row>
    <row r="316" spans="1:18" ht="29" hidden="1" x14ac:dyDescent="0.35">
      <c r="A316" s="31" t="s">
        <v>180</v>
      </c>
      <c r="B316" s="31" t="s">
        <v>133</v>
      </c>
      <c r="C316" s="31" t="s">
        <v>127</v>
      </c>
      <c r="D316" s="31" t="s">
        <v>132</v>
      </c>
      <c r="E316" s="31">
        <v>6</v>
      </c>
      <c r="F316" s="31" t="s">
        <v>125</v>
      </c>
      <c r="G316" s="31">
        <v>0</v>
      </c>
      <c r="H316" s="31">
        <v>399.10340000000002</v>
      </c>
      <c r="I316" s="31">
        <v>0</v>
      </c>
      <c r="J316" s="31">
        <v>-3352.4686000000002</v>
      </c>
      <c r="K316" s="31">
        <v>0</v>
      </c>
      <c r="L316" s="31">
        <v>2748.0949000000001</v>
      </c>
      <c r="N316" s="31">
        <v>-34.052</v>
      </c>
      <c r="O316" s="32">
        <v>1.9479999999999999E-9</v>
      </c>
      <c r="P316"/>
      <c r="Q316"/>
      <c r="R316"/>
    </row>
    <row r="317" spans="1:18" ht="29" hidden="1" x14ac:dyDescent="0.35">
      <c r="A317" s="31" t="s">
        <v>180</v>
      </c>
      <c r="B317" s="31" t="s">
        <v>133</v>
      </c>
      <c r="C317" s="31" t="s">
        <v>127</v>
      </c>
      <c r="D317" s="31" t="s">
        <v>132</v>
      </c>
      <c r="E317" s="31">
        <v>7</v>
      </c>
      <c r="F317" s="31" t="s">
        <v>125</v>
      </c>
      <c r="G317" s="31">
        <v>0</v>
      </c>
      <c r="H317" s="31">
        <v>-399.10340000000002</v>
      </c>
      <c r="I317" s="31">
        <v>-399.10340000000002</v>
      </c>
      <c r="J317" s="31">
        <v>0</v>
      </c>
      <c r="K317" s="31">
        <v>2748.0949000000001</v>
      </c>
      <c r="L317" s="31">
        <v>-2748.0949000000001</v>
      </c>
      <c r="N317" s="31">
        <v>34.052</v>
      </c>
      <c r="O317" s="31">
        <v>34.052</v>
      </c>
      <c r="P317"/>
      <c r="Q317"/>
      <c r="R317"/>
    </row>
    <row r="318" spans="1:18" ht="29" hidden="1" x14ac:dyDescent="0.35">
      <c r="A318" s="31" t="s">
        <v>180</v>
      </c>
      <c r="B318" s="31" t="s">
        <v>133</v>
      </c>
      <c r="C318" s="31" t="s">
        <v>127</v>
      </c>
      <c r="D318" s="31" t="s">
        <v>132</v>
      </c>
      <c r="E318" s="31">
        <v>8</v>
      </c>
      <c r="F318" s="31" t="s">
        <v>125</v>
      </c>
      <c r="G318" s="31">
        <v>0</v>
      </c>
      <c r="H318" s="31">
        <v>399.10340000000002</v>
      </c>
      <c r="I318" s="31">
        <v>-399.10340000000002</v>
      </c>
      <c r="J318" s="31">
        <v>-9578.4819000000007</v>
      </c>
      <c r="K318" s="31">
        <v>2748.0949000000001</v>
      </c>
      <c r="L318" s="31">
        <v>2748.0949000000001</v>
      </c>
      <c r="N318" s="31">
        <v>-34.052</v>
      </c>
      <c r="O318" s="31">
        <v>34.052</v>
      </c>
      <c r="P318"/>
      <c r="Q318"/>
      <c r="R318"/>
    </row>
    <row r="319" spans="1:18" ht="29" hidden="1" x14ac:dyDescent="0.35">
      <c r="A319" s="31" t="s">
        <v>180</v>
      </c>
      <c r="B319" s="31" t="s">
        <v>133</v>
      </c>
      <c r="C319" s="31" t="s">
        <v>127</v>
      </c>
      <c r="D319" s="31" t="s">
        <v>132</v>
      </c>
      <c r="E319" s="31">
        <v>9</v>
      </c>
      <c r="F319" s="31" t="s">
        <v>125</v>
      </c>
      <c r="G319" s="31">
        <v>0</v>
      </c>
      <c r="H319" s="31">
        <v>-299.59359999999998</v>
      </c>
      <c r="I319" s="31">
        <v>-299.59359999999998</v>
      </c>
      <c r="J319" s="31">
        <v>-2157.0740999999998</v>
      </c>
      <c r="K319" s="31">
        <v>2062.9032000000002</v>
      </c>
      <c r="L319" s="31">
        <v>-2062.9032000000002</v>
      </c>
      <c r="N319" s="31">
        <v>25.561</v>
      </c>
      <c r="O319" s="31">
        <v>25.561</v>
      </c>
      <c r="P319"/>
      <c r="Q319"/>
      <c r="R319"/>
    </row>
    <row r="320" spans="1:18" ht="29" hidden="1" x14ac:dyDescent="0.35">
      <c r="A320" s="31" t="s">
        <v>180</v>
      </c>
      <c r="B320" s="31" t="s">
        <v>133</v>
      </c>
      <c r="C320" s="31" t="s">
        <v>127</v>
      </c>
      <c r="D320" s="31" t="s">
        <v>132</v>
      </c>
      <c r="E320" s="31">
        <v>10</v>
      </c>
      <c r="F320" s="31" t="s">
        <v>125</v>
      </c>
      <c r="G320" s="31">
        <v>0</v>
      </c>
      <c r="H320" s="31">
        <v>-299.59359999999998</v>
      </c>
      <c r="I320" s="31">
        <v>-299.59359999999998</v>
      </c>
      <c r="J320" s="31">
        <v>2157.0740999999998</v>
      </c>
      <c r="K320" s="31">
        <v>2062.9032000000002</v>
      </c>
      <c r="L320" s="31">
        <v>-2062.9032000000002</v>
      </c>
      <c r="N320" s="31">
        <v>25.561</v>
      </c>
      <c r="O320" s="31">
        <v>25.561</v>
      </c>
      <c r="P320"/>
      <c r="Q320"/>
      <c r="R320"/>
    </row>
    <row r="321" spans="1:21" ht="29" hidden="1" x14ac:dyDescent="0.35">
      <c r="A321" s="31" t="s">
        <v>180</v>
      </c>
      <c r="B321" s="31" t="s">
        <v>133</v>
      </c>
      <c r="C321" s="31" t="s">
        <v>127</v>
      </c>
      <c r="D321" s="31" t="s">
        <v>132</v>
      </c>
      <c r="E321" s="31">
        <v>11</v>
      </c>
      <c r="F321" s="31" t="s">
        <v>125</v>
      </c>
      <c r="G321" s="31">
        <v>0</v>
      </c>
      <c r="H321" s="31">
        <v>299.59359999999998</v>
      </c>
      <c r="I321" s="31">
        <v>-299.59359999999998</v>
      </c>
      <c r="J321" s="31">
        <v>-9347.3212000000003</v>
      </c>
      <c r="K321" s="31">
        <v>2062.9032000000002</v>
      </c>
      <c r="L321" s="31">
        <v>2062.9032000000002</v>
      </c>
      <c r="N321" s="31">
        <v>-25.561</v>
      </c>
      <c r="O321" s="31">
        <v>25.561</v>
      </c>
      <c r="P321"/>
      <c r="Q321"/>
      <c r="R321"/>
    </row>
    <row r="322" spans="1:21" ht="29" hidden="1" x14ac:dyDescent="0.35">
      <c r="A322" s="31" t="s">
        <v>180</v>
      </c>
      <c r="B322" s="31" t="s">
        <v>133</v>
      </c>
      <c r="C322" s="31" t="s">
        <v>127</v>
      </c>
      <c r="D322" s="31" t="s">
        <v>132</v>
      </c>
      <c r="E322" s="31">
        <v>12</v>
      </c>
      <c r="F322" s="31" t="s">
        <v>125</v>
      </c>
      <c r="G322" s="31">
        <v>0</v>
      </c>
      <c r="H322" s="31">
        <v>299.59359999999998</v>
      </c>
      <c r="I322" s="31">
        <v>-299.59359999999998</v>
      </c>
      <c r="J322" s="31">
        <v>-5033.1728999999996</v>
      </c>
      <c r="K322" s="31">
        <v>2062.9032000000002</v>
      </c>
      <c r="L322" s="31">
        <v>2062.9032000000002</v>
      </c>
      <c r="N322" s="31">
        <v>-25.561</v>
      </c>
      <c r="O322" s="31">
        <v>25.561</v>
      </c>
      <c r="P322"/>
      <c r="Q322"/>
      <c r="R322"/>
    </row>
    <row r="323" spans="1:21" ht="14.5" hidden="1" x14ac:dyDescent="0.35">
      <c r="A323" s="31" t="s">
        <v>180</v>
      </c>
      <c r="B323" s="31" t="s">
        <v>134</v>
      </c>
      <c r="C323" s="31" t="s">
        <v>127</v>
      </c>
      <c r="D323" s="31"/>
      <c r="E323" s="31"/>
      <c r="F323" s="31" t="s">
        <v>125</v>
      </c>
      <c r="G323" s="31">
        <v>0</v>
      </c>
      <c r="H323" s="31">
        <v>-3325.0502000000001</v>
      </c>
      <c r="I323" s="31">
        <v>0</v>
      </c>
      <c r="J323" s="31">
        <v>43890.662600000003</v>
      </c>
      <c r="K323" s="32">
        <v>-5.7469999999999998E-7</v>
      </c>
      <c r="L323" s="31">
        <v>-25626.174299999999</v>
      </c>
      <c r="N323" s="31">
        <v>187.209</v>
      </c>
      <c r="O323" s="32">
        <v>-3.3719999999999999E-9</v>
      </c>
      <c r="P323"/>
      <c r="Q323"/>
      <c r="R323"/>
    </row>
    <row r="324" spans="1:21" ht="14.5" hidden="1" x14ac:dyDescent="0.35">
      <c r="A324" s="31" t="s">
        <v>180</v>
      </c>
      <c r="B324" s="31" t="s">
        <v>135</v>
      </c>
      <c r="C324" s="31" t="s">
        <v>127</v>
      </c>
      <c r="D324" s="31"/>
      <c r="E324" s="31"/>
      <c r="F324" s="31" t="s">
        <v>125</v>
      </c>
      <c r="G324" s="31">
        <v>0</v>
      </c>
      <c r="H324" s="31">
        <v>-3325.0502000000001</v>
      </c>
      <c r="I324" s="31">
        <v>0</v>
      </c>
      <c r="J324" s="31">
        <v>35910.542099999999</v>
      </c>
      <c r="K324" s="32">
        <v>-6.0819999999999995E-7</v>
      </c>
      <c r="L324" s="31">
        <v>-25626.174299999999</v>
      </c>
      <c r="N324" s="31">
        <v>187.209</v>
      </c>
      <c r="O324" s="32">
        <v>-6.9990000000000003E-9</v>
      </c>
      <c r="P324"/>
      <c r="Q324"/>
      <c r="R324"/>
    </row>
    <row r="325" spans="1:21" ht="14.5" hidden="1" x14ac:dyDescent="0.35">
      <c r="A325" s="31" t="s">
        <v>180</v>
      </c>
      <c r="B325" s="31" t="s">
        <v>136</v>
      </c>
      <c r="C325" s="31" t="s">
        <v>127</v>
      </c>
      <c r="D325" s="31"/>
      <c r="E325" s="31"/>
      <c r="F325" s="31" t="s">
        <v>125</v>
      </c>
      <c r="G325" s="31">
        <v>0</v>
      </c>
      <c r="H325" s="31">
        <v>0</v>
      </c>
      <c r="I325" s="31">
        <v>-3325.0502000000001</v>
      </c>
      <c r="J325" s="31">
        <v>-43890.662600000003</v>
      </c>
      <c r="K325" s="31">
        <v>25626.174299999999</v>
      </c>
      <c r="L325" s="32">
        <v>5.9999999999999997E-7</v>
      </c>
      <c r="N325" s="32">
        <v>-3.58E-9</v>
      </c>
      <c r="O325" s="31">
        <v>187.209</v>
      </c>
      <c r="P325"/>
      <c r="Q325"/>
      <c r="R325"/>
    </row>
    <row r="326" spans="1:21" ht="14.5" hidden="1" x14ac:dyDescent="0.35">
      <c r="A326" s="31" t="s">
        <v>180</v>
      </c>
      <c r="B326" s="31" t="s">
        <v>137</v>
      </c>
      <c r="C326" s="31" t="s">
        <v>127</v>
      </c>
      <c r="D326" s="31"/>
      <c r="E326" s="31"/>
      <c r="F326" s="31" t="s">
        <v>125</v>
      </c>
      <c r="G326" s="31">
        <v>0</v>
      </c>
      <c r="H326" s="31">
        <v>0</v>
      </c>
      <c r="I326" s="31">
        <v>-3325.0502000000001</v>
      </c>
      <c r="J326" s="31">
        <v>-35910.542099999999</v>
      </c>
      <c r="K326" s="31">
        <v>25626.174299999999</v>
      </c>
      <c r="L326" s="32">
        <v>5.8390000000000003E-7</v>
      </c>
      <c r="N326" s="32">
        <v>-6.7910000000000002E-9</v>
      </c>
      <c r="O326" s="31">
        <v>187.209</v>
      </c>
      <c r="P326"/>
      <c r="Q326"/>
      <c r="R326"/>
    </row>
    <row r="327" spans="1:21" s="35" customFormat="1" ht="30" customHeight="1" x14ac:dyDescent="0.7">
      <c r="A327" s="36" t="s">
        <v>180</v>
      </c>
      <c r="B327" s="36" t="s">
        <v>138</v>
      </c>
      <c r="C327" s="36" t="s">
        <v>127</v>
      </c>
      <c r="D327" s="36"/>
      <c r="E327" s="36"/>
      <c r="F327" s="36" t="s">
        <v>125</v>
      </c>
      <c r="G327" s="36">
        <v>0</v>
      </c>
      <c r="H327" s="36">
        <v>-3325.0502000000001</v>
      </c>
      <c r="I327" s="36">
        <v>0</v>
      </c>
      <c r="J327" s="36">
        <v>39900.602400000003</v>
      </c>
      <c r="K327" s="37">
        <v>-5.9149999999999997E-7</v>
      </c>
      <c r="L327" s="36">
        <v>-25626.174299999999</v>
      </c>
      <c r="N327" s="36">
        <v>187.209</v>
      </c>
      <c r="O327" s="37"/>
      <c r="P327" s="10">
        <f>N327-N420</f>
        <v>11.311000000000007</v>
      </c>
      <c r="Q327" s="51">
        <f>(MAX(G333:G335)*P327*EARTHQUAKE!B7)/('P-Delta Effect Check'!H327*3000*EARTHQUAKE!B26)</f>
        <v>-1.8401233212823522E-2</v>
      </c>
      <c r="R327" s="34">
        <v>-703.17370000000005</v>
      </c>
      <c r="S327" s="34">
        <v>39.008000000000003</v>
      </c>
      <c r="T327" s="10">
        <f>S327-S420</f>
        <v>2.3870000000000005</v>
      </c>
      <c r="U327" s="45">
        <f>(MAX(G333:G335)*T327*EARTHQUAKE!H7)/('P-Delta Effect Check'!R327*3000*EARTHQUAKE!H26)</f>
        <v>-1.8362589840888534E-2</v>
      </c>
    </row>
    <row r="328" spans="1:21" s="35" customFormat="1" ht="30" hidden="1" customHeight="1" x14ac:dyDescent="0.7">
      <c r="A328" s="36" t="s">
        <v>180</v>
      </c>
      <c r="B328" s="36" t="s">
        <v>139</v>
      </c>
      <c r="C328" s="36" t="s">
        <v>127</v>
      </c>
      <c r="D328" s="36"/>
      <c r="E328" s="36"/>
      <c r="F328" s="36" t="s">
        <v>125</v>
      </c>
      <c r="G328" s="36">
        <v>0</v>
      </c>
      <c r="H328" s="36">
        <v>0</v>
      </c>
      <c r="I328" s="36">
        <v>-3325.0502000000001</v>
      </c>
      <c r="J328" s="36">
        <v>-39900.602400000003</v>
      </c>
      <c r="K328" s="36">
        <v>25626.174299999999</v>
      </c>
      <c r="L328" s="37">
        <v>5.9179999999999999E-7</v>
      </c>
      <c r="N328" s="37"/>
      <c r="O328" s="36">
        <v>187.209</v>
      </c>
      <c r="P328" s="10"/>
      <c r="Q328" s="10"/>
      <c r="R328" s="10"/>
    </row>
    <row r="329" spans="1:21" ht="14.5" hidden="1" x14ac:dyDescent="0.35">
      <c r="A329" s="31" t="s">
        <v>180</v>
      </c>
      <c r="B329" s="31" t="s">
        <v>140</v>
      </c>
      <c r="C329" s="31" t="s">
        <v>127</v>
      </c>
      <c r="D329" s="31"/>
      <c r="E329" s="31"/>
      <c r="F329" s="31" t="s">
        <v>125</v>
      </c>
      <c r="G329" s="31">
        <v>0</v>
      </c>
      <c r="H329" s="31">
        <v>-933.67750000000001</v>
      </c>
      <c r="I329" s="31">
        <v>0</v>
      </c>
      <c r="J329" s="31">
        <v>12324.5424</v>
      </c>
      <c r="K329" s="31">
        <v>0</v>
      </c>
      <c r="L329" s="31">
        <v>-7229.1617999999999</v>
      </c>
      <c r="N329" s="31">
        <v>51.570999999999998</v>
      </c>
      <c r="O329" s="32">
        <v>-9.2740000000000002E-10</v>
      </c>
      <c r="P329"/>
      <c r="Q329"/>
      <c r="R329"/>
    </row>
    <row r="330" spans="1:21" ht="14.5" hidden="1" x14ac:dyDescent="0.35">
      <c r="A330" s="31" t="s">
        <v>180</v>
      </c>
      <c r="B330" s="31" t="s">
        <v>141</v>
      </c>
      <c r="C330" s="31" t="s">
        <v>127</v>
      </c>
      <c r="D330" s="31"/>
      <c r="E330" s="31"/>
      <c r="F330" s="31" t="s">
        <v>125</v>
      </c>
      <c r="G330" s="31">
        <v>0</v>
      </c>
      <c r="H330" s="31">
        <v>-933.67750000000001</v>
      </c>
      <c r="I330" s="31">
        <v>0</v>
      </c>
      <c r="J330" s="31">
        <v>10083.7165</v>
      </c>
      <c r="K330" s="31">
        <v>0</v>
      </c>
      <c r="L330" s="31">
        <v>-7229.1617999999999</v>
      </c>
      <c r="N330" s="31">
        <v>51.570999999999998</v>
      </c>
      <c r="O330" s="32">
        <v>-1.9270000000000001E-9</v>
      </c>
      <c r="P330"/>
      <c r="Q330"/>
      <c r="R330"/>
    </row>
    <row r="331" spans="1:21" ht="14.5" hidden="1" x14ac:dyDescent="0.35">
      <c r="A331" s="31" t="s">
        <v>180</v>
      </c>
      <c r="B331" s="31" t="s">
        <v>142</v>
      </c>
      <c r="C331" s="31" t="s">
        <v>127</v>
      </c>
      <c r="D331" s="31"/>
      <c r="E331" s="31"/>
      <c r="F331" s="31" t="s">
        <v>125</v>
      </c>
      <c r="G331" s="31">
        <v>0</v>
      </c>
      <c r="H331" s="31">
        <v>0</v>
      </c>
      <c r="I331" s="31">
        <v>-1011.4838999999999</v>
      </c>
      <c r="J331" s="31">
        <v>-13351.587600000001</v>
      </c>
      <c r="K331" s="31">
        <v>7831.5919000000004</v>
      </c>
      <c r="L331" s="31">
        <v>0</v>
      </c>
      <c r="N331" s="32">
        <v>-1.0669999999999999E-9</v>
      </c>
      <c r="O331" s="31">
        <v>55.869</v>
      </c>
      <c r="P331"/>
      <c r="Q331"/>
      <c r="R331"/>
    </row>
    <row r="332" spans="1:21" ht="14.5" hidden="1" x14ac:dyDescent="0.35">
      <c r="A332" s="31" t="s">
        <v>180</v>
      </c>
      <c r="B332" s="31" t="s">
        <v>143</v>
      </c>
      <c r="C332" s="31" t="s">
        <v>127</v>
      </c>
      <c r="D332" s="31"/>
      <c r="E332" s="31"/>
      <c r="F332" s="31" t="s">
        <v>125</v>
      </c>
      <c r="G332" s="31">
        <v>0</v>
      </c>
      <c r="H332" s="31">
        <v>0</v>
      </c>
      <c r="I332" s="31">
        <v>-1011.4838999999999</v>
      </c>
      <c r="J332" s="31">
        <v>-10924.0262</v>
      </c>
      <c r="K332" s="31">
        <v>7831.5919000000004</v>
      </c>
      <c r="L332" s="31">
        <v>0</v>
      </c>
      <c r="N332" s="32">
        <v>-2.0249999999999999E-9</v>
      </c>
      <c r="O332" s="31">
        <v>55.869</v>
      </c>
      <c r="P332"/>
      <c r="Q332"/>
      <c r="R332"/>
    </row>
    <row r="333" spans="1:21" s="35" customFormat="1" ht="30" customHeight="1" x14ac:dyDescent="0.7">
      <c r="A333" s="36" t="s">
        <v>180</v>
      </c>
      <c r="B333" s="36" t="s">
        <v>144</v>
      </c>
      <c r="C333" s="36" t="s">
        <v>145</v>
      </c>
      <c r="D333" s="36"/>
      <c r="E333" s="36"/>
      <c r="F333" s="36" t="s">
        <v>125</v>
      </c>
      <c r="G333" s="36">
        <v>44526.720000000001</v>
      </c>
      <c r="H333" s="36">
        <v>0</v>
      </c>
      <c r="I333" s="36">
        <v>0</v>
      </c>
      <c r="J333" s="36">
        <v>0</v>
      </c>
      <c r="K333" s="36">
        <v>534320.64000000001</v>
      </c>
      <c r="L333" s="36">
        <v>-534320.64000000001</v>
      </c>
      <c r="N333" s="37"/>
      <c r="O333" s="37"/>
      <c r="P333" s="10"/>
      <c r="Q333" s="51"/>
      <c r="R333" s="55"/>
      <c r="S333" s="57"/>
      <c r="T333" s="10"/>
      <c r="U333" s="45"/>
    </row>
    <row r="334" spans="1:21" s="35" customFormat="1" ht="30" customHeight="1" x14ac:dyDescent="0.7">
      <c r="A334" s="36" t="s">
        <v>180</v>
      </c>
      <c r="B334" s="36" t="s">
        <v>146</v>
      </c>
      <c r="C334" s="36" t="s">
        <v>145</v>
      </c>
      <c r="D334" s="36"/>
      <c r="E334" s="36"/>
      <c r="F334" s="36" t="s">
        <v>125</v>
      </c>
      <c r="G334" s="36">
        <v>59502.720000000001</v>
      </c>
      <c r="H334" s="36">
        <v>0</v>
      </c>
      <c r="I334" s="36">
        <v>0</v>
      </c>
      <c r="J334" s="36">
        <v>0</v>
      </c>
      <c r="K334" s="36">
        <v>714032.64000000001</v>
      </c>
      <c r="L334" s="36">
        <v>-714032.64000000001</v>
      </c>
      <c r="N334" s="37"/>
      <c r="O334" s="37"/>
      <c r="P334" s="10"/>
      <c r="Q334" s="51"/>
      <c r="R334" s="55"/>
      <c r="S334" s="57"/>
      <c r="T334" s="10"/>
      <c r="U334" s="45"/>
    </row>
    <row r="335" spans="1:21" s="39" customFormat="1" ht="30" customHeight="1" thickBot="1" x14ac:dyDescent="0.75">
      <c r="A335" s="38" t="s">
        <v>180</v>
      </c>
      <c r="B335" s="38" t="s">
        <v>147</v>
      </c>
      <c r="C335" s="38" t="s">
        <v>145</v>
      </c>
      <c r="D335" s="38"/>
      <c r="E335" s="38"/>
      <c r="F335" s="38" t="s">
        <v>125</v>
      </c>
      <c r="G335" s="38">
        <v>47727.360000000001</v>
      </c>
      <c r="H335" s="38">
        <v>0</v>
      </c>
      <c r="I335" s="38">
        <v>0</v>
      </c>
      <c r="J335" s="38">
        <v>0</v>
      </c>
      <c r="K335" s="38">
        <v>572728.31999999995</v>
      </c>
      <c r="L335" s="38">
        <v>-572728.31999999995</v>
      </c>
      <c r="N335" s="40"/>
      <c r="O335" s="40"/>
      <c r="P335" s="43"/>
      <c r="Q335" s="52"/>
      <c r="R335" s="47"/>
      <c r="S335" s="54"/>
      <c r="T335" s="43"/>
      <c r="U335" s="58"/>
    </row>
    <row r="336" spans="1:21" ht="14.5" hidden="1" x14ac:dyDescent="0.35">
      <c r="A336" s="31" t="s">
        <v>180</v>
      </c>
      <c r="B336" s="31" t="s">
        <v>148</v>
      </c>
      <c r="C336" s="31" t="s">
        <v>145</v>
      </c>
      <c r="D336" s="31" t="s">
        <v>149</v>
      </c>
      <c r="E336" s="31"/>
      <c r="F336" s="31" t="s">
        <v>125</v>
      </c>
      <c r="G336" s="31">
        <v>39087.360000000001</v>
      </c>
      <c r="H336" s="31">
        <v>0</v>
      </c>
      <c r="I336" s="31">
        <v>199.55170000000001</v>
      </c>
      <c r="J336" s="31">
        <v>4789.2408999999998</v>
      </c>
      <c r="K336" s="31">
        <v>470880.38319999998</v>
      </c>
      <c r="L336" s="31">
        <v>-469048.32000000001</v>
      </c>
      <c r="N336" s="31">
        <v>22.701000000000001</v>
      </c>
      <c r="O336" s="31">
        <v>22.701000000000001</v>
      </c>
      <c r="P336"/>
      <c r="Q336"/>
      <c r="R336"/>
    </row>
    <row r="337" spans="1:18" ht="14.5" hidden="1" x14ac:dyDescent="0.35">
      <c r="A337" s="31" t="s">
        <v>180</v>
      </c>
      <c r="B337" s="31" t="s">
        <v>148</v>
      </c>
      <c r="C337" s="31" t="s">
        <v>145</v>
      </c>
      <c r="D337" s="31" t="s">
        <v>150</v>
      </c>
      <c r="E337" s="31"/>
      <c r="F337" s="31" t="s">
        <v>125</v>
      </c>
      <c r="G337" s="31">
        <v>39087.360000000001</v>
      </c>
      <c r="H337" s="31">
        <v>-266.06889999999999</v>
      </c>
      <c r="I337" s="31">
        <v>-266.06889999999999</v>
      </c>
      <c r="J337" s="31">
        <v>-3192.8272999999999</v>
      </c>
      <c r="K337" s="31">
        <v>467674.27260000003</v>
      </c>
      <c r="L337" s="31">
        <v>-470880.38319999998</v>
      </c>
      <c r="N337" s="32">
        <v>-2.3349999999999999E-9</v>
      </c>
      <c r="O337" s="31">
        <v>-17.026</v>
      </c>
      <c r="P337"/>
      <c r="Q337"/>
      <c r="R337"/>
    </row>
    <row r="338" spans="1:18" ht="14.5" hidden="1" x14ac:dyDescent="0.35">
      <c r="A338" s="31" t="s">
        <v>180</v>
      </c>
      <c r="B338" s="31" t="s">
        <v>151</v>
      </c>
      <c r="C338" s="31" t="s">
        <v>145</v>
      </c>
      <c r="D338" s="31" t="s">
        <v>149</v>
      </c>
      <c r="E338" s="31"/>
      <c r="F338" s="31" t="s">
        <v>125</v>
      </c>
      <c r="G338" s="31">
        <v>39087.360000000001</v>
      </c>
      <c r="H338" s="31">
        <v>266.06889999999999</v>
      </c>
      <c r="I338" s="31">
        <v>266.06889999999999</v>
      </c>
      <c r="J338" s="31">
        <v>3192.8272999999999</v>
      </c>
      <c r="K338" s="31">
        <v>470422.36739999999</v>
      </c>
      <c r="L338" s="31">
        <v>-467216.25679999997</v>
      </c>
      <c r="N338" s="32">
        <v>-5.0370000000000003E-10</v>
      </c>
      <c r="O338" s="31">
        <v>17.026</v>
      </c>
      <c r="P338"/>
      <c r="Q338"/>
      <c r="R338"/>
    </row>
    <row r="339" spans="1:18" ht="14.5" hidden="1" x14ac:dyDescent="0.35">
      <c r="A339" s="31" t="s">
        <v>180</v>
      </c>
      <c r="B339" s="31" t="s">
        <v>151</v>
      </c>
      <c r="C339" s="31" t="s">
        <v>145</v>
      </c>
      <c r="D339" s="31" t="s">
        <v>150</v>
      </c>
      <c r="E339" s="31"/>
      <c r="F339" s="31" t="s">
        <v>125</v>
      </c>
      <c r="G339" s="31">
        <v>39087.360000000001</v>
      </c>
      <c r="H339" s="31">
        <v>0</v>
      </c>
      <c r="I339" s="31">
        <v>-199.55170000000001</v>
      </c>
      <c r="J339" s="31">
        <v>-4789.2408999999998</v>
      </c>
      <c r="K339" s="31">
        <v>467216.25679999997</v>
      </c>
      <c r="L339" s="31">
        <v>-469048.32000000001</v>
      </c>
      <c r="N339" s="31">
        <v>-22.701000000000001</v>
      </c>
      <c r="O339" s="31">
        <v>-22.701000000000001</v>
      </c>
      <c r="P339"/>
      <c r="Q339"/>
      <c r="R339"/>
    </row>
    <row r="340" spans="1:18" ht="14.5" hidden="1" x14ac:dyDescent="0.35">
      <c r="A340" s="31" t="s">
        <v>180</v>
      </c>
      <c r="B340" s="31" t="s">
        <v>152</v>
      </c>
      <c r="C340" s="31" t="s">
        <v>145</v>
      </c>
      <c r="D340" s="31" t="s">
        <v>149</v>
      </c>
      <c r="E340" s="31"/>
      <c r="F340" s="31" t="s">
        <v>125</v>
      </c>
      <c r="G340" s="31">
        <v>47093.760000000002</v>
      </c>
      <c r="H340" s="31">
        <v>0</v>
      </c>
      <c r="I340" s="31">
        <v>399.10340000000002</v>
      </c>
      <c r="J340" s="31">
        <v>9578.4819000000007</v>
      </c>
      <c r="K340" s="31">
        <v>568789.24650000001</v>
      </c>
      <c r="L340" s="31">
        <v>-565125.12</v>
      </c>
      <c r="N340" s="31">
        <v>45.402000000000001</v>
      </c>
      <c r="O340" s="31">
        <v>45.402000000000001</v>
      </c>
      <c r="P340"/>
      <c r="Q340"/>
      <c r="R340"/>
    </row>
    <row r="341" spans="1:18" ht="14.5" hidden="1" x14ac:dyDescent="0.35">
      <c r="A341" s="31" t="s">
        <v>180</v>
      </c>
      <c r="B341" s="31" t="s">
        <v>152</v>
      </c>
      <c r="C341" s="31" t="s">
        <v>145</v>
      </c>
      <c r="D341" s="31" t="s">
        <v>150</v>
      </c>
      <c r="E341" s="31"/>
      <c r="F341" s="31" t="s">
        <v>125</v>
      </c>
      <c r="G341" s="31">
        <v>47093.760000000002</v>
      </c>
      <c r="H341" s="31">
        <v>-532.13789999999995</v>
      </c>
      <c r="I341" s="31">
        <v>-532.13789999999995</v>
      </c>
      <c r="J341" s="31">
        <v>-6385.6545999999998</v>
      </c>
      <c r="K341" s="31">
        <v>562377.02509999997</v>
      </c>
      <c r="L341" s="31">
        <v>-568789.24650000001</v>
      </c>
      <c r="N341" s="32">
        <v>-1.4160000000000001E-9</v>
      </c>
      <c r="O341" s="31">
        <v>-34.052</v>
      </c>
      <c r="P341"/>
      <c r="Q341"/>
      <c r="R341"/>
    </row>
    <row r="342" spans="1:18" ht="14.5" hidden="1" x14ac:dyDescent="0.35">
      <c r="A342" s="31" t="s">
        <v>180</v>
      </c>
      <c r="B342" s="31" t="s">
        <v>153</v>
      </c>
      <c r="C342" s="31" t="s">
        <v>145</v>
      </c>
      <c r="D342" s="31" t="s">
        <v>149</v>
      </c>
      <c r="E342" s="31"/>
      <c r="F342" s="31" t="s">
        <v>125</v>
      </c>
      <c r="G342" s="31">
        <v>47093.760000000002</v>
      </c>
      <c r="H342" s="31">
        <v>532.13789999999995</v>
      </c>
      <c r="I342" s="31">
        <v>532.13789999999995</v>
      </c>
      <c r="J342" s="31">
        <v>6385.6545999999998</v>
      </c>
      <c r="K342" s="31">
        <v>567873.21490000002</v>
      </c>
      <c r="L342" s="31">
        <v>-561460.99349999998</v>
      </c>
      <c r="N342" s="32">
        <v>2.2459999999999999E-9</v>
      </c>
      <c r="O342" s="31">
        <v>34.052</v>
      </c>
      <c r="P342"/>
      <c r="Q342"/>
      <c r="R342"/>
    </row>
    <row r="343" spans="1:18" ht="14.5" hidden="1" x14ac:dyDescent="0.35">
      <c r="A343" s="31" t="s">
        <v>180</v>
      </c>
      <c r="B343" s="31" t="s">
        <v>153</v>
      </c>
      <c r="C343" s="31" t="s">
        <v>145</v>
      </c>
      <c r="D343" s="31" t="s">
        <v>150</v>
      </c>
      <c r="E343" s="31"/>
      <c r="F343" s="31" t="s">
        <v>125</v>
      </c>
      <c r="G343" s="31">
        <v>47093.760000000002</v>
      </c>
      <c r="H343" s="31">
        <v>0</v>
      </c>
      <c r="I343" s="31">
        <v>-399.10340000000002</v>
      </c>
      <c r="J343" s="31">
        <v>-9578.4819000000007</v>
      </c>
      <c r="K343" s="31">
        <v>561460.99349999998</v>
      </c>
      <c r="L343" s="31">
        <v>-565125.12</v>
      </c>
      <c r="N343" s="31">
        <v>-45.402000000000001</v>
      </c>
      <c r="O343" s="31">
        <v>-45.402000000000001</v>
      </c>
      <c r="P343"/>
      <c r="Q343"/>
      <c r="R343"/>
    </row>
    <row r="344" spans="1:18" ht="14.5" hidden="1" x14ac:dyDescent="0.35">
      <c r="A344" s="31" t="s">
        <v>180</v>
      </c>
      <c r="B344" s="31" t="s">
        <v>154</v>
      </c>
      <c r="C344" s="31" t="s">
        <v>145</v>
      </c>
      <c r="D344" s="31" t="s">
        <v>149</v>
      </c>
      <c r="E344" s="31"/>
      <c r="F344" s="31" t="s">
        <v>125</v>
      </c>
      <c r="G344" s="31">
        <v>39087.360000000001</v>
      </c>
      <c r="H344" s="31">
        <v>266.06889999999999</v>
      </c>
      <c r="I344" s="31">
        <v>0</v>
      </c>
      <c r="J344" s="31">
        <v>1078.5371</v>
      </c>
      <c r="K344" s="31">
        <v>470880.38319999998</v>
      </c>
      <c r="L344" s="31">
        <v>-467216.25679999997</v>
      </c>
      <c r="N344" s="31">
        <v>17.026</v>
      </c>
      <c r="O344" s="31">
        <v>22.701000000000001</v>
      </c>
      <c r="P344"/>
      <c r="Q344"/>
      <c r="R344"/>
    </row>
    <row r="345" spans="1:18" ht="14.5" hidden="1" x14ac:dyDescent="0.35">
      <c r="A345" s="31" t="s">
        <v>180</v>
      </c>
      <c r="B345" s="31" t="s">
        <v>154</v>
      </c>
      <c r="C345" s="31" t="s">
        <v>145</v>
      </c>
      <c r="D345" s="31" t="s">
        <v>150</v>
      </c>
      <c r="E345" s="31"/>
      <c r="F345" s="31" t="s">
        <v>125</v>
      </c>
      <c r="G345" s="31">
        <v>39087.360000000001</v>
      </c>
      <c r="H345" s="31">
        <v>-199.55170000000001</v>
      </c>
      <c r="I345" s="31">
        <v>-266.06889999999999</v>
      </c>
      <c r="J345" s="31">
        <v>-4789.2408999999998</v>
      </c>
      <c r="K345" s="31">
        <v>469048.32000000001</v>
      </c>
      <c r="L345" s="31">
        <v>-470422.36739999999</v>
      </c>
      <c r="N345" s="31">
        <v>-22.701000000000001</v>
      </c>
      <c r="O345" s="32">
        <v>-1.4289999999999999E-9</v>
      </c>
      <c r="P345"/>
      <c r="Q345"/>
      <c r="R345"/>
    </row>
    <row r="346" spans="1:18" ht="14.5" hidden="1" x14ac:dyDescent="0.35">
      <c r="A346" s="31" t="s">
        <v>180</v>
      </c>
      <c r="B346" s="31" t="s">
        <v>155</v>
      </c>
      <c r="C346" s="31" t="s">
        <v>145</v>
      </c>
      <c r="D346" s="31" t="s">
        <v>149</v>
      </c>
      <c r="E346" s="31"/>
      <c r="F346" s="31" t="s">
        <v>125</v>
      </c>
      <c r="G346" s="31">
        <v>39087.360000000001</v>
      </c>
      <c r="H346" s="31">
        <v>199.55170000000001</v>
      </c>
      <c r="I346" s="31">
        <v>266.06889999999999</v>
      </c>
      <c r="J346" s="31">
        <v>4789.2408999999998</v>
      </c>
      <c r="K346" s="31">
        <v>469048.32000000001</v>
      </c>
      <c r="L346" s="31">
        <v>-467674.27260000003</v>
      </c>
      <c r="N346" s="31">
        <v>22.701000000000001</v>
      </c>
      <c r="O346" s="32">
        <v>-1.413E-9</v>
      </c>
      <c r="P346"/>
      <c r="Q346"/>
      <c r="R346"/>
    </row>
    <row r="347" spans="1:18" ht="14.5" hidden="1" x14ac:dyDescent="0.35">
      <c r="A347" s="31" t="s">
        <v>180</v>
      </c>
      <c r="B347" s="31" t="s">
        <v>155</v>
      </c>
      <c r="C347" s="31" t="s">
        <v>145</v>
      </c>
      <c r="D347" s="31" t="s">
        <v>150</v>
      </c>
      <c r="E347" s="31"/>
      <c r="F347" s="31" t="s">
        <v>125</v>
      </c>
      <c r="G347" s="31">
        <v>39087.360000000001</v>
      </c>
      <c r="H347" s="31">
        <v>-266.06889999999999</v>
      </c>
      <c r="I347" s="31">
        <v>0</v>
      </c>
      <c r="J347" s="31">
        <v>-1078.5371</v>
      </c>
      <c r="K347" s="31">
        <v>467216.25679999997</v>
      </c>
      <c r="L347" s="31">
        <v>-470880.38319999998</v>
      </c>
      <c r="N347" s="31">
        <v>-17.026</v>
      </c>
      <c r="O347" s="31">
        <v>-22.701000000000001</v>
      </c>
      <c r="P347"/>
      <c r="Q347"/>
      <c r="R347"/>
    </row>
    <row r="348" spans="1:18" ht="14.5" hidden="1" x14ac:dyDescent="0.35">
      <c r="A348" s="31" t="s">
        <v>180</v>
      </c>
      <c r="B348" s="31" t="s">
        <v>156</v>
      </c>
      <c r="C348" s="31" t="s">
        <v>145</v>
      </c>
      <c r="D348" s="31" t="s">
        <v>149</v>
      </c>
      <c r="E348" s="31"/>
      <c r="F348" s="31" t="s">
        <v>125</v>
      </c>
      <c r="G348" s="31">
        <v>47093.760000000002</v>
      </c>
      <c r="H348" s="31">
        <v>532.13789999999995</v>
      </c>
      <c r="I348" s="31">
        <v>0</v>
      </c>
      <c r="J348" s="31">
        <v>2157.0740999999998</v>
      </c>
      <c r="K348" s="31">
        <v>568789.24650000001</v>
      </c>
      <c r="L348" s="31">
        <v>-561460.99349999998</v>
      </c>
      <c r="N348" s="31">
        <v>34.052</v>
      </c>
      <c r="O348" s="31">
        <v>45.402000000000001</v>
      </c>
      <c r="P348"/>
      <c r="Q348"/>
      <c r="R348"/>
    </row>
    <row r="349" spans="1:18" ht="14.5" hidden="1" x14ac:dyDescent="0.35">
      <c r="A349" s="31" t="s">
        <v>180</v>
      </c>
      <c r="B349" s="31" t="s">
        <v>156</v>
      </c>
      <c r="C349" s="31" t="s">
        <v>145</v>
      </c>
      <c r="D349" s="31" t="s">
        <v>150</v>
      </c>
      <c r="E349" s="31"/>
      <c r="F349" s="31" t="s">
        <v>125</v>
      </c>
      <c r="G349" s="31">
        <v>47093.760000000002</v>
      </c>
      <c r="H349" s="31">
        <v>-399.10340000000002</v>
      </c>
      <c r="I349" s="31">
        <v>-532.13789999999995</v>
      </c>
      <c r="J349" s="31">
        <v>-9578.4819000000007</v>
      </c>
      <c r="K349" s="31">
        <v>565125.12</v>
      </c>
      <c r="L349" s="31">
        <v>-567873.21490000002</v>
      </c>
      <c r="N349" s="31">
        <v>-45.402000000000001</v>
      </c>
      <c r="O349" s="32">
        <v>3.9599999999999998E-10</v>
      </c>
      <c r="P349"/>
      <c r="Q349"/>
      <c r="R349"/>
    </row>
    <row r="350" spans="1:18" ht="14.5" hidden="1" x14ac:dyDescent="0.35">
      <c r="A350" s="31" t="s">
        <v>180</v>
      </c>
      <c r="B350" s="31" t="s">
        <v>157</v>
      </c>
      <c r="C350" s="31" t="s">
        <v>145</v>
      </c>
      <c r="D350" s="31" t="s">
        <v>149</v>
      </c>
      <c r="E350" s="31"/>
      <c r="F350" s="31" t="s">
        <v>125</v>
      </c>
      <c r="G350" s="31">
        <v>47093.760000000002</v>
      </c>
      <c r="H350" s="31">
        <v>399.10340000000002</v>
      </c>
      <c r="I350" s="31">
        <v>532.13789999999995</v>
      </c>
      <c r="J350" s="31">
        <v>9578.4819000000007</v>
      </c>
      <c r="K350" s="31">
        <v>565125.12</v>
      </c>
      <c r="L350" s="31">
        <v>-562377.02509999997</v>
      </c>
      <c r="N350" s="31">
        <v>45.402000000000001</v>
      </c>
      <c r="O350" s="32">
        <v>4.2819999999999998E-10</v>
      </c>
      <c r="P350"/>
      <c r="Q350"/>
      <c r="R350"/>
    </row>
    <row r="351" spans="1:18" ht="14.5" hidden="1" x14ac:dyDescent="0.35">
      <c r="A351" s="31" t="s">
        <v>180</v>
      </c>
      <c r="B351" s="31" t="s">
        <v>157</v>
      </c>
      <c r="C351" s="31" t="s">
        <v>145</v>
      </c>
      <c r="D351" s="31" t="s">
        <v>150</v>
      </c>
      <c r="E351" s="31"/>
      <c r="F351" s="31" t="s">
        <v>125</v>
      </c>
      <c r="G351" s="31">
        <v>47093.760000000002</v>
      </c>
      <c r="H351" s="31">
        <v>-532.13789999999995</v>
      </c>
      <c r="I351" s="31">
        <v>0</v>
      </c>
      <c r="J351" s="31">
        <v>-2157.0740999999998</v>
      </c>
      <c r="K351" s="31">
        <v>561460.99349999998</v>
      </c>
      <c r="L351" s="31">
        <v>-568789.24650000001</v>
      </c>
      <c r="N351" s="31">
        <v>-34.052</v>
      </c>
      <c r="O351" s="31">
        <v>-45.402000000000001</v>
      </c>
      <c r="P351"/>
      <c r="Q351"/>
      <c r="R351"/>
    </row>
    <row r="352" spans="1:18" ht="14.5" hidden="1" x14ac:dyDescent="0.35">
      <c r="A352" s="31" t="s">
        <v>180</v>
      </c>
      <c r="B352" s="31" t="s">
        <v>158</v>
      </c>
      <c r="C352" s="31" t="s">
        <v>145</v>
      </c>
      <c r="D352" s="31" t="s">
        <v>149</v>
      </c>
      <c r="E352" s="31"/>
      <c r="F352" s="31" t="s">
        <v>125</v>
      </c>
      <c r="G352" s="31">
        <v>28624.32</v>
      </c>
      <c r="H352" s="31">
        <v>0</v>
      </c>
      <c r="I352" s="31">
        <v>399.10340000000002</v>
      </c>
      <c r="J352" s="31">
        <v>9578.4819000000007</v>
      </c>
      <c r="K352" s="31">
        <v>347155.96649999998</v>
      </c>
      <c r="L352" s="31">
        <v>-343491.84000000003</v>
      </c>
      <c r="N352" s="31">
        <v>45.402000000000001</v>
      </c>
      <c r="O352" s="31">
        <v>45.402000000000001</v>
      </c>
      <c r="P352"/>
      <c r="Q352"/>
      <c r="R352"/>
    </row>
    <row r="353" spans="1:18" ht="14.5" hidden="1" x14ac:dyDescent="0.35">
      <c r="A353" s="31" t="s">
        <v>180</v>
      </c>
      <c r="B353" s="31" t="s">
        <v>158</v>
      </c>
      <c r="C353" s="31" t="s">
        <v>145</v>
      </c>
      <c r="D353" s="31" t="s">
        <v>150</v>
      </c>
      <c r="E353" s="31"/>
      <c r="F353" s="31" t="s">
        <v>125</v>
      </c>
      <c r="G353" s="31">
        <v>28624.32</v>
      </c>
      <c r="H353" s="31">
        <v>-532.13789999999995</v>
      </c>
      <c r="I353" s="31">
        <v>-532.13789999999995</v>
      </c>
      <c r="J353" s="31">
        <v>-6385.6545999999998</v>
      </c>
      <c r="K353" s="31">
        <v>340743.7451</v>
      </c>
      <c r="L353" s="31">
        <v>-347155.96649999998</v>
      </c>
      <c r="N353" s="32">
        <v>-2.899E-9</v>
      </c>
      <c r="O353" s="31">
        <v>-34.052</v>
      </c>
      <c r="P353"/>
      <c r="Q353"/>
      <c r="R353"/>
    </row>
    <row r="354" spans="1:18" ht="14.5" hidden="1" x14ac:dyDescent="0.35">
      <c r="A354" s="31" t="s">
        <v>180</v>
      </c>
      <c r="B354" s="31" t="s">
        <v>159</v>
      </c>
      <c r="C354" s="31" t="s">
        <v>145</v>
      </c>
      <c r="D354" s="31" t="s">
        <v>149</v>
      </c>
      <c r="E354" s="31"/>
      <c r="F354" s="31" t="s">
        <v>125</v>
      </c>
      <c r="G354" s="31">
        <v>28624.32</v>
      </c>
      <c r="H354" s="31">
        <v>532.13789999999995</v>
      </c>
      <c r="I354" s="31">
        <v>532.13789999999995</v>
      </c>
      <c r="J354" s="31">
        <v>6385.6545999999998</v>
      </c>
      <c r="K354" s="31">
        <v>346239.93489999999</v>
      </c>
      <c r="L354" s="31">
        <v>-339827.71350000001</v>
      </c>
      <c r="N354" s="32">
        <v>7.6390000000000002E-10</v>
      </c>
      <c r="O354" s="31">
        <v>34.052</v>
      </c>
      <c r="P354"/>
      <c r="Q354"/>
      <c r="R354"/>
    </row>
    <row r="355" spans="1:18" ht="14.5" hidden="1" x14ac:dyDescent="0.35">
      <c r="A355" s="31" t="s">
        <v>180</v>
      </c>
      <c r="B355" s="31" t="s">
        <v>159</v>
      </c>
      <c r="C355" s="31" t="s">
        <v>145</v>
      </c>
      <c r="D355" s="31" t="s">
        <v>150</v>
      </c>
      <c r="E355" s="31"/>
      <c r="F355" s="31" t="s">
        <v>125</v>
      </c>
      <c r="G355" s="31">
        <v>28624.32</v>
      </c>
      <c r="H355" s="31">
        <v>0</v>
      </c>
      <c r="I355" s="31">
        <v>-399.10340000000002</v>
      </c>
      <c r="J355" s="31">
        <v>-9578.4819000000007</v>
      </c>
      <c r="K355" s="31">
        <v>339827.71350000001</v>
      </c>
      <c r="L355" s="31">
        <v>-343491.84000000003</v>
      </c>
      <c r="N355" s="31">
        <v>-45.402000000000001</v>
      </c>
      <c r="O355" s="31">
        <v>-45.402000000000001</v>
      </c>
      <c r="P355"/>
      <c r="Q355"/>
      <c r="R355"/>
    </row>
    <row r="356" spans="1:18" ht="14.5" hidden="1" x14ac:dyDescent="0.35">
      <c r="A356" s="31" t="s">
        <v>180</v>
      </c>
      <c r="B356" s="31" t="s">
        <v>160</v>
      </c>
      <c r="C356" s="31" t="s">
        <v>145</v>
      </c>
      <c r="D356" s="31" t="s">
        <v>149</v>
      </c>
      <c r="E356" s="31"/>
      <c r="F356" s="31" t="s">
        <v>125</v>
      </c>
      <c r="G356" s="31">
        <v>28624.32</v>
      </c>
      <c r="H356" s="31">
        <v>532.13789999999995</v>
      </c>
      <c r="I356" s="31">
        <v>0</v>
      </c>
      <c r="J356" s="31">
        <v>2157.0740999999998</v>
      </c>
      <c r="K356" s="31">
        <v>347155.96649999998</v>
      </c>
      <c r="L356" s="31">
        <v>-339827.71350000001</v>
      </c>
      <c r="N356" s="31">
        <v>34.052</v>
      </c>
      <c r="O356" s="31">
        <v>45.402000000000001</v>
      </c>
      <c r="P356"/>
      <c r="Q356"/>
      <c r="R356"/>
    </row>
    <row r="357" spans="1:18" ht="14.5" hidden="1" x14ac:dyDescent="0.35">
      <c r="A357" s="31" t="s">
        <v>180</v>
      </c>
      <c r="B357" s="31" t="s">
        <v>160</v>
      </c>
      <c r="C357" s="31" t="s">
        <v>145</v>
      </c>
      <c r="D357" s="31" t="s">
        <v>150</v>
      </c>
      <c r="E357" s="31"/>
      <c r="F357" s="31" t="s">
        <v>125</v>
      </c>
      <c r="G357" s="31">
        <v>28624.32</v>
      </c>
      <c r="H357" s="31">
        <v>-399.10340000000002</v>
      </c>
      <c r="I357" s="31">
        <v>-532.13789999999995</v>
      </c>
      <c r="J357" s="31">
        <v>-9578.4819000000007</v>
      </c>
      <c r="K357" s="31">
        <v>343491.84000000003</v>
      </c>
      <c r="L357" s="31">
        <v>-346239.93489999999</v>
      </c>
      <c r="N357" s="31">
        <v>-45.402000000000001</v>
      </c>
      <c r="O357" s="32">
        <v>-1.0850000000000001E-9</v>
      </c>
      <c r="P357"/>
      <c r="Q357"/>
      <c r="R357"/>
    </row>
    <row r="358" spans="1:18" ht="14.5" hidden="1" x14ac:dyDescent="0.35">
      <c r="A358" s="31" t="s">
        <v>180</v>
      </c>
      <c r="B358" s="31" t="s">
        <v>161</v>
      </c>
      <c r="C358" s="31" t="s">
        <v>145</v>
      </c>
      <c r="D358" s="31" t="s">
        <v>149</v>
      </c>
      <c r="E358" s="31"/>
      <c r="F358" s="31" t="s">
        <v>125</v>
      </c>
      <c r="G358" s="31">
        <v>28624.32</v>
      </c>
      <c r="H358" s="31">
        <v>399.10340000000002</v>
      </c>
      <c r="I358" s="31">
        <v>532.13789999999995</v>
      </c>
      <c r="J358" s="31">
        <v>9578.4819000000007</v>
      </c>
      <c r="K358" s="31">
        <v>343491.84000000003</v>
      </c>
      <c r="L358" s="31">
        <v>-340743.7451</v>
      </c>
      <c r="N358" s="31">
        <v>45.402000000000001</v>
      </c>
      <c r="O358" s="32">
        <v>-1.053E-9</v>
      </c>
      <c r="P358"/>
      <c r="Q358"/>
      <c r="R358"/>
    </row>
    <row r="359" spans="1:18" ht="14.5" hidden="1" x14ac:dyDescent="0.35">
      <c r="A359" s="31" t="s">
        <v>180</v>
      </c>
      <c r="B359" s="31" t="s">
        <v>161</v>
      </c>
      <c r="C359" s="31" t="s">
        <v>145</v>
      </c>
      <c r="D359" s="31" t="s">
        <v>150</v>
      </c>
      <c r="E359" s="31"/>
      <c r="F359" s="31" t="s">
        <v>125</v>
      </c>
      <c r="G359" s="31">
        <v>28624.32</v>
      </c>
      <c r="H359" s="31">
        <v>-532.13789999999995</v>
      </c>
      <c r="I359" s="31">
        <v>0</v>
      </c>
      <c r="J359" s="31">
        <v>-2157.0740999999998</v>
      </c>
      <c r="K359" s="31">
        <v>339827.71350000001</v>
      </c>
      <c r="L359" s="31">
        <v>-347155.96649999998</v>
      </c>
      <c r="N359" s="31">
        <v>-34.052</v>
      </c>
      <c r="O359" s="31">
        <v>-45.402000000000001</v>
      </c>
      <c r="P359"/>
      <c r="Q359"/>
      <c r="R359"/>
    </row>
    <row r="360" spans="1:18" ht="14.5" hidden="1" x14ac:dyDescent="0.35">
      <c r="A360" s="31" t="s">
        <v>180</v>
      </c>
      <c r="B360" s="31" t="s">
        <v>162</v>
      </c>
      <c r="C360" s="31" t="s">
        <v>145</v>
      </c>
      <c r="D360" s="31"/>
      <c r="E360" s="31"/>
      <c r="F360" s="31" t="s">
        <v>125</v>
      </c>
      <c r="G360" s="31">
        <v>51449.260799999996</v>
      </c>
      <c r="H360" s="31">
        <v>-4322.5653000000002</v>
      </c>
      <c r="I360" s="31">
        <v>0</v>
      </c>
      <c r="J360" s="31">
        <v>57057.861400000002</v>
      </c>
      <c r="K360" s="31">
        <v>617391.12959999999</v>
      </c>
      <c r="L360" s="31">
        <v>-650705.15610000002</v>
      </c>
      <c r="N360" s="31">
        <v>243.37200000000001</v>
      </c>
      <c r="O360" s="32">
        <v>-4.1460000000000004E-9</v>
      </c>
      <c r="P360"/>
      <c r="Q360"/>
      <c r="R360"/>
    </row>
    <row r="361" spans="1:18" ht="14.5" hidden="1" x14ac:dyDescent="0.35">
      <c r="A361" s="31" t="s">
        <v>180</v>
      </c>
      <c r="B361" s="31" t="s">
        <v>163</v>
      </c>
      <c r="C361" s="31" t="s">
        <v>145</v>
      </c>
      <c r="D361" s="31"/>
      <c r="E361" s="31"/>
      <c r="F361" s="31" t="s">
        <v>125</v>
      </c>
      <c r="G361" s="31">
        <v>51449.260799999996</v>
      </c>
      <c r="H361" s="31">
        <v>4322.5653000000002</v>
      </c>
      <c r="I361" s="31">
        <v>0</v>
      </c>
      <c r="J361" s="31">
        <v>-57057.861400000002</v>
      </c>
      <c r="K361" s="31">
        <v>617391.12959999999</v>
      </c>
      <c r="L361" s="31">
        <v>-584077.10309999995</v>
      </c>
      <c r="N361" s="31">
        <v>-243.37200000000001</v>
      </c>
      <c r="O361" s="32">
        <v>4.6209999999999997E-9</v>
      </c>
      <c r="P361"/>
      <c r="Q361"/>
      <c r="R361"/>
    </row>
    <row r="362" spans="1:18" ht="14.5" hidden="1" x14ac:dyDescent="0.35">
      <c r="A362" s="31" t="s">
        <v>180</v>
      </c>
      <c r="B362" s="31" t="s">
        <v>164</v>
      </c>
      <c r="C362" s="31" t="s">
        <v>145</v>
      </c>
      <c r="D362" s="31"/>
      <c r="E362" s="31"/>
      <c r="F362" s="31" t="s">
        <v>125</v>
      </c>
      <c r="G362" s="31">
        <v>51449.260799999996</v>
      </c>
      <c r="H362" s="31">
        <v>-4322.5653000000002</v>
      </c>
      <c r="I362" s="31">
        <v>0</v>
      </c>
      <c r="J362" s="31">
        <v>46683.7048</v>
      </c>
      <c r="K362" s="31">
        <v>617391.12959999999</v>
      </c>
      <c r="L362" s="31">
        <v>-650705.15610000002</v>
      </c>
      <c r="N362" s="31">
        <v>243.37200000000001</v>
      </c>
      <c r="O362" s="32">
        <v>-8.8610000000000007E-9</v>
      </c>
      <c r="P362"/>
      <c r="Q362"/>
      <c r="R362"/>
    </row>
    <row r="363" spans="1:18" ht="14.5" hidden="1" x14ac:dyDescent="0.35">
      <c r="A363" s="31" t="s">
        <v>180</v>
      </c>
      <c r="B363" s="31" t="s">
        <v>165</v>
      </c>
      <c r="C363" s="31" t="s">
        <v>145</v>
      </c>
      <c r="D363" s="31"/>
      <c r="E363" s="31"/>
      <c r="F363" s="31" t="s">
        <v>125</v>
      </c>
      <c r="G363" s="31">
        <v>51449.260799999996</v>
      </c>
      <c r="H363" s="31">
        <v>4322.5653000000002</v>
      </c>
      <c r="I363" s="31">
        <v>0</v>
      </c>
      <c r="J363" s="31">
        <v>-46683.7048</v>
      </c>
      <c r="K363" s="31">
        <v>617391.12959999999</v>
      </c>
      <c r="L363" s="31">
        <v>-584077.10309999995</v>
      </c>
      <c r="N363" s="31">
        <v>-243.37200000000001</v>
      </c>
      <c r="O363" s="32">
        <v>9.336E-9</v>
      </c>
      <c r="P363"/>
      <c r="Q363"/>
      <c r="R363"/>
    </row>
    <row r="364" spans="1:18" ht="14.5" hidden="1" x14ac:dyDescent="0.35">
      <c r="A364" s="31" t="s">
        <v>180</v>
      </c>
      <c r="B364" s="31" t="s">
        <v>166</v>
      </c>
      <c r="C364" s="31" t="s">
        <v>145</v>
      </c>
      <c r="D364" s="31"/>
      <c r="E364" s="31"/>
      <c r="F364" s="31" t="s">
        <v>125</v>
      </c>
      <c r="G364" s="31">
        <v>51449.260799999996</v>
      </c>
      <c r="H364" s="31">
        <v>0</v>
      </c>
      <c r="I364" s="31">
        <v>-4322.5653000000002</v>
      </c>
      <c r="J364" s="31">
        <v>-57057.861400000002</v>
      </c>
      <c r="K364" s="31">
        <v>650705.15610000002</v>
      </c>
      <c r="L364" s="31">
        <v>-617391.12959999999</v>
      </c>
      <c r="N364" s="32">
        <v>-4.4130000000000004E-9</v>
      </c>
      <c r="O364" s="31">
        <v>243.37200000000001</v>
      </c>
      <c r="P364"/>
      <c r="Q364"/>
      <c r="R364"/>
    </row>
    <row r="365" spans="1:18" ht="14.5" hidden="1" x14ac:dyDescent="0.35">
      <c r="A365" s="31" t="s">
        <v>180</v>
      </c>
      <c r="B365" s="31" t="s">
        <v>167</v>
      </c>
      <c r="C365" s="31" t="s">
        <v>145</v>
      </c>
      <c r="D365" s="31"/>
      <c r="E365" s="31"/>
      <c r="F365" s="31" t="s">
        <v>125</v>
      </c>
      <c r="G365" s="31">
        <v>51449.260799999996</v>
      </c>
      <c r="H365" s="31">
        <v>0</v>
      </c>
      <c r="I365" s="31">
        <v>4322.5653000000002</v>
      </c>
      <c r="J365" s="31">
        <v>57057.861400000002</v>
      </c>
      <c r="K365" s="31">
        <v>584077.10309999995</v>
      </c>
      <c r="L365" s="31">
        <v>-617391.12959999999</v>
      </c>
      <c r="N365" s="32">
        <v>4.8939999999999999E-9</v>
      </c>
      <c r="O365" s="31">
        <v>-243.37200000000001</v>
      </c>
      <c r="P365"/>
      <c r="Q365"/>
      <c r="R365"/>
    </row>
    <row r="366" spans="1:18" ht="14.5" hidden="1" x14ac:dyDescent="0.35">
      <c r="A366" s="31" t="s">
        <v>180</v>
      </c>
      <c r="B366" s="31" t="s">
        <v>168</v>
      </c>
      <c r="C366" s="31" t="s">
        <v>145</v>
      </c>
      <c r="D366" s="31"/>
      <c r="E366" s="31"/>
      <c r="F366" s="31" t="s">
        <v>125</v>
      </c>
      <c r="G366" s="31">
        <v>51449.260799999996</v>
      </c>
      <c r="H366" s="31">
        <v>0</v>
      </c>
      <c r="I366" s="31">
        <v>-4322.5653000000002</v>
      </c>
      <c r="J366" s="31">
        <v>-46683.7048</v>
      </c>
      <c r="K366" s="31">
        <v>650705.15610000002</v>
      </c>
      <c r="L366" s="31">
        <v>-617391.12959999999</v>
      </c>
      <c r="N366" s="32">
        <v>-8.5880000000000005E-9</v>
      </c>
      <c r="O366" s="31">
        <v>243.37200000000001</v>
      </c>
      <c r="P366"/>
      <c r="Q366"/>
      <c r="R366"/>
    </row>
    <row r="367" spans="1:18" ht="14.5" hidden="1" x14ac:dyDescent="0.35">
      <c r="A367" s="31" t="s">
        <v>180</v>
      </c>
      <c r="B367" s="31" t="s">
        <v>169</v>
      </c>
      <c r="C367" s="31" t="s">
        <v>145</v>
      </c>
      <c r="D367" s="31"/>
      <c r="E367" s="31"/>
      <c r="F367" s="31" t="s">
        <v>125</v>
      </c>
      <c r="G367" s="31">
        <v>51449.260799999996</v>
      </c>
      <c r="H367" s="31">
        <v>0</v>
      </c>
      <c r="I367" s="31">
        <v>4322.5653000000002</v>
      </c>
      <c r="J367" s="31">
        <v>46683.7048</v>
      </c>
      <c r="K367" s="31">
        <v>584077.10309999995</v>
      </c>
      <c r="L367" s="31">
        <v>-617391.12959999999</v>
      </c>
      <c r="N367" s="32">
        <v>9.069E-9</v>
      </c>
      <c r="O367" s="31">
        <v>-243.37200000000001</v>
      </c>
      <c r="P367"/>
      <c r="Q367"/>
      <c r="R367"/>
    </row>
    <row r="368" spans="1:18" ht="14.5" hidden="1" x14ac:dyDescent="0.35">
      <c r="A368" s="31" t="s">
        <v>180</v>
      </c>
      <c r="B368" s="31" t="s">
        <v>170</v>
      </c>
      <c r="C368" s="31" t="s">
        <v>145</v>
      </c>
      <c r="D368" s="31"/>
      <c r="E368" s="31"/>
      <c r="F368" s="31" t="s">
        <v>125</v>
      </c>
      <c r="G368" s="31">
        <v>23980.819200000002</v>
      </c>
      <c r="H368" s="31">
        <v>-4322.5653000000002</v>
      </c>
      <c r="I368" s="31">
        <v>0</v>
      </c>
      <c r="J368" s="31">
        <v>57057.861400000002</v>
      </c>
      <c r="K368" s="31">
        <v>287769.83039999998</v>
      </c>
      <c r="L368" s="31">
        <v>-321083.85690000001</v>
      </c>
      <c r="N368" s="31">
        <v>243.37200000000001</v>
      </c>
      <c r="O368" s="32">
        <v>-5.2789999999999997E-9</v>
      </c>
      <c r="P368"/>
      <c r="Q368"/>
      <c r="R368"/>
    </row>
    <row r="369" spans="1:18" ht="14.5" hidden="1" x14ac:dyDescent="0.35">
      <c r="A369" s="31" t="s">
        <v>180</v>
      </c>
      <c r="B369" s="31" t="s">
        <v>171</v>
      </c>
      <c r="C369" s="31" t="s">
        <v>145</v>
      </c>
      <c r="D369" s="31"/>
      <c r="E369" s="31"/>
      <c r="F369" s="31" t="s">
        <v>125</v>
      </c>
      <c r="G369" s="31">
        <v>23980.819200000002</v>
      </c>
      <c r="H369" s="31">
        <v>4322.5653000000002</v>
      </c>
      <c r="I369" s="31">
        <v>0</v>
      </c>
      <c r="J369" s="31">
        <v>-57057.861400000002</v>
      </c>
      <c r="K369" s="31">
        <v>287769.83039999998</v>
      </c>
      <c r="L369" s="31">
        <v>-254455.8039</v>
      </c>
      <c r="N369" s="31">
        <v>-243.37200000000001</v>
      </c>
      <c r="O369" s="32">
        <v>3.4879999999999999E-9</v>
      </c>
      <c r="P369"/>
      <c r="Q369"/>
      <c r="R369"/>
    </row>
    <row r="370" spans="1:18" ht="14.5" hidden="1" x14ac:dyDescent="0.35">
      <c r="A370" s="31" t="s">
        <v>180</v>
      </c>
      <c r="B370" s="31" t="s">
        <v>172</v>
      </c>
      <c r="C370" s="31" t="s">
        <v>145</v>
      </c>
      <c r="D370" s="31"/>
      <c r="E370" s="31"/>
      <c r="F370" s="31" t="s">
        <v>125</v>
      </c>
      <c r="G370" s="31">
        <v>23980.819200000002</v>
      </c>
      <c r="H370" s="31">
        <v>-4322.5653000000002</v>
      </c>
      <c r="I370" s="31">
        <v>0</v>
      </c>
      <c r="J370" s="31">
        <v>46683.7048</v>
      </c>
      <c r="K370" s="31">
        <v>287769.83039999998</v>
      </c>
      <c r="L370" s="31">
        <v>-321083.85690000001</v>
      </c>
      <c r="N370" s="31">
        <v>243.37200000000001</v>
      </c>
      <c r="O370" s="32">
        <v>-9.994E-9</v>
      </c>
      <c r="P370"/>
      <c r="Q370"/>
      <c r="R370"/>
    </row>
    <row r="371" spans="1:18" ht="14.5" hidden="1" x14ac:dyDescent="0.35">
      <c r="A371" s="31" t="s">
        <v>180</v>
      </c>
      <c r="B371" s="31" t="s">
        <v>173</v>
      </c>
      <c r="C371" s="31" t="s">
        <v>145</v>
      </c>
      <c r="D371" s="31"/>
      <c r="E371" s="31"/>
      <c r="F371" s="31" t="s">
        <v>125</v>
      </c>
      <c r="G371" s="31">
        <v>23980.819200000002</v>
      </c>
      <c r="H371" s="31">
        <v>4322.5653000000002</v>
      </c>
      <c r="I371" s="31">
        <v>0</v>
      </c>
      <c r="J371" s="31">
        <v>-46683.7048</v>
      </c>
      <c r="K371" s="31">
        <v>287769.83039999998</v>
      </c>
      <c r="L371" s="31">
        <v>-254455.8039</v>
      </c>
      <c r="N371" s="31">
        <v>-243.37200000000001</v>
      </c>
      <c r="O371" s="32">
        <v>8.2030000000000007E-9</v>
      </c>
      <c r="P371"/>
      <c r="Q371"/>
      <c r="R371"/>
    </row>
    <row r="372" spans="1:18" ht="14.5" hidden="1" x14ac:dyDescent="0.35">
      <c r="A372" s="31" t="s">
        <v>180</v>
      </c>
      <c r="B372" s="31" t="s">
        <v>174</v>
      </c>
      <c r="C372" s="31" t="s">
        <v>145</v>
      </c>
      <c r="D372" s="31"/>
      <c r="E372" s="31"/>
      <c r="F372" s="31" t="s">
        <v>125</v>
      </c>
      <c r="G372" s="31">
        <v>23980.819200000002</v>
      </c>
      <c r="H372" s="31">
        <v>0</v>
      </c>
      <c r="I372" s="31">
        <v>-4322.5653000000002</v>
      </c>
      <c r="J372" s="31">
        <v>-57057.861400000002</v>
      </c>
      <c r="K372" s="31">
        <v>321083.85690000001</v>
      </c>
      <c r="L372" s="31">
        <v>-287769.83039999998</v>
      </c>
      <c r="N372" s="32">
        <v>-5.5480000000000003E-9</v>
      </c>
      <c r="O372" s="31">
        <v>243.37200000000001</v>
      </c>
      <c r="P372"/>
      <c r="Q372"/>
      <c r="R372"/>
    </row>
    <row r="373" spans="1:18" ht="14.5" hidden="1" x14ac:dyDescent="0.35">
      <c r="A373" s="31" t="s">
        <v>180</v>
      </c>
      <c r="B373" s="31" t="s">
        <v>175</v>
      </c>
      <c r="C373" s="31" t="s">
        <v>145</v>
      </c>
      <c r="D373" s="31"/>
      <c r="E373" s="31"/>
      <c r="F373" s="31" t="s">
        <v>125</v>
      </c>
      <c r="G373" s="31">
        <v>23980.819200000002</v>
      </c>
      <c r="H373" s="31">
        <v>0</v>
      </c>
      <c r="I373" s="31">
        <v>4322.5653000000002</v>
      </c>
      <c r="J373" s="31">
        <v>57057.861400000002</v>
      </c>
      <c r="K373" s="31">
        <v>254455.8039</v>
      </c>
      <c r="L373" s="31">
        <v>-287769.83039999998</v>
      </c>
      <c r="N373" s="32">
        <v>3.7589999999999999E-9</v>
      </c>
      <c r="O373" s="31">
        <v>-243.37200000000001</v>
      </c>
      <c r="P373"/>
      <c r="Q373"/>
      <c r="R373"/>
    </row>
    <row r="374" spans="1:18" ht="14.5" hidden="1" x14ac:dyDescent="0.35">
      <c r="A374" s="31" t="s">
        <v>180</v>
      </c>
      <c r="B374" s="31" t="s">
        <v>176</v>
      </c>
      <c r="C374" s="31" t="s">
        <v>145</v>
      </c>
      <c r="D374" s="31"/>
      <c r="E374" s="31"/>
      <c r="F374" s="31" t="s">
        <v>125</v>
      </c>
      <c r="G374" s="31">
        <v>23980.819200000002</v>
      </c>
      <c r="H374" s="31">
        <v>0</v>
      </c>
      <c r="I374" s="31">
        <v>-4322.5653000000002</v>
      </c>
      <c r="J374" s="31">
        <v>-46683.7048</v>
      </c>
      <c r="K374" s="31">
        <v>321083.85690000001</v>
      </c>
      <c r="L374" s="31">
        <v>-287769.83039999998</v>
      </c>
      <c r="N374" s="32">
        <v>-9.7230000000000004E-9</v>
      </c>
      <c r="O374" s="31">
        <v>243.37200000000001</v>
      </c>
      <c r="P374"/>
      <c r="Q374"/>
      <c r="R374"/>
    </row>
    <row r="375" spans="1:18" ht="14.5" hidden="1" x14ac:dyDescent="0.35">
      <c r="A375" s="31" t="s">
        <v>180</v>
      </c>
      <c r="B375" s="31" t="s">
        <v>177</v>
      </c>
      <c r="C375" s="31" t="s">
        <v>145</v>
      </c>
      <c r="D375" s="31"/>
      <c r="E375" s="31"/>
      <c r="F375" s="31" t="s">
        <v>125</v>
      </c>
      <c r="G375" s="31">
        <v>23980.819200000002</v>
      </c>
      <c r="H375" s="31">
        <v>0</v>
      </c>
      <c r="I375" s="31">
        <v>4322.5653000000002</v>
      </c>
      <c r="J375" s="31">
        <v>46683.7048</v>
      </c>
      <c r="K375" s="31">
        <v>254455.8039</v>
      </c>
      <c r="L375" s="31">
        <v>-287769.83039999998</v>
      </c>
      <c r="N375" s="32">
        <v>7.9349999999999996E-9</v>
      </c>
      <c r="O375" s="31">
        <v>-243.37200000000001</v>
      </c>
      <c r="P375"/>
      <c r="Q375"/>
      <c r="R375"/>
    </row>
    <row r="376" spans="1:18" ht="14.5" hidden="1" x14ac:dyDescent="0.35">
      <c r="A376" s="31" t="s">
        <v>181</v>
      </c>
      <c r="B376" s="31" t="s">
        <v>122</v>
      </c>
      <c r="C376" s="31" t="s">
        <v>123</v>
      </c>
      <c r="D376" s="31" t="s">
        <v>124</v>
      </c>
      <c r="E376" s="31">
        <v>1</v>
      </c>
      <c r="F376" s="31" t="s">
        <v>125</v>
      </c>
      <c r="G376" s="31">
        <v>0</v>
      </c>
      <c r="H376" s="31">
        <v>5.5E-2</v>
      </c>
      <c r="I376" s="31">
        <v>-0.20760000000000001</v>
      </c>
      <c r="J376" s="31">
        <v>-3.1516999999999999</v>
      </c>
      <c r="K376" s="31">
        <v>1.8468</v>
      </c>
      <c r="L376" s="31">
        <v>0.48949999999999999</v>
      </c>
      <c r="N376" s="31">
        <v>-3.0000000000000001E-3</v>
      </c>
      <c r="O376" s="31">
        <v>1.0999999999999999E-2</v>
      </c>
      <c r="P376"/>
      <c r="Q376"/>
      <c r="R376"/>
    </row>
    <row r="377" spans="1:18" ht="14.5" hidden="1" x14ac:dyDescent="0.35">
      <c r="A377" s="31" t="s">
        <v>181</v>
      </c>
      <c r="B377" s="31" t="s">
        <v>122</v>
      </c>
      <c r="C377" s="31" t="s">
        <v>123</v>
      </c>
      <c r="D377" s="31" t="s">
        <v>124</v>
      </c>
      <c r="E377" s="31">
        <v>2</v>
      </c>
      <c r="F377" s="31" t="s">
        <v>125</v>
      </c>
      <c r="G377" s="31">
        <v>0</v>
      </c>
      <c r="H377" s="31">
        <v>-0.20760000000000001</v>
      </c>
      <c r="I377" s="31">
        <v>-5.5E-2</v>
      </c>
      <c r="J377" s="31">
        <v>1.8309</v>
      </c>
      <c r="K377" s="31">
        <v>0.48949999999999999</v>
      </c>
      <c r="L377" s="31">
        <v>-1.8468</v>
      </c>
      <c r="N377" s="31">
        <v>1.0999999999999999E-2</v>
      </c>
      <c r="O377" s="31">
        <v>3.0000000000000001E-3</v>
      </c>
      <c r="P377"/>
      <c r="Q377"/>
      <c r="R377"/>
    </row>
    <row r="378" spans="1:18" ht="14.5" hidden="1" x14ac:dyDescent="0.35">
      <c r="A378" s="31" t="s">
        <v>181</v>
      </c>
      <c r="B378" s="31" t="s">
        <v>122</v>
      </c>
      <c r="C378" s="31" t="s">
        <v>123</v>
      </c>
      <c r="D378" s="31" t="s">
        <v>124</v>
      </c>
      <c r="E378" s="31">
        <v>3</v>
      </c>
      <c r="F378" s="31" t="s">
        <v>125</v>
      </c>
      <c r="G378" s="31">
        <v>0</v>
      </c>
      <c r="H378" s="31">
        <v>0</v>
      </c>
      <c r="I378" s="31">
        <v>0</v>
      </c>
      <c r="J378" s="31">
        <v>2.8664999999999998</v>
      </c>
      <c r="K378" s="31">
        <v>0</v>
      </c>
      <c r="L378" s="31">
        <v>0</v>
      </c>
      <c r="N378" s="32">
        <v>3.7760000000000001E-12</v>
      </c>
      <c r="O378" s="32">
        <v>-4.2789999999999998E-12</v>
      </c>
      <c r="P378"/>
      <c r="Q378"/>
      <c r="R378"/>
    </row>
    <row r="379" spans="1:18" ht="14.5" hidden="1" x14ac:dyDescent="0.35">
      <c r="A379" s="31" t="s">
        <v>181</v>
      </c>
      <c r="B379" s="31" t="s">
        <v>122</v>
      </c>
      <c r="C379" s="31" t="s">
        <v>123</v>
      </c>
      <c r="D379" s="31" t="s">
        <v>124</v>
      </c>
      <c r="E379" s="31">
        <v>4</v>
      </c>
      <c r="F379" s="31" t="s">
        <v>125</v>
      </c>
      <c r="G379" s="31">
        <v>0</v>
      </c>
      <c r="H379" s="31">
        <v>0.40129999999999999</v>
      </c>
      <c r="I379" s="31">
        <v>-1.3144</v>
      </c>
      <c r="J379" s="31">
        <v>-20.588100000000001</v>
      </c>
      <c r="K379" s="31">
        <v>14.241899999999999</v>
      </c>
      <c r="L379" s="31">
        <v>4.3484999999999996</v>
      </c>
      <c r="N379" s="31">
        <v>-4.8289999999999997E-4</v>
      </c>
      <c r="O379" s="31">
        <v>2E-3</v>
      </c>
      <c r="P379"/>
      <c r="Q379"/>
      <c r="R379"/>
    </row>
    <row r="380" spans="1:18" ht="14.5" hidden="1" x14ac:dyDescent="0.35">
      <c r="A380" s="31" t="s">
        <v>181</v>
      </c>
      <c r="B380" s="31" t="s">
        <v>122</v>
      </c>
      <c r="C380" s="31" t="s">
        <v>123</v>
      </c>
      <c r="D380" s="31" t="s">
        <v>124</v>
      </c>
      <c r="E380" s="31">
        <v>5</v>
      </c>
      <c r="F380" s="31" t="s">
        <v>125</v>
      </c>
      <c r="G380" s="31">
        <v>0</v>
      </c>
      <c r="H380" s="31">
        <v>1.3144</v>
      </c>
      <c r="I380" s="31">
        <v>0.40129999999999999</v>
      </c>
      <c r="J380" s="31">
        <v>-10.9566</v>
      </c>
      <c r="K380" s="31">
        <v>-4.3483999999999998</v>
      </c>
      <c r="L380" s="31">
        <v>14.241899999999999</v>
      </c>
      <c r="N380" s="31">
        <v>-2E-3</v>
      </c>
      <c r="O380" s="31">
        <v>-4.8289999999999997E-4</v>
      </c>
      <c r="P380"/>
      <c r="Q380"/>
      <c r="R380"/>
    </row>
    <row r="381" spans="1:18" ht="14.5" hidden="1" x14ac:dyDescent="0.35">
      <c r="A381" s="31" t="s">
        <v>181</v>
      </c>
      <c r="B381" s="31" t="s">
        <v>122</v>
      </c>
      <c r="C381" s="31" t="s">
        <v>123</v>
      </c>
      <c r="D381" s="31" t="s">
        <v>124</v>
      </c>
      <c r="E381" s="31">
        <v>6</v>
      </c>
      <c r="F381" s="31" t="s">
        <v>125</v>
      </c>
      <c r="G381" s="31">
        <v>0</v>
      </c>
      <c r="H381" s="31">
        <v>0</v>
      </c>
      <c r="I381" s="31">
        <v>0</v>
      </c>
      <c r="J381" s="31">
        <v>18.347799999999999</v>
      </c>
      <c r="K381" s="31">
        <v>0</v>
      </c>
      <c r="L381" s="31">
        <v>0</v>
      </c>
      <c r="N381" s="31">
        <v>0</v>
      </c>
      <c r="O381" s="31">
        <v>0</v>
      </c>
      <c r="P381"/>
      <c r="Q381"/>
      <c r="R381"/>
    </row>
    <row r="382" spans="1:18" ht="14.5" hidden="1" x14ac:dyDescent="0.35">
      <c r="A382" s="31" t="s">
        <v>181</v>
      </c>
      <c r="B382" s="31" t="s">
        <v>122</v>
      </c>
      <c r="C382" s="31" t="s">
        <v>123</v>
      </c>
      <c r="D382" s="31" t="s">
        <v>124</v>
      </c>
      <c r="E382" s="31">
        <v>7</v>
      </c>
      <c r="F382" s="31" t="s">
        <v>125</v>
      </c>
      <c r="G382" s="31">
        <v>0</v>
      </c>
      <c r="H382" s="31">
        <v>0.34810000000000002</v>
      </c>
      <c r="I382" s="31">
        <v>-1.1380999999999999</v>
      </c>
      <c r="J382" s="31">
        <v>-17.8339</v>
      </c>
      <c r="K382" s="31">
        <v>27.844899999999999</v>
      </c>
      <c r="L382" s="31">
        <v>8.5154999999999994</v>
      </c>
      <c r="N382" s="31">
        <v>3.0000000000000001E-3</v>
      </c>
      <c r="O382" s="31">
        <v>-8.9999999999999993E-3</v>
      </c>
      <c r="P382"/>
      <c r="Q382"/>
      <c r="R382"/>
    </row>
    <row r="383" spans="1:18" ht="14.5" hidden="1" x14ac:dyDescent="0.35">
      <c r="A383" s="31" t="s">
        <v>181</v>
      </c>
      <c r="B383" s="31" t="s">
        <v>122</v>
      </c>
      <c r="C383" s="31" t="s">
        <v>123</v>
      </c>
      <c r="D383" s="31" t="s">
        <v>124</v>
      </c>
      <c r="E383" s="31">
        <v>8</v>
      </c>
      <c r="F383" s="31" t="s">
        <v>125</v>
      </c>
      <c r="G383" s="31">
        <v>0</v>
      </c>
      <c r="H383" s="31">
        <v>-1.1380999999999999</v>
      </c>
      <c r="I383" s="31">
        <v>-0.34810000000000002</v>
      </c>
      <c r="J383" s="31">
        <v>9.4806000000000008</v>
      </c>
      <c r="K383" s="31">
        <v>8.5154999999999994</v>
      </c>
      <c r="L383" s="31">
        <v>-27.844899999999999</v>
      </c>
      <c r="N383" s="31">
        <v>-8.9999999999999993E-3</v>
      </c>
      <c r="O383" s="31">
        <v>-3.0000000000000001E-3</v>
      </c>
      <c r="P383"/>
      <c r="Q383"/>
      <c r="R383"/>
    </row>
    <row r="384" spans="1:18" ht="14.5" hidden="1" x14ac:dyDescent="0.35">
      <c r="A384" s="31" t="s">
        <v>181</v>
      </c>
      <c r="B384" s="31" t="s">
        <v>122</v>
      </c>
      <c r="C384" s="31" t="s">
        <v>123</v>
      </c>
      <c r="D384" s="31" t="s">
        <v>124</v>
      </c>
      <c r="E384" s="31">
        <v>9</v>
      </c>
      <c r="F384" s="31" t="s">
        <v>125</v>
      </c>
      <c r="G384" s="31">
        <v>0</v>
      </c>
      <c r="H384" s="31">
        <v>0</v>
      </c>
      <c r="I384" s="31">
        <v>0</v>
      </c>
      <c r="J384" s="31">
        <v>16.8035</v>
      </c>
      <c r="K384" s="31">
        <v>0</v>
      </c>
      <c r="L384" s="31">
        <v>0</v>
      </c>
      <c r="N384" s="32">
        <v>-3.6689999999999998E-12</v>
      </c>
      <c r="O384" s="32">
        <v>3.6869999999999999E-12</v>
      </c>
      <c r="P384"/>
      <c r="Q384"/>
      <c r="R384"/>
    </row>
    <row r="385" spans="1:18" ht="14.5" hidden="1" x14ac:dyDescent="0.35">
      <c r="A385" s="31" t="s">
        <v>181</v>
      </c>
      <c r="B385" s="31" t="s">
        <v>122</v>
      </c>
      <c r="C385" s="31" t="s">
        <v>123</v>
      </c>
      <c r="D385" s="31" t="s">
        <v>124</v>
      </c>
      <c r="E385" s="31">
        <v>10</v>
      </c>
      <c r="F385" s="31" t="s">
        <v>125</v>
      </c>
      <c r="G385" s="31">
        <v>0</v>
      </c>
      <c r="H385" s="31">
        <v>2.7067999999999999</v>
      </c>
      <c r="I385" s="31">
        <v>-0.4037</v>
      </c>
      <c r="J385" s="31">
        <v>-37.325499999999998</v>
      </c>
      <c r="K385" s="31">
        <v>-3.798</v>
      </c>
      <c r="L385" s="31">
        <v>-25.465800000000002</v>
      </c>
      <c r="N385" s="31">
        <v>-1.2E-2</v>
      </c>
      <c r="O385" s="31">
        <v>2E-3</v>
      </c>
      <c r="P385"/>
      <c r="Q385"/>
      <c r="R385"/>
    </row>
    <row r="386" spans="1:18" ht="14.5" hidden="1" x14ac:dyDescent="0.35">
      <c r="A386" s="31" t="s">
        <v>181</v>
      </c>
      <c r="B386" s="31" t="s">
        <v>122</v>
      </c>
      <c r="C386" s="31" t="s">
        <v>123</v>
      </c>
      <c r="D386" s="31" t="s">
        <v>124</v>
      </c>
      <c r="E386" s="31">
        <v>11</v>
      </c>
      <c r="F386" s="31" t="s">
        <v>125</v>
      </c>
      <c r="G386" s="31">
        <v>0</v>
      </c>
      <c r="H386" s="31">
        <v>0.4037</v>
      </c>
      <c r="I386" s="31">
        <v>2.7067999999999999</v>
      </c>
      <c r="J386" s="31">
        <v>27.636800000000001</v>
      </c>
      <c r="K386" s="31">
        <v>25.465800000000002</v>
      </c>
      <c r="L386" s="31">
        <v>-3.798</v>
      </c>
      <c r="N386" s="31">
        <v>-2E-3</v>
      </c>
      <c r="O386" s="31">
        <v>-1.2E-2</v>
      </c>
      <c r="P386"/>
      <c r="Q386"/>
      <c r="R386"/>
    </row>
    <row r="387" spans="1:18" ht="14.5" hidden="1" x14ac:dyDescent="0.35">
      <c r="A387" s="31" t="s">
        <v>181</v>
      </c>
      <c r="B387" s="31" t="s">
        <v>122</v>
      </c>
      <c r="C387" s="31" t="s">
        <v>123</v>
      </c>
      <c r="D387" s="31" t="s">
        <v>124</v>
      </c>
      <c r="E387" s="31">
        <v>12</v>
      </c>
      <c r="F387" s="31" t="s">
        <v>125</v>
      </c>
      <c r="G387" s="31">
        <v>0</v>
      </c>
      <c r="H387" s="31">
        <v>0</v>
      </c>
      <c r="I387" s="31">
        <v>0</v>
      </c>
      <c r="J387" s="31">
        <v>29.818899999999999</v>
      </c>
      <c r="K387" s="31">
        <v>0</v>
      </c>
      <c r="L387" s="31">
        <v>0</v>
      </c>
      <c r="N387" s="32">
        <v>5.2839999999999997E-12</v>
      </c>
      <c r="O387" s="32">
        <v>-5.3079999999999996E-12</v>
      </c>
      <c r="P387"/>
      <c r="Q387"/>
      <c r="R387"/>
    </row>
    <row r="388" spans="1:18" ht="14.5" hidden="1" x14ac:dyDescent="0.35">
      <c r="A388" s="31" t="s">
        <v>181</v>
      </c>
      <c r="B388" s="31" t="s">
        <v>126</v>
      </c>
      <c r="C388" s="31" t="s">
        <v>127</v>
      </c>
      <c r="D388" s="31"/>
      <c r="E388" s="31"/>
      <c r="F388" s="31" t="s">
        <v>125</v>
      </c>
      <c r="G388" s="31">
        <v>17529.599999999999</v>
      </c>
      <c r="H388" s="31">
        <v>0</v>
      </c>
      <c r="I388" s="31">
        <v>0</v>
      </c>
      <c r="J388" s="31">
        <v>0</v>
      </c>
      <c r="K388" s="31">
        <v>210355.20000000001</v>
      </c>
      <c r="L388" s="31">
        <v>-210355.20000000001</v>
      </c>
      <c r="N388" s="32">
        <v>-1.5400000000000001E-9</v>
      </c>
      <c r="O388" s="32">
        <v>-1.541E-9</v>
      </c>
      <c r="P388"/>
      <c r="Q388"/>
      <c r="R388"/>
    </row>
    <row r="389" spans="1:18" ht="14.5" hidden="1" x14ac:dyDescent="0.35">
      <c r="A389" s="31" t="s">
        <v>181</v>
      </c>
      <c r="B389" s="31" t="s">
        <v>128</v>
      </c>
      <c r="C389" s="31" t="s">
        <v>127</v>
      </c>
      <c r="D389" s="31"/>
      <c r="E389" s="31"/>
      <c r="F389" s="31" t="s">
        <v>125</v>
      </c>
      <c r="G389" s="31">
        <v>22635</v>
      </c>
      <c r="H389" s="31">
        <v>0</v>
      </c>
      <c r="I389" s="31">
        <v>0</v>
      </c>
      <c r="J389" s="31">
        <v>0</v>
      </c>
      <c r="K389" s="31">
        <v>271620</v>
      </c>
      <c r="L389" s="31">
        <v>-271620</v>
      </c>
      <c r="N389" s="32">
        <v>4.5260000000000002E-10</v>
      </c>
      <c r="O389" s="32">
        <v>4.517E-10</v>
      </c>
      <c r="P389"/>
      <c r="Q389"/>
      <c r="R389"/>
    </row>
    <row r="390" spans="1:18" ht="14.5" hidden="1" x14ac:dyDescent="0.35">
      <c r="A390" s="31" t="s">
        <v>181</v>
      </c>
      <c r="B390" s="31" t="s">
        <v>129</v>
      </c>
      <c r="C390" s="31" t="s">
        <v>127</v>
      </c>
      <c r="D390" s="31"/>
      <c r="E390" s="31"/>
      <c r="F390" s="31" t="s">
        <v>125</v>
      </c>
      <c r="G390" s="31">
        <v>11520</v>
      </c>
      <c r="H390" s="31">
        <v>0</v>
      </c>
      <c r="I390" s="31">
        <v>0</v>
      </c>
      <c r="J390" s="31">
        <v>0</v>
      </c>
      <c r="K390" s="31">
        <v>138240</v>
      </c>
      <c r="L390" s="31">
        <v>-138240</v>
      </c>
      <c r="N390" s="32">
        <v>1.67E-9</v>
      </c>
      <c r="O390" s="32">
        <v>1.6689999999999999E-9</v>
      </c>
      <c r="P390"/>
      <c r="Q390"/>
      <c r="R390"/>
    </row>
    <row r="391" spans="1:18" ht="14.5" hidden="1" x14ac:dyDescent="0.35">
      <c r="A391" s="31" t="s">
        <v>181</v>
      </c>
      <c r="B391" s="31" t="s">
        <v>130</v>
      </c>
      <c r="C391" s="31" t="s">
        <v>127</v>
      </c>
      <c r="D391" s="31"/>
      <c r="E391" s="31"/>
      <c r="F391" s="31" t="s">
        <v>125</v>
      </c>
      <c r="G391" s="31">
        <v>576</v>
      </c>
      <c r="H391" s="31">
        <v>0</v>
      </c>
      <c r="I391" s="31">
        <v>0</v>
      </c>
      <c r="J391" s="31">
        <v>0</v>
      </c>
      <c r="K391" s="31">
        <v>6912</v>
      </c>
      <c r="L391" s="31">
        <v>-6912</v>
      </c>
      <c r="N391" s="32">
        <v>1.3620000000000001E-12</v>
      </c>
      <c r="O391" s="32">
        <v>1.3560000000000001E-12</v>
      </c>
      <c r="P391"/>
      <c r="Q391"/>
      <c r="R391"/>
    </row>
    <row r="392" spans="1:18" ht="29" hidden="1" x14ac:dyDescent="0.35">
      <c r="A392" s="31" t="s">
        <v>181</v>
      </c>
      <c r="B392" s="31" t="s">
        <v>131</v>
      </c>
      <c r="C392" s="31" t="s">
        <v>127</v>
      </c>
      <c r="D392" s="31" t="s">
        <v>132</v>
      </c>
      <c r="E392" s="31">
        <v>1</v>
      </c>
      <c r="F392" s="31" t="s">
        <v>125</v>
      </c>
      <c r="G392" s="31">
        <v>0</v>
      </c>
      <c r="H392" s="31">
        <v>-680.67160000000001</v>
      </c>
      <c r="I392" s="31">
        <v>0</v>
      </c>
      <c r="J392" s="31">
        <v>8168.0587999999998</v>
      </c>
      <c r="K392" s="31">
        <v>0</v>
      </c>
      <c r="L392" s="31">
        <v>-5706.1412</v>
      </c>
      <c r="N392" s="31">
        <v>43.494999999999997</v>
      </c>
      <c r="O392" s="32">
        <v>-1.223E-9</v>
      </c>
      <c r="P392"/>
      <c r="Q392"/>
      <c r="R392"/>
    </row>
    <row r="393" spans="1:18" ht="29" hidden="1" x14ac:dyDescent="0.35">
      <c r="A393" s="31" t="s">
        <v>181</v>
      </c>
      <c r="B393" s="31" t="s">
        <v>131</v>
      </c>
      <c r="C393" s="31" t="s">
        <v>127</v>
      </c>
      <c r="D393" s="31" t="s">
        <v>132</v>
      </c>
      <c r="E393" s="31">
        <v>2</v>
      </c>
      <c r="F393" s="31" t="s">
        <v>125</v>
      </c>
      <c r="G393" s="31">
        <v>0</v>
      </c>
      <c r="H393" s="31">
        <v>0</v>
      </c>
      <c r="I393" s="31">
        <v>-680.67160000000001</v>
      </c>
      <c r="J393" s="31">
        <v>-8168.0587999999998</v>
      </c>
      <c r="K393" s="31">
        <v>5706.1412</v>
      </c>
      <c r="L393" s="31">
        <v>0</v>
      </c>
      <c r="N393" s="32">
        <v>-1.223E-9</v>
      </c>
      <c r="O393" s="31">
        <v>43.494999999999997</v>
      </c>
      <c r="P393"/>
      <c r="Q393"/>
      <c r="R393"/>
    </row>
    <row r="394" spans="1:18" ht="29" hidden="1" x14ac:dyDescent="0.35">
      <c r="A394" s="31" t="s">
        <v>181</v>
      </c>
      <c r="B394" s="31" t="s">
        <v>131</v>
      </c>
      <c r="C394" s="31" t="s">
        <v>127</v>
      </c>
      <c r="D394" s="31" t="s">
        <v>132</v>
      </c>
      <c r="E394" s="31">
        <v>3</v>
      </c>
      <c r="F394" s="31" t="s">
        <v>125</v>
      </c>
      <c r="G394" s="31">
        <v>0</v>
      </c>
      <c r="H394" s="31">
        <v>-510.50369999999998</v>
      </c>
      <c r="I394" s="31">
        <v>0</v>
      </c>
      <c r="J394" s="31">
        <v>4288.2308999999996</v>
      </c>
      <c r="K394" s="31">
        <v>0</v>
      </c>
      <c r="L394" s="31">
        <v>-4279.6058999999996</v>
      </c>
      <c r="N394" s="31">
        <v>32.621000000000002</v>
      </c>
      <c r="O394" s="32">
        <v>-1.856E-9</v>
      </c>
      <c r="P394"/>
      <c r="Q394"/>
      <c r="R394"/>
    </row>
    <row r="395" spans="1:18" ht="29" hidden="1" x14ac:dyDescent="0.35">
      <c r="A395" s="31" t="s">
        <v>181</v>
      </c>
      <c r="B395" s="31" t="s">
        <v>131</v>
      </c>
      <c r="C395" s="31" t="s">
        <v>127</v>
      </c>
      <c r="D395" s="31" t="s">
        <v>132</v>
      </c>
      <c r="E395" s="31">
        <v>4</v>
      </c>
      <c r="F395" s="31" t="s">
        <v>125</v>
      </c>
      <c r="G395" s="31">
        <v>0</v>
      </c>
      <c r="H395" s="31">
        <v>-510.50369999999998</v>
      </c>
      <c r="I395" s="31">
        <v>0</v>
      </c>
      <c r="J395" s="31">
        <v>7963.8572999999997</v>
      </c>
      <c r="K395" s="31">
        <v>0</v>
      </c>
      <c r="L395" s="31">
        <v>-4279.6058999999996</v>
      </c>
      <c r="N395" s="31">
        <v>32.621000000000002</v>
      </c>
      <c r="O395" s="32">
        <v>2.1230000000000001E-11</v>
      </c>
      <c r="P395"/>
      <c r="Q395"/>
      <c r="R395"/>
    </row>
    <row r="396" spans="1:18" ht="29" hidden="1" x14ac:dyDescent="0.35">
      <c r="A396" s="31" t="s">
        <v>181</v>
      </c>
      <c r="B396" s="31" t="s">
        <v>131</v>
      </c>
      <c r="C396" s="31" t="s">
        <v>127</v>
      </c>
      <c r="D396" s="31" t="s">
        <v>132</v>
      </c>
      <c r="E396" s="31">
        <v>5</v>
      </c>
      <c r="F396" s="31" t="s">
        <v>125</v>
      </c>
      <c r="G396" s="31">
        <v>0</v>
      </c>
      <c r="H396" s="31">
        <v>0</v>
      </c>
      <c r="I396" s="31">
        <v>-510.50369999999998</v>
      </c>
      <c r="J396" s="31">
        <v>-7963.8572999999997</v>
      </c>
      <c r="K396" s="31">
        <v>4279.6058999999996</v>
      </c>
      <c r="L396" s="31">
        <v>0</v>
      </c>
      <c r="N396" s="32">
        <v>-8.9429999999999995E-11</v>
      </c>
      <c r="O396" s="31">
        <v>32.621000000000002</v>
      </c>
      <c r="P396"/>
      <c r="Q396"/>
      <c r="R396"/>
    </row>
    <row r="397" spans="1:18" ht="29" hidden="1" x14ac:dyDescent="0.35">
      <c r="A397" s="31" t="s">
        <v>181</v>
      </c>
      <c r="B397" s="31" t="s">
        <v>131</v>
      </c>
      <c r="C397" s="31" t="s">
        <v>127</v>
      </c>
      <c r="D397" s="31" t="s">
        <v>132</v>
      </c>
      <c r="E397" s="31">
        <v>6</v>
      </c>
      <c r="F397" s="31" t="s">
        <v>125</v>
      </c>
      <c r="G397" s="31">
        <v>0</v>
      </c>
      <c r="H397" s="31">
        <v>0</v>
      </c>
      <c r="I397" s="31">
        <v>-510.50369999999998</v>
      </c>
      <c r="J397" s="31">
        <v>-4288.2308999999996</v>
      </c>
      <c r="K397" s="31">
        <v>4279.6058999999996</v>
      </c>
      <c r="L397" s="31">
        <v>0</v>
      </c>
      <c r="N397" s="32">
        <v>-1.7450000000000001E-9</v>
      </c>
      <c r="O397" s="31">
        <v>32.621000000000002</v>
      </c>
      <c r="P397"/>
      <c r="Q397"/>
      <c r="R397"/>
    </row>
    <row r="398" spans="1:18" ht="29" hidden="1" x14ac:dyDescent="0.35">
      <c r="A398" s="31" t="s">
        <v>181</v>
      </c>
      <c r="B398" s="31" t="s">
        <v>131</v>
      </c>
      <c r="C398" s="31" t="s">
        <v>127</v>
      </c>
      <c r="D398" s="31" t="s">
        <v>132</v>
      </c>
      <c r="E398" s="31">
        <v>7</v>
      </c>
      <c r="F398" s="31" t="s">
        <v>125</v>
      </c>
      <c r="G398" s="31">
        <v>0</v>
      </c>
      <c r="H398" s="31">
        <v>-510.50369999999998</v>
      </c>
      <c r="I398" s="31">
        <v>510.50369999999998</v>
      </c>
      <c r="J398" s="31">
        <v>12252.088100000001</v>
      </c>
      <c r="K398" s="31">
        <v>-4279.6058999999996</v>
      </c>
      <c r="L398" s="31">
        <v>-4279.6058999999996</v>
      </c>
      <c r="N398" s="31">
        <v>32.621000000000002</v>
      </c>
      <c r="O398" s="31">
        <v>-32.621000000000002</v>
      </c>
      <c r="P398"/>
      <c r="Q398"/>
      <c r="R398"/>
    </row>
    <row r="399" spans="1:18" ht="29" hidden="1" x14ac:dyDescent="0.35">
      <c r="A399" s="31" t="s">
        <v>181</v>
      </c>
      <c r="B399" s="31" t="s">
        <v>131</v>
      </c>
      <c r="C399" s="31" t="s">
        <v>127</v>
      </c>
      <c r="D399" s="31" t="s">
        <v>132</v>
      </c>
      <c r="E399" s="31">
        <v>8</v>
      </c>
      <c r="F399" s="31" t="s">
        <v>125</v>
      </c>
      <c r="G399" s="31">
        <v>0</v>
      </c>
      <c r="H399" s="31">
        <v>-510.50369999999998</v>
      </c>
      <c r="I399" s="31">
        <v>-510.50369999999998</v>
      </c>
      <c r="J399" s="31">
        <v>0</v>
      </c>
      <c r="K399" s="31">
        <v>4279.6058999999996</v>
      </c>
      <c r="L399" s="31">
        <v>-4279.6058999999996</v>
      </c>
      <c r="N399" s="31">
        <v>32.621000000000002</v>
      </c>
      <c r="O399" s="31">
        <v>32.621000000000002</v>
      </c>
      <c r="P399"/>
      <c r="Q399"/>
      <c r="R399"/>
    </row>
    <row r="400" spans="1:18" ht="29" hidden="1" x14ac:dyDescent="0.35">
      <c r="A400" s="31" t="s">
        <v>181</v>
      </c>
      <c r="B400" s="31" t="s">
        <v>131</v>
      </c>
      <c r="C400" s="31" t="s">
        <v>127</v>
      </c>
      <c r="D400" s="31" t="s">
        <v>132</v>
      </c>
      <c r="E400" s="31">
        <v>9</v>
      </c>
      <c r="F400" s="31" t="s">
        <v>125</v>
      </c>
      <c r="G400" s="31">
        <v>0</v>
      </c>
      <c r="H400" s="31">
        <v>-383.21809999999999</v>
      </c>
      <c r="I400" s="31">
        <v>383.21809999999999</v>
      </c>
      <c r="J400" s="31">
        <v>6438.0639000000001</v>
      </c>
      <c r="K400" s="31">
        <v>-3212.5574999999999</v>
      </c>
      <c r="L400" s="31">
        <v>-3212.5574999999999</v>
      </c>
      <c r="N400" s="31">
        <v>24.488</v>
      </c>
      <c r="O400" s="31">
        <v>-24.488</v>
      </c>
      <c r="P400"/>
      <c r="Q400"/>
      <c r="R400"/>
    </row>
    <row r="401" spans="1:18" ht="29" hidden="1" x14ac:dyDescent="0.35">
      <c r="A401" s="31" t="s">
        <v>181</v>
      </c>
      <c r="B401" s="31" t="s">
        <v>131</v>
      </c>
      <c r="C401" s="31" t="s">
        <v>127</v>
      </c>
      <c r="D401" s="31" t="s">
        <v>132</v>
      </c>
      <c r="E401" s="31">
        <v>10</v>
      </c>
      <c r="F401" s="31" t="s">
        <v>125</v>
      </c>
      <c r="G401" s="31">
        <v>0</v>
      </c>
      <c r="H401" s="31">
        <v>-383.21809999999999</v>
      </c>
      <c r="I401" s="31">
        <v>383.21809999999999</v>
      </c>
      <c r="J401" s="31">
        <v>11956.404399999999</v>
      </c>
      <c r="K401" s="31">
        <v>-3212.5574999999999</v>
      </c>
      <c r="L401" s="31">
        <v>-3212.5574999999999</v>
      </c>
      <c r="N401" s="31">
        <v>24.488</v>
      </c>
      <c r="O401" s="31">
        <v>-24.488</v>
      </c>
      <c r="P401"/>
      <c r="Q401"/>
      <c r="R401"/>
    </row>
    <row r="402" spans="1:18" ht="29" hidden="1" x14ac:dyDescent="0.35">
      <c r="A402" s="31" t="s">
        <v>181</v>
      </c>
      <c r="B402" s="31" t="s">
        <v>131</v>
      </c>
      <c r="C402" s="31" t="s">
        <v>127</v>
      </c>
      <c r="D402" s="31" t="s">
        <v>132</v>
      </c>
      <c r="E402" s="31">
        <v>11</v>
      </c>
      <c r="F402" s="31" t="s">
        <v>125</v>
      </c>
      <c r="G402" s="31">
        <v>0</v>
      </c>
      <c r="H402" s="31">
        <v>-383.21809999999999</v>
      </c>
      <c r="I402" s="31">
        <v>-383.21809999999999</v>
      </c>
      <c r="J402" s="31">
        <v>-2759.1702</v>
      </c>
      <c r="K402" s="31">
        <v>3212.5574999999999</v>
      </c>
      <c r="L402" s="31">
        <v>-3212.5574999999999</v>
      </c>
      <c r="N402" s="31">
        <v>24.488</v>
      </c>
      <c r="O402" s="31">
        <v>24.488</v>
      </c>
      <c r="P402"/>
      <c r="Q402"/>
      <c r="R402"/>
    </row>
    <row r="403" spans="1:18" ht="29" hidden="1" x14ac:dyDescent="0.35">
      <c r="A403" s="31" t="s">
        <v>181</v>
      </c>
      <c r="B403" s="31" t="s">
        <v>131</v>
      </c>
      <c r="C403" s="31" t="s">
        <v>127</v>
      </c>
      <c r="D403" s="31" t="s">
        <v>132</v>
      </c>
      <c r="E403" s="31">
        <v>12</v>
      </c>
      <c r="F403" s="31" t="s">
        <v>125</v>
      </c>
      <c r="G403" s="31">
        <v>0</v>
      </c>
      <c r="H403" s="31">
        <v>-383.21809999999999</v>
      </c>
      <c r="I403" s="31">
        <v>-383.21809999999999</v>
      </c>
      <c r="J403" s="31">
        <v>2759.1702</v>
      </c>
      <c r="K403" s="31">
        <v>3212.5574999999999</v>
      </c>
      <c r="L403" s="31">
        <v>-3212.5574999999999</v>
      </c>
      <c r="N403" s="31">
        <v>24.488</v>
      </c>
      <c r="O403" s="31">
        <v>24.488</v>
      </c>
      <c r="P403"/>
      <c r="Q403"/>
      <c r="R403"/>
    </row>
    <row r="404" spans="1:18" ht="29" hidden="1" x14ac:dyDescent="0.35">
      <c r="A404" s="31" t="s">
        <v>181</v>
      </c>
      <c r="B404" s="31" t="s">
        <v>133</v>
      </c>
      <c r="C404" s="31" t="s">
        <v>127</v>
      </c>
      <c r="D404" s="31" t="s">
        <v>132</v>
      </c>
      <c r="E404" s="31">
        <v>1</v>
      </c>
      <c r="F404" s="31" t="s">
        <v>125</v>
      </c>
      <c r="G404" s="31">
        <v>0</v>
      </c>
      <c r="H404" s="31">
        <v>0</v>
      </c>
      <c r="I404" s="31">
        <v>-680.67160000000001</v>
      </c>
      <c r="J404" s="31">
        <v>-8168.0587999999998</v>
      </c>
      <c r="K404" s="31">
        <v>5706.1412</v>
      </c>
      <c r="L404" s="31">
        <v>0</v>
      </c>
      <c r="N404" s="32">
        <v>-1.223E-9</v>
      </c>
      <c r="O404" s="31">
        <v>43.494999999999997</v>
      </c>
      <c r="P404"/>
      <c r="Q404"/>
      <c r="R404"/>
    </row>
    <row r="405" spans="1:18" ht="29" hidden="1" x14ac:dyDescent="0.35">
      <c r="A405" s="31" t="s">
        <v>181</v>
      </c>
      <c r="B405" s="31" t="s">
        <v>133</v>
      </c>
      <c r="C405" s="31" t="s">
        <v>127</v>
      </c>
      <c r="D405" s="31" t="s">
        <v>132</v>
      </c>
      <c r="E405" s="31">
        <v>2</v>
      </c>
      <c r="F405" s="31" t="s">
        <v>125</v>
      </c>
      <c r="G405" s="31">
        <v>0</v>
      </c>
      <c r="H405" s="31">
        <v>680.67160000000001</v>
      </c>
      <c r="I405" s="31">
        <v>0</v>
      </c>
      <c r="J405" s="31">
        <v>-8168.0587999999998</v>
      </c>
      <c r="K405" s="31">
        <v>0</v>
      </c>
      <c r="L405" s="31">
        <v>5706.1412</v>
      </c>
      <c r="N405" s="31">
        <v>-43.494999999999997</v>
      </c>
      <c r="O405" s="32">
        <v>1.223E-9</v>
      </c>
      <c r="P405"/>
      <c r="Q405"/>
      <c r="R405"/>
    </row>
    <row r="406" spans="1:18" ht="29" hidden="1" x14ac:dyDescent="0.35">
      <c r="A406" s="31" t="s">
        <v>181</v>
      </c>
      <c r="B406" s="31" t="s">
        <v>133</v>
      </c>
      <c r="C406" s="31" t="s">
        <v>127</v>
      </c>
      <c r="D406" s="31" t="s">
        <v>132</v>
      </c>
      <c r="E406" s="31">
        <v>3</v>
      </c>
      <c r="F406" s="31" t="s">
        <v>125</v>
      </c>
      <c r="G406" s="31">
        <v>0</v>
      </c>
      <c r="H406" s="31">
        <v>0</v>
      </c>
      <c r="I406" s="31">
        <v>-510.50369999999998</v>
      </c>
      <c r="J406" s="31">
        <v>-7963.8572999999997</v>
      </c>
      <c r="K406" s="31">
        <v>4279.6058999999996</v>
      </c>
      <c r="L406" s="31">
        <v>0</v>
      </c>
      <c r="N406" s="32">
        <v>-8.9429999999999995E-11</v>
      </c>
      <c r="O406" s="31">
        <v>32.621000000000002</v>
      </c>
      <c r="P406"/>
      <c r="Q406"/>
      <c r="R406"/>
    </row>
    <row r="407" spans="1:18" ht="29" hidden="1" x14ac:dyDescent="0.35">
      <c r="A407" s="31" t="s">
        <v>181</v>
      </c>
      <c r="B407" s="31" t="s">
        <v>133</v>
      </c>
      <c r="C407" s="31" t="s">
        <v>127</v>
      </c>
      <c r="D407" s="31" t="s">
        <v>132</v>
      </c>
      <c r="E407" s="31">
        <v>4</v>
      </c>
      <c r="F407" s="31" t="s">
        <v>125</v>
      </c>
      <c r="G407" s="31">
        <v>0</v>
      </c>
      <c r="H407" s="31">
        <v>0</v>
      </c>
      <c r="I407" s="31">
        <v>-510.50369999999998</v>
      </c>
      <c r="J407" s="31">
        <v>-4288.2308999999996</v>
      </c>
      <c r="K407" s="31">
        <v>4279.6058999999996</v>
      </c>
      <c r="L407" s="31">
        <v>0</v>
      </c>
      <c r="N407" s="32">
        <v>-1.7450000000000001E-9</v>
      </c>
      <c r="O407" s="31">
        <v>32.621000000000002</v>
      </c>
      <c r="P407"/>
      <c r="Q407"/>
      <c r="R407"/>
    </row>
    <row r="408" spans="1:18" ht="29" hidden="1" x14ac:dyDescent="0.35">
      <c r="A408" s="31" t="s">
        <v>181</v>
      </c>
      <c r="B408" s="31" t="s">
        <v>133</v>
      </c>
      <c r="C408" s="31" t="s">
        <v>127</v>
      </c>
      <c r="D408" s="31" t="s">
        <v>132</v>
      </c>
      <c r="E408" s="31">
        <v>5</v>
      </c>
      <c r="F408" s="31" t="s">
        <v>125</v>
      </c>
      <c r="G408" s="31">
        <v>0</v>
      </c>
      <c r="H408" s="31">
        <v>510.50369999999998</v>
      </c>
      <c r="I408" s="31">
        <v>0</v>
      </c>
      <c r="J408" s="31">
        <v>-7963.8572999999997</v>
      </c>
      <c r="K408" s="31">
        <v>0</v>
      </c>
      <c r="L408" s="31">
        <v>4279.6058999999996</v>
      </c>
      <c r="N408" s="31">
        <v>-32.621000000000002</v>
      </c>
      <c r="O408" s="32">
        <v>-2.1219999999999999E-11</v>
      </c>
      <c r="P408"/>
      <c r="Q408"/>
      <c r="R408"/>
    </row>
    <row r="409" spans="1:18" ht="29" hidden="1" x14ac:dyDescent="0.35">
      <c r="A409" s="31" t="s">
        <v>181</v>
      </c>
      <c r="B409" s="31" t="s">
        <v>133</v>
      </c>
      <c r="C409" s="31" t="s">
        <v>127</v>
      </c>
      <c r="D409" s="31" t="s">
        <v>132</v>
      </c>
      <c r="E409" s="31">
        <v>6</v>
      </c>
      <c r="F409" s="31" t="s">
        <v>125</v>
      </c>
      <c r="G409" s="31">
        <v>0</v>
      </c>
      <c r="H409" s="31">
        <v>510.50369999999998</v>
      </c>
      <c r="I409" s="31">
        <v>0</v>
      </c>
      <c r="J409" s="31">
        <v>-4288.2308999999996</v>
      </c>
      <c r="K409" s="31">
        <v>0</v>
      </c>
      <c r="L409" s="31">
        <v>4279.6058999999996</v>
      </c>
      <c r="N409" s="31">
        <v>-32.621000000000002</v>
      </c>
      <c r="O409" s="32">
        <v>1.856E-9</v>
      </c>
      <c r="P409"/>
      <c r="Q409"/>
      <c r="R409"/>
    </row>
    <row r="410" spans="1:18" ht="29" hidden="1" x14ac:dyDescent="0.35">
      <c r="A410" s="31" t="s">
        <v>181</v>
      </c>
      <c r="B410" s="31" t="s">
        <v>133</v>
      </c>
      <c r="C410" s="31" t="s">
        <v>127</v>
      </c>
      <c r="D410" s="31" t="s">
        <v>132</v>
      </c>
      <c r="E410" s="31">
        <v>7</v>
      </c>
      <c r="F410" s="31" t="s">
        <v>125</v>
      </c>
      <c r="G410" s="31">
        <v>0</v>
      </c>
      <c r="H410" s="31">
        <v>-510.50369999999998</v>
      </c>
      <c r="I410" s="31">
        <v>-510.50369999999998</v>
      </c>
      <c r="J410" s="31">
        <v>0</v>
      </c>
      <c r="K410" s="31">
        <v>4279.6058999999996</v>
      </c>
      <c r="L410" s="31">
        <v>-4279.6058999999996</v>
      </c>
      <c r="N410" s="31">
        <v>32.621000000000002</v>
      </c>
      <c r="O410" s="31">
        <v>32.621000000000002</v>
      </c>
      <c r="P410"/>
      <c r="Q410"/>
      <c r="R410"/>
    </row>
    <row r="411" spans="1:18" ht="29" hidden="1" x14ac:dyDescent="0.35">
      <c r="A411" s="31" t="s">
        <v>181</v>
      </c>
      <c r="B411" s="31" t="s">
        <v>133</v>
      </c>
      <c r="C411" s="31" t="s">
        <v>127</v>
      </c>
      <c r="D411" s="31" t="s">
        <v>132</v>
      </c>
      <c r="E411" s="31">
        <v>8</v>
      </c>
      <c r="F411" s="31" t="s">
        <v>125</v>
      </c>
      <c r="G411" s="31">
        <v>0</v>
      </c>
      <c r="H411" s="31">
        <v>510.50369999999998</v>
      </c>
      <c r="I411" s="31">
        <v>-510.50369999999998</v>
      </c>
      <c r="J411" s="31">
        <v>-12252.088100000001</v>
      </c>
      <c r="K411" s="31">
        <v>4279.6058999999996</v>
      </c>
      <c r="L411" s="31">
        <v>4279.6058999999996</v>
      </c>
      <c r="N411" s="31">
        <v>-32.621000000000002</v>
      </c>
      <c r="O411" s="31">
        <v>32.621000000000002</v>
      </c>
      <c r="P411"/>
      <c r="Q411"/>
      <c r="R411"/>
    </row>
    <row r="412" spans="1:18" ht="29" hidden="1" x14ac:dyDescent="0.35">
      <c r="A412" s="31" t="s">
        <v>181</v>
      </c>
      <c r="B412" s="31" t="s">
        <v>133</v>
      </c>
      <c r="C412" s="31" t="s">
        <v>127</v>
      </c>
      <c r="D412" s="31" t="s">
        <v>132</v>
      </c>
      <c r="E412" s="31">
        <v>9</v>
      </c>
      <c r="F412" s="31" t="s">
        <v>125</v>
      </c>
      <c r="G412" s="31">
        <v>0</v>
      </c>
      <c r="H412" s="31">
        <v>-383.21809999999999</v>
      </c>
      <c r="I412" s="31">
        <v>-383.21809999999999</v>
      </c>
      <c r="J412" s="31">
        <v>-2759.1702</v>
      </c>
      <c r="K412" s="31">
        <v>3212.5574999999999</v>
      </c>
      <c r="L412" s="31">
        <v>-3212.5574999999999</v>
      </c>
      <c r="N412" s="31">
        <v>24.488</v>
      </c>
      <c r="O412" s="31">
        <v>24.488</v>
      </c>
      <c r="P412"/>
      <c r="Q412"/>
      <c r="R412"/>
    </row>
    <row r="413" spans="1:18" ht="29" hidden="1" x14ac:dyDescent="0.35">
      <c r="A413" s="31" t="s">
        <v>181</v>
      </c>
      <c r="B413" s="31" t="s">
        <v>133</v>
      </c>
      <c r="C413" s="31" t="s">
        <v>127</v>
      </c>
      <c r="D413" s="31" t="s">
        <v>132</v>
      </c>
      <c r="E413" s="31">
        <v>10</v>
      </c>
      <c r="F413" s="31" t="s">
        <v>125</v>
      </c>
      <c r="G413" s="31">
        <v>0</v>
      </c>
      <c r="H413" s="31">
        <v>-383.21809999999999</v>
      </c>
      <c r="I413" s="31">
        <v>-383.21809999999999</v>
      </c>
      <c r="J413" s="31">
        <v>2759.1702</v>
      </c>
      <c r="K413" s="31">
        <v>3212.5574999999999</v>
      </c>
      <c r="L413" s="31">
        <v>-3212.5574999999999</v>
      </c>
      <c r="N413" s="31">
        <v>24.488</v>
      </c>
      <c r="O413" s="31">
        <v>24.488</v>
      </c>
      <c r="P413"/>
      <c r="Q413"/>
      <c r="R413"/>
    </row>
    <row r="414" spans="1:18" ht="29" hidden="1" x14ac:dyDescent="0.35">
      <c r="A414" s="31" t="s">
        <v>181</v>
      </c>
      <c r="B414" s="31" t="s">
        <v>133</v>
      </c>
      <c r="C414" s="31" t="s">
        <v>127</v>
      </c>
      <c r="D414" s="31" t="s">
        <v>132</v>
      </c>
      <c r="E414" s="31">
        <v>11</v>
      </c>
      <c r="F414" s="31" t="s">
        <v>125</v>
      </c>
      <c r="G414" s="31">
        <v>0</v>
      </c>
      <c r="H414" s="31">
        <v>383.21809999999999</v>
      </c>
      <c r="I414" s="31">
        <v>-383.21809999999999</v>
      </c>
      <c r="J414" s="31">
        <v>-11956.404399999999</v>
      </c>
      <c r="K414" s="31">
        <v>3212.5574999999999</v>
      </c>
      <c r="L414" s="31">
        <v>3212.5574999999999</v>
      </c>
      <c r="N414" s="31">
        <v>-24.488</v>
      </c>
      <c r="O414" s="31">
        <v>24.488</v>
      </c>
      <c r="P414"/>
      <c r="Q414"/>
      <c r="R414"/>
    </row>
    <row r="415" spans="1:18" ht="29" hidden="1" x14ac:dyDescent="0.35">
      <c r="A415" s="31" t="s">
        <v>181</v>
      </c>
      <c r="B415" s="31" t="s">
        <v>133</v>
      </c>
      <c r="C415" s="31" t="s">
        <v>127</v>
      </c>
      <c r="D415" s="31" t="s">
        <v>132</v>
      </c>
      <c r="E415" s="31">
        <v>12</v>
      </c>
      <c r="F415" s="31" t="s">
        <v>125</v>
      </c>
      <c r="G415" s="31">
        <v>0</v>
      </c>
      <c r="H415" s="31">
        <v>383.21809999999999</v>
      </c>
      <c r="I415" s="31">
        <v>-383.21809999999999</v>
      </c>
      <c r="J415" s="31">
        <v>-6438.0639000000001</v>
      </c>
      <c r="K415" s="31">
        <v>3212.5574999999999</v>
      </c>
      <c r="L415" s="31">
        <v>3212.5574999999999</v>
      </c>
      <c r="N415" s="31">
        <v>-24.488</v>
      </c>
      <c r="O415" s="31">
        <v>24.488</v>
      </c>
      <c r="P415"/>
      <c r="Q415"/>
      <c r="R415"/>
    </row>
    <row r="416" spans="1:18" ht="14.5" hidden="1" x14ac:dyDescent="0.35">
      <c r="A416" s="31" t="s">
        <v>181</v>
      </c>
      <c r="B416" s="31" t="s">
        <v>134</v>
      </c>
      <c r="C416" s="31" t="s">
        <v>127</v>
      </c>
      <c r="D416" s="31"/>
      <c r="E416" s="31"/>
      <c r="F416" s="31" t="s">
        <v>125</v>
      </c>
      <c r="G416" s="31">
        <v>0</v>
      </c>
      <c r="H416" s="31">
        <v>-3933.0637999999999</v>
      </c>
      <c r="I416" s="31">
        <v>0</v>
      </c>
      <c r="J416" s="31">
        <v>51916.442000000003</v>
      </c>
      <c r="K416" s="32">
        <v>-8.526E-7</v>
      </c>
      <c r="L416" s="31">
        <v>-37425.365599999997</v>
      </c>
      <c r="N416" s="31">
        <v>175.898</v>
      </c>
      <c r="O416" s="32">
        <v>-3.2110000000000002E-9</v>
      </c>
      <c r="P416"/>
      <c r="Q416"/>
      <c r="R416"/>
    </row>
    <row r="417" spans="1:21" ht="14.5" hidden="1" x14ac:dyDescent="0.35">
      <c r="A417" s="31" t="s">
        <v>181</v>
      </c>
      <c r="B417" s="31" t="s">
        <v>135</v>
      </c>
      <c r="C417" s="31" t="s">
        <v>127</v>
      </c>
      <c r="D417" s="31"/>
      <c r="E417" s="31"/>
      <c r="F417" s="31" t="s">
        <v>125</v>
      </c>
      <c r="G417" s="31">
        <v>0</v>
      </c>
      <c r="H417" s="31">
        <v>-3933.0637999999999</v>
      </c>
      <c r="I417" s="31">
        <v>0</v>
      </c>
      <c r="J417" s="31">
        <v>42477.088900000002</v>
      </c>
      <c r="K417" s="32">
        <v>-9.0110000000000004E-7</v>
      </c>
      <c r="L417" s="31">
        <v>-37425.365599999997</v>
      </c>
      <c r="N417" s="31">
        <v>175.898</v>
      </c>
      <c r="O417" s="32">
        <v>-6.6160000000000003E-9</v>
      </c>
      <c r="P417"/>
      <c r="Q417"/>
      <c r="R417"/>
    </row>
    <row r="418" spans="1:21" ht="14.5" hidden="1" x14ac:dyDescent="0.35">
      <c r="A418" s="31" t="s">
        <v>181</v>
      </c>
      <c r="B418" s="31" t="s">
        <v>136</v>
      </c>
      <c r="C418" s="31" t="s">
        <v>127</v>
      </c>
      <c r="D418" s="31"/>
      <c r="E418" s="31"/>
      <c r="F418" s="31" t="s">
        <v>125</v>
      </c>
      <c r="G418" s="31">
        <v>0</v>
      </c>
      <c r="H418" s="31">
        <v>0</v>
      </c>
      <c r="I418" s="31">
        <v>-3933.0637999999999</v>
      </c>
      <c r="J418" s="31">
        <v>-51916.442000000003</v>
      </c>
      <c r="K418" s="31">
        <v>37425.365599999997</v>
      </c>
      <c r="L418" s="32">
        <v>8.9039999999999998E-7</v>
      </c>
      <c r="N418" s="32">
        <v>-3.4079999999999998E-9</v>
      </c>
      <c r="O418" s="31">
        <v>175.898</v>
      </c>
      <c r="P418"/>
      <c r="Q418"/>
      <c r="R418"/>
    </row>
    <row r="419" spans="1:21" ht="14.5" hidden="1" x14ac:dyDescent="0.35">
      <c r="A419" s="31" t="s">
        <v>181</v>
      </c>
      <c r="B419" s="31" t="s">
        <v>137</v>
      </c>
      <c r="C419" s="31" t="s">
        <v>127</v>
      </c>
      <c r="D419" s="31"/>
      <c r="E419" s="31"/>
      <c r="F419" s="31" t="s">
        <v>125</v>
      </c>
      <c r="G419" s="31">
        <v>0</v>
      </c>
      <c r="H419" s="31">
        <v>0</v>
      </c>
      <c r="I419" s="31">
        <v>-3933.0637999999999</v>
      </c>
      <c r="J419" s="31">
        <v>-42477.088900000002</v>
      </c>
      <c r="K419" s="31">
        <v>37425.365599999997</v>
      </c>
      <c r="L419" s="32">
        <v>8.6609999999999995E-7</v>
      </c>
      <c r="N419" s="32">
        <v>-6.4199999999999998E-9</v>
      </c>
      <c r="O419" s="31">
        <v>175.898</v>
      </c>
      <c r="P419"/>
      <c r="Q419"/>
      <c r="R419"/>
    </row>
    <row r="420" spans="1:21" s="35" customFormat="1" ht="30" customHeight="1" x14ac:dyDescent="0.7">
      <c r="A420" s="36" t="s">
        <v>181</v>
      </c>
      <c r="B420" s="36" t="s">
        <v>138</v>
      </c>
      <c r="C420" s="36" t="s">
        <v>127</v>
      </c>
      <c r="D420" s="36"/>
      <c r="E420" s="36"/>
      <c r="F420" s="36" t="s">
        <v>125</v>
      </c>
      <c r="G420" s="36">
        <v>0</v>
      </c>
      <c r="H420" s="36">
        <v>-3933.0637999999999</v>
      </c>
      <c r="I420" s="36">
        <v>0</v>
      </c>
      <c r="J420" s="36">
        <v>47196.765500000001</v>
      </c>
      <c r="K420" s="37">
        <v>-8.7690000000000002E-7</v>
      </c>
      <c r="L420" s="36">
        <v>-37425.365599999997</v>
      </c>
      <c r="N420" s="36">
        <v>175.898</v>
      </c>
      <c r="O420" s="37"/>
      <c r="P420" s="10">
        <f>N420-N513</f>
        <v>13.24199999999999</v>
      </c>
      <c r="Q420" s="51">
        <f>(MAX(G426:G428)*P420*EARTHQUAKE!B7)/('P-Delta Effect Check'!H420*3000*EARTHQUAKE!B26)</f>
        <v>-2.3293164212776614E-2</v>
      </c>
      <c r="R420" s="34">
        <v>-828.98699999999997</v>
      </c>
      <c r="S420" s="34">
        <v>36.621000000000002</v>
      </c>
      <c r="T420" s="10">
        <f>S420-S513</f>
        <v>2.7880000000000038</v>
      </c>
      <c r="U420" s="45">
        <f>(MAX(G426:G428)*T420*EARTHQUAKE!H7)/('P-Delta Effect Check'!R420*3000*EARTHQUAKE!H26)</f>
        <v>-2.3267565520547179E-2</v>
      </c>
    </row>
    <row r="421" spans="1:21" s="35" customFormat="1" ht="30" hidden="1" customHeight="1" x14ac:dyDescent="0.7">
      <c r="A421" s="36" t="s">
        <v>181</v>
      </c>
      <c r="B421" s="36" t="s">
        <v>139</v>
      </c>
      <c r="C421" s="36" t="s">
        <v>127</v>
      </c>
      <c r="D421" s="36"/>
      <c r="E421" s="36"/>
      <c r="F421" s="36" t="s">
        <v>125</v>
      </c>
      <c r="G421" s="36">
        <v>0</v>
      </c>
      <c r="H421" s="36">
        <v>0</v>
      </c>
      <c r="I421" s="36">
        <v>-3933.0637999999999</v>
      </c>
      <c r="J421" s="36">
        <v>-47196.765500000001</v>
      </c>
      <c r="K421" s="36">
        <v>37425.365599999997</v>
      </c>
      <c r="L421" s="37">
        <v>8.7830000000000002E-7</v>
      </c>
      <c r="N421" s="37"/>
      <c r="O421" s="36">
        <v>175.898</v>
      </c>
      <c r="P421" s="10"/>
      <c r="Q421" s="10"/>
      <c r="R421" s="10"/>
    </row>
    <row r="422" spans="1:21" ht="14.5" hidden="1" x14ac:dyDescent="0.35">
      <c r="A422" s="31" t="s">
        <v>181</v>
      </c>
      <c r="B422" s="31" t="s">
        <v>140</v>
      </c>
      <c r="C422" s="31" t="s">
        <v>127</v>
      </c>
      <c r="D422" s="31"/>
      <c r="E422" s="31"/>
      <c r="F422" s="31" t="s">
        <v>125</v>
      </c>
      <c r="G422" s="31">
        <v>0</v>
      </c>
      <c r="H422" s="31">
        <v>-1099.644</v>
      </c>
      <c r="I422" s="31">
        <v>0</v>
      </c>
      <c r="J422" s="31">
        <v>14515.3009</v>
      </c>
      <c r="K422" s="31">
        <v>0</v>
      </c>
      <c r="L422" s="31">
        <v>-10528.093800000001</v>
      </c>
      <c r="N422" s="31">
        <v>48.402999999999999</v>
      </c>
      <c r="O422" s="32">
        <v>-8.835E-10</v>
      </c>
      <c r="P422"/>
      <c r="Q422"/>
      <c r="R422"/>
    </row>
    <row r="423" spans="1:21" ht="14.5" hidden="1" x14ac:dyDescent="0.35">
      <c r="A423" s="31" t="s">
        <v>181</v>
      </c>
      <c r="B423" s="31" t="s">
        <v>141</v>
      </c>
      <c r="C423" s="31" t="s">
        <v>127</v>
      </c>
      <c r="D423" s="31"/>
      <c r="E423" s="31"/>
      <c r="F423" s="31" t="s">
        <v>125</v>
      </c>
      <c r="G423" s="31">
        <v>0</v>
      </c>
      <c r="H423" s="31">
        <v>-1099.644</v>
      </c>
      <c r="I423" s="31">
        <v>0</v>
      </c>
      <c r="J423" s="31">
        <v>11876.1553</v>
      </c>
      <c r="K423" s="31">
        <v>0</v>
      </c>
      <c r="L423" s="31">
        <v>-10528.093800000001</v>
      </c>
      <c r="N423" s="31">
        <v>48.402999999999999</v>
      </c>
      <c r="O423" s="32">
        <v>-1.821E-9</v>
      </c>
      <c r="P423"/>
      <c r="Q423"/>
      <c r="R423"/>
    </row>
    <row r="424" spans="1:21" ht="14.5" hidden="1" x14ac:dyDescent="0.35">
      <c r="A424" s="31" t="s">
        <v>181</v>
      </c>
      <c r="B424" s="31" t="s">
        <v>142</v>
      </c>
      <c r="C424" s="31" t="s">
        <v>127</v>
      </c>
      <c r="D424" s="31"/>
      <c r="E424" s="31"/>
      <c r="F424" s="31" t="s">
        <v>125</v>
      </c>
      <c r="G424" s="31">
        <v>0</v>
      </c>
      <c r="H424" s="31">
        <v>0</v>
      </c>
      <c r="I424" s="31">
        <v>-1191.2809999999999</v>
      </c>
      <c r="J424" s="31">
        <v>-15724.9094</v>
      </c>
      <c r="K424" s="31">
        <v>11405.434999999999</v>
      </c>
      <c r="L424" s="31">
        <v>0</v>
      </c>
      <c r="N424" s="32">
        <v>-1.016E-9</v>
      </c>
      <c r="O424" s="31">
        <v>52.436999999999998</v>
      </c>
      <c r="P424"/>
      <c r="Q424"/>
      <c r="R424"/>
    </row>
    <row r="425" spans="1:21" ht="14.5" hidden="1" x14ac:dyDescent="0.35">
      <c r="A425" s="31" t="s">
        <v>181</v>
      </c>
      <c r="B425" s="31" t="s">
        <v>143</v>
      </c>
      <c r="C425" s="31" t="s">
        <v>127</v>
      </c>
      <c r="D425" s="31"/>
      <c r="E425" s="31"/>
      <c r="F425" s="31" t="s">
        <v>125</v>
      </c>
      <c r="G425" s="31">
        <v>0</v>
      </c>
      <c r="H425" s="31">
        <v>0</v>
      </c>
      <c r="I425" s="31">
        <v>-1191.2809999999999</v>
      </c>
      <c r="J425" s="31">
        <v>-12865.8349</v>
      </c>
      <c r="K425" s="31">
        <v>11405.434999999999</v>
      </c>
      <c r="L425" s="31">
        <v>0</v>
      </c>
      <c r="N425" s="32">
        <v>-1.9139999999999998E-9</v>
      </c>
      <c r="O425" s="31">
        <v>52.436999999999998</v>
      </c>
      <c r="P425"/>
      <c r="Q425"/>
      <c r="R425"/>
    </row>
    <row r="426" spans="1:21" s="35" customFormat="1" ht="30" customHeight="1" x14ac:dyDescent="0.7">
      <c r="A426" s="36" t="s">
        <v>181</v>
      </c>
      <c r="B426" s="36" t="s">
        <v>144</v>
      </c>
      <c r="C426" s="36" t="s">
        <v>145</v>
      </c>
      <c r="D426" s="36"/>
      <c r="E426" s="36"/>
      <c r="F426" s="36" t="s">
        <v>125</v>
      </c>
      <c r="G426" s="36">
        <v>56230.44</v>
      </c>
      <c r="H426" s="36">
        <v>0</v>
      </c>
      <c r="I426" s="36">
        <v>0</v>
      </c>
      <c r="J426" s="36">
        <v>0</v>
      </c>
      <c r="K426" s="36">
        <v>674765.28</v>
      </c>
      <c r="L426" s="36">
        <v>-674765.28</v>
      </c>
      <c r="N426" s="37"/>
      <c r="O426" s="37"/>
      <c r="P426" s="10"/>
      <c r="Q426" s="51"/>
      <c r="R426" s="55"/>
      <c r="S426" s="57"/>
      <c r="T426" s="10"/>
      <c r="U426" s="45"/>
    </row>
    <row r="427" spans="1:21" s="35" customFormat="1" ht="30" customHeight="1" x14ac:dyDescent="0.7">
      <c r="A427" s="36" t="s">
        <v>181</v>
      </c>
      <c r="B427" s="36" t="s">
        <v>146</v>
      </c>
      <c r="C427" s="36" t="s">
        <v>145</v>
      </c>
      <c r="D427" s="36"/>
      <c r="E427" s="36"/>
      <c r="F427" s="36" t="s">
        <v>125</v>
      </c>
      <c r="G427" s="36">
        <v>76102.44</v>
      </c>
      <c r="H427" s="36">
        <v>0</v>
      </c>
      <c r="I427" s="36">
        <v>0</v>
      </c>
      <c r="J427" s="36">
        <v>0</v>
      </c>
      <c r="K427" s="36">
        <v>913229.28</v>
      </c>
      <c r="L427" s="36">
        <v>-913229.28</v>
      </c>
      <c r="N427" s="37"/>
      <c r="O427" s="37"/>
      <c r="P427" s="10"/>
      <c r="Q427" s="51"/>
      <c r="R427" s="55"/>
      <c r="S427" s="57"/>
      <c r="T427" s="10"/>
      <c r="U427" s="45"/>
    </row>
    <row r="428" spans="1:21" s="39" customFormat="1" ht="30" customHeight="1" thickBot="1" x14ac:dyDescent="0.75">
      <c r="A428" s="38" t="s">
        <v>181</v>
      </c>
      <c r="B428" s="38" t="s">
        <v>147</v>
      </c>
      <c r="C428" s="38" t="s">
        <v>145</v>
      </c>
      <c r="D428" s="38"/>
      <c r="E428" s="38"/>
      <c r="F428" s="38" t="s">
        <v>125</v>
      </c>
      <c r="G428" s="38">
        <v>60639.12</v>
      </c>
      <c r="H428" s="38">
        <v>0</v>
      </c>
      <c r="I428" s="38">
        <v>0</v>
      </c>
      <c r="J428" s="38">
        <v>0</v>
      </c>
      <c r="K428" s="38">
        <v>727669.44</v>
      </c>
      <c r="L428" s="38">
        <v>-727669.44</v>
      </c>
      <c r="N428" s="40"/>
      <c r="O428" s="40"/>
      <c r="P428" s="43"/>
      <c r="Q428" s="52"/>
      <c r="R428" s="47"/>
      <c r="S428" s="54"/>
      <c r="T428" s="43"/>
      <c r="U428" s="58"/>
    </row>
    <row r="429" spans="1:21" ht="14.5" hidden="1" x14ac:dyDescent="0.35">
      <c r="A429" s="31" t="s">
        <v>181</v>
      </c>
      <c r="B429" s="31" t="s">
        <v>148</v>
      </c>
      <c r="C429" s="31" t="s">
        <v>145</v>
      </c>
      <c r="D429" s="31" t="s">
        <v>149</v>
      </c>
      <c r="E429" s="31"/>
      <c r="F429" s="31" t="s">
        <v>125</v>
      </c>
      <c r="G429" s="31">
        <v>49119.12</v>
      </c>
      <c r="H429" s="31">
        <v>0</v>
      </c>
      <c r="I429" s="31">
        <v>255.2518</v>
      </c>
      <c r="J429" s="31">
        <v>6126.0441000000001</v>
      </c>
      <c r="K429" s="31">
        <v>592282.51060000004</v>
      </c>
      <c r="L429" s="31">
        <v>-589429.43999999994</v>
      </c>
      <c r="N429" s="31">
        <v>21.748000000000001</v>
      </c>
      <c r="O429" s="31">
        <v>21.748000000000001</v>
      </c>
      <c r="P429"/>
      <c r="Q429"/>
      <c r="R429"/>
    </row>
    <row r="430" spans="1:21" ht="14.5" hidden="1" x14ac:dyDescent="0.35">
      <c r="A430" s="31" t="s">
        <v>181</v>
      </c>
      <c r="B430" s="31" t="s">
        <v>148</v>
      </c>
      <c r="C430" s="31" t="s">
        <v>145</v>
      </c>
      <c r="D430" s="31" t="s">
        <v>150</v>
      </c>
      <c r="E430" s="31"/>
      <c r="F430" s="31" t="s">
        <v>125</v>
      </c>
      <c r="G430" s="31">
        <v>49119.12</v>
      </c>
      <c r="H430" s="31">
        <v>-340.33580000000001</v>
      </c>
      <c r="I430" s="31">
        <v>-340.33580000000001</v>
      </c>
      <c r="J430" s="31">
        <v>-4084.0293999999999</v>
      </c>
      <c r="K430" s="31">
        <v>587289.63710000005</v>
      </c>
      <c r="L430" s="31">
        <v>-592282.51060000004</v>
      </c>
      <c r="N430" s="32">
        <v>-2.1759999999999999E-9</v>
      </c>
      <c r="O430" s="31">
        <v>-16.311</v>
      </c>
      <c r="P430"/>
      <c r="Q430"/>
      <c r="R430"/>
    </row>
    <row r="431" spans="1:21" ht="14.5" hidden="1" x14ac:dyDescent="0.35">
      <c r="A431" s="31" t="s">
        <v>181</v>
      </c>
      <c r="B431" s="31" t="s">
        <v>151</v>
      </c>
      <c r="C431" s="31" t="s">
        <v>145</v>
      </c>
      <c r="D431" s="31" t="s">
        <v>149</v>
      </c>
      <c r="E431" s="31"/>
      <c r="F431" s="31" t="s">
        <v>125</v>
      </c>
      <c r="G431" s="31">
        <v>49119.12</v>
      </c>
      <c r="H431" s="31">
        <v>340.33580000000001</v>
      </c>
      <c r="I431" s="31">
        <v>340.33580000000001</v>
      </c>
      <c r="J431" s="31">
        <v>4084.0293999999999</v>
      </c>
      <c r="K431" s="31">
        <v>591569.24289999995</v>
      </c>
      <c r="L431" s="31">
        <v>-586576.36939999997</v>
      </c>
      <c r="N431" s="32">
        <v>-4.308E-10</v>
      </c>
      <c r="O431" s="31">
        <v>16.311</v>
      </c>
      <c r="P431"/>
      <c r="Q431"/>
      <c r="R431"/>
    </row>
    <row r="432" spans="1:21" ht="14.5" hidden="1" x14ac:dyDescent="0.35">
      <c r="A432" s="31" t="s">
        <v>181</v>
      </c>
      <c r="B432" s="31" t="s">
        <v>151</v>
      </c>
      <c r="C432" s="31" t="s">
        <v>145</v>
      </c>
      <c r="D432" s="31" t="s">
        <v>150</v>
      </c>
      <c r="E432" s="31"/>
      <c r="F432" s="31" t="s">
        <v>125</v>
      </c>
      <c r="G432" s="31">
        <v>49119.12</v>
      </c>
      <c r="H432" s="31">
        <v>0</v>
      </c>
      <c r="I432" s="31">
        <v>-255.2518</v>
      </c>
      <c r="J432" s="31">
        <v>-6126.0441000000001</v>
      </c>
      <c r="K432" s="31">
        <v>586576.36939999997</v>
      </c>
      <c r="L432" s="31">
        <v>-589429.43999999994</v>
      </c>
      <c r="N432" s="31">
        <v>-21.748000000000001</v>
      </c>
      <c r="O432" s="31">
        <v>-21.748000000000001</v>
      </c>
      <c r="P432"/>
      <c r="Q432"/>
      <c r="R432"/>
    </row>
    <row r="433" spans="1:18" ht="14.5" hidden="1" x14ac:dyDescent="0.35">
      <c r="A433" s="31" t="s">
        <v>181</v>
      </c>
      <c r="B433" s="31" t="s">
        <v>152</v>
      </c>
      <c r="C433" s="31" t="s">
        <v>145</v>
      </c>
      <c r="D433" s="31" t="s">
        <v>149</v>
      </c>
      <c r="E433" s="31"/>
      <c r="F433" s="31" t="s">
        <v>125</v>
      </c>
      <c r="G433" s="31">
        <v>60005.52</v>
      </c>
      <c r="H433" s="31">
        <v>0</v>
      </c>
      <c r="I433" s="31">
        <v>510.50369999999998</v>
      </c>
      <c r="J433" s="31">
        <v>12252.088100000001</v>
      </c>
      <c r="K433" s="31">
        <v>725772.38119999995</v>
      </c>
      <c r="L433" s="31">
        <v>-720066.24</v>
      </c>
      <c r="N433" s="31">
        <v>43.494999999999997</v>
      </c>
      <c r="O433" s="31">
        <v>43.494999999999997</v>
      </c>
      <c r="P433"/>
      <c r="Q433"/>
      <c r="R433"/>
    </row>
    <row r="434" spans="1:18" ht="14.5" hidden="1" x14ac:dyDescent="0.35">
      <c r="A434" s="31" t="s">
        <v>181</v>
      </c>
      <c r="B434" s="31" t="s">
        <v>152</v>
      </c>
      <c r="C434" s="31" t="s">
        <v>145</v>
      </c>
      <c r="D434" s="31" t="s">
        <v>150</v>
      </c>
      <c r="E434" s="31"/>
      <c r="F434" s="31" t="s">
        <v>125</v>
      </c>
      <c r="G434" s="31">
        <v>60005.52</v>
      </c>
      <c r="H434" s="31">
        <v>-680.67160000000001</v>
      </c>
      <c r="I434" s="31">
        <v>-680.67160000000001</v>
      </c>
      <c r="J434" s="31">
        <v>-8168.0587999999998</v>
      </c>
      <c r="K434" s="31">
        <v>715786.63410000002</v>
      </c>
      <c r="L434" s="31">
        <v>-725772.38119999995</v>
      </c>
      <c r="N434" s="32">
        <v>-1.38E-9</v>
      </c>
      <c r="O434" s="31">
        <v>-32.621000000000002</v>
      </c>
      <c r="P434"/>
      <c r="Q434"/>
      <c r="R434"/>
    </row>
    <row r="435" spans="1:18" ht="14.5" hidden="1" x14ac:dyDescent="0.35">
      <c r="A435" s="31" t="s">
        <v>181</v>
      </c>
      <c r="B435" s="31" t="s">
        <v>153</v>
      </c>
      <c r="C435" s="31" t="s">
        <v>145</v>
      </c>
      <c r="D435" s="31" t="s">
        <v>149</v>
      </c>
      <c r="E435" s="31"/>
      <c r="F435" s="31" t="s">
        <v>125</v>
      </c>
      <c r="G435" s="31">
        <v>60005.52</v>
      </c>
      <c r="H435" s="31">
        <v>680.67160000000001</v>
      </c>
      <c r="I435" s="31">
        <v>680.67160000000001</v>
      </c>
      <c r="J435" s="31">
        <v>8168.0587999999998</v>
      </c>
      <c r="K435" s="31">
        <v>724345.84589999996</v>
      </c>
      <c r="L435" s="31">
        <v>-714360.09880000004</v>
      </c>
      <c r="N435" s="32">
        <v>2.11E-9</v>
      </c>
      <c r="O435" s="31">
        <v>32.621000000000002</v>
      </c>
      <c r="P435"/>
      <c r="Q435"/>
      <c r="R435"/>
    </row>
    <row r="436" spans="1:18" ht="14.5" hidden="1" x14ac:dyDescent="0.35">
      <c r="A436" s="31" t="s">
        <v>181</v>
      </c>
      <c r="B436" s="31" t="s">
        <v>153</v>
      </c>
      <c r="C436" s="31" t="s">
        <v>145</v>
      </c>
      <c r="D436" s="31" t="s">
        <v>150</v>
      </c>
      <c r="E436" s="31"/>
      <c r="F436" s="31" t="s">
        <v>125</v>
      </c>
      <c r="G436" s="31">
        <v>60005.52</v>
      </c>
      <c r="H436" s="31">
        <v>0</v>
      </c>
      <c r="I436" s="31">
        <v>-510.50369999999998</v>
      </c>
      <c r="J436" s="31">
        <v>-12252.088100000001</v>
      </c>
      <c r="K436" s="31">
        <v>714360.09880000004</v>
      </c>
      <c r="L436" s="31">
        <v>-720066.24</v>
      </c>
      <c r="N436" s="31">
        <v>-43.494999999999997</v>
      </c>
      <c r="O436" s="31">
        <v>-43.494999999999997</v>
      </c>
      <c r="P436"/>
      <c r="Q436"/>
      <c r="R436"/>
    </row>
    <row r="437" spans="1:18" ht="14.5" hidden="1" x14ac:dyDescent="0.35">
      <c r="A437" s="31" t="s">
        <v>181</v>
      </c>
      <c r="B437" s="31" t="s">
        <v>154</v>
      </c>
      <c r="C437" s="31" t="s">
        <v>145</v>
      </c>
      <c r="D437" s="31" t="s">
        <v>149</v>
      </c>
      <c r="E437" s="31"/>
      <c r="F437" s="31" t="s">
        <v>125</v>
      </c>
      <c r="G437" s="31">
        <v>49119.12</v>
      </c>
      <c r="H437" s="31">
        <v>340.33580000000001</v>
      </c>
      <c r="I437" s="31">
        <v>0</v>
      </c>
      <c r="J437" s="31">
        <v>1379.5851</v>
      </c>
      <c r="K437" s="31">
        <v>592282.51060000004</v>
      </c>
      <c r="L437" s="31">
        <v>-586576.36939999997</v>
      </c>
      <c r="N437" s="31">
        <v>16.311</v>
      </c>
      <c r="O437" s="31">
        <v>21.748000000000001</v>
      </c>
      <c r="P437"/>
      <c r="Q437"/>
      <c r="R437"/>
    </row>
    <row r="438" spans="1:18" ht="14.5" hidden="1" x14ac:dyDescent="0.35">
      <c r="A438" s="31" t="s">
        <v>181</v>
      </c>
      <c r="B438" s="31" t="s">
        <v>154</v>
      </c>
      <c r="C438" s="31" t="s">
        <v>145</v>
      </c>
      <c r="D438" s="31" t="s">
        <v>150</v>
      </c>
      <c r="E438" s="31"/>
      <c r="F438" s="31" t="s">
        <v>125</v>
      </c>
      <c r="G438" s="31">
        <v>49119.12</v>
      </c>
      <c r="H438" s="31">
        <v>-255.2518</v>
      </c>
      <c r="I438" s="31">
        <v>-340.33580000000001</v>
      </c>
      <c r="J438" s="31">
        <v>-6126.0441000000001</v>
      </c>
      <c r="K438" s="31">
        <v>589429.43999999994</v>
      </c>
      <c r="L438" s="31">
        <v>-591569.24289999995</v>
      </c>
      <c r="N438" s="31">
        <v>-21.748000000000001</v>
      </c>
      <c r="O438" s="32">
        <v>-1.316E-9</v>
      </c>
      <c r="P438"/>
      <c r="Q438"/>
      <c r="R438"/>
    </row>
    <row r="439" spans="1:18" ht="14.5" hidden="1" x14ac:dyDescent="0.35">
      <c r="A439" s="31" t="s">
        <v>181</v>
      </c>
      <c r="B439" s="31" t="s">
        <v>155</v>
      </c>
      <c r="C439" s="31" t="s">
        <v>145</v>
      </c>
      <c r="D439" s="31" t="s">
        <v>149</v>
      </c>
      <c r="E439" s="31"/>
      <c r="F439" s="31" t="s">
        <v>125</v>
      </c>
      <c r="G439" s="31">
        <v>49119.12</v>
      </c>
      <c r="H439" s="31">
        <v>255.2518</v>
      </c>
      <c r="I439" s="31">
        <v>340.33580000000001</v>
      </c>
      <c r="J439" s="31">
        <v>6126.0441000000001</v>
      </c>
      <c r="K439" s="31">
        <v>589429.43999999994</v>
      </c>
      <c r="L439" s="31">
        <v>-587289.63710000005</v>
      </c>
      <c r="N439" s="31">
        <v>21.748000000000001</v>
      </c>
      <c r="O439" s="32">
        <v>-1.295E-9</v>
      </c>
      <c r="P439"/>
      <c r="Q439"/>
      <c r="R439"/>
    </row>
    <row r="440" spans="1:18" ht="14.5" hidden="1" x14ac:dyDescent="0.35">
      <c r="A440" s="31" t="s">
        <v>181</v>
      </c>
      <c r="B440" s="31" t="s">
        <v>155</v>
      </c>
      <c r="C440" s="31" t="s">
        <v>145</v>
      </c>
      <c r="D440" s="31" t="s">
        <v>150</v>
      </c>
      <c r="E440" s="31"/>
      <c r="F440" s="31" t="s">
        <v>125</v>
      </c>
      <c r="G440" s="31">
        <v>49119.12</v>
      </c>
      <c r="H440" s="31">
        <v>-340.33580000000001</v>
      </c>
      <c r="I440" s="31">
        <v>0</v>
      </c>
      <c r="J440" s="31">
        <v>-1379.5851</v>
      </c>
      <c r="K440" s="31">
        <v>586576.36939999997</v>
      </c>
      <c r="L440" s="31">
        <v>-592282.51060000004</v>
      </c>
      <c r="N440" s="31">
        <v>-16.311</v>
      </c>
      <c r="O440" s="31">
        <v>-21.748000000000001</v>
      </c>
      <c r="P440"/>
      <c r="Q440"/>
      <c r="R440"/>
    </row>
    <row r="441" spans="1:18" ht="14.5" hidden="1" x14ac:dyDescent="0.35">
      <c r="A441" s="31" t="s">
        <v>181</v>
      </c>
      <c r="B441" s="31" t="s">
        <v>156</v>
      </c>
      <c r="C441" s="31" t="s">
        <v>145</v>
      </c>
      <c r="D441" s="31" t="s">
        <v>149</v>
      </c>
      <c r="E441" s="31"/>
      <c r="F441" s="31" t="s">
        <v>125</v>
      </c>
      <c r="G441" s="31">
        <v>60005.52</v>
      </c>
      <c r="H441" s="31">
        <v>680.67160000000001</v>
      </c>
      <c r="I441" s="31">
        <v>0</v>
      </c>
      <c r="J441" s="31">
        <v>2759.1702</v>
      </c>
      <c r="K441" s="31">
        <v>725772.38119999995</v>
      </c>
      <c r="L441" s="31">
        <v>-714360.09880000004</v>
      </c>
      <c r="N441" s="31">
        <v>32.621000000000002</v>
      </c>
      <c r="O441" s="31">
        <v>43.494999999999997</v>
      </c>
      <c r="P441"/>
      <c r="Q441"/>
      <c r="R441"/>
    </row>
    <row r="442" spans="1:18" ht="14.5" hidden="1" x14ac:dyDescent="0.35">
      <c r="A442" s="31" t="s">
        <v>181</v>
      </c>
      <c r="B442" s="31" t="s">
        <v>156</v>
      </c>
      <c r="C442" s="31" t="s">
        <v>145</v>
      </c>
      <c r="D442" s="31" t="s">
        <v>150</v>
      </c>
      <c r="E442" s="31"/>
      <c r="F442" s="31" t="s">
        <v>125</v>
      </c>
      <c r="G442" s="31">
        <v>60005.52</v>
      </c>
      <c r="H442" s="31">
        <v>-510.50369999999998</v>
      </c>
      <c r="I442" s="31">
        <v>-680.67160000000001</v>
      </c>
      <c r="J442" s="31">
        <v>-12252.088100000001</v>
      </c>
      <c r="K442" s="31">
        <v>720066.24</v>
      </c>
      <c r="L442" s="31">
        <v>-724345.84589999996</v>
      </c>
      <c r="N442" s="31">
        <v>-43.494999999999997</v>
      </c>
      <c r="O442" s="32">
        <v>3.4120000000000002E-10</v>
      </c>
      <c r="P442"/>
      <c r="Q442"/>
      <c r="R442"/>
    </row>
    <row r="443" spans="1:18" ht="14.5" hidden="1" x14ac:dyDescent="0.35">
      <c r="A443" s="31" t="s">
        <v>181</v>
      </c>
      <c r="B443" s="31" t="s">
        <v>157</v>
      </c>
      <c r="C443" s="31" t="s">
        <v>145</v>
      </c>
      <c r="D443" s="31" t="s">
        <v>149</v>
      </c>
      <c r="E443" s="31"/>
      <c r="F443" s="31" t="s">
        <v>125</v>
      </c>
      <c r="G443" s="31">
        <v>60005.52</v>
      </c>
      <c r="H443" s="31">
        <v>510.50369999999998</v>
      </c>
      <c r="I443" s="31">
        <v>680.67160000000001</v>
      </c>
      <c r="J443" s="31">
        <v>12252.088100000001</v>
      </c>
      <c r="K443" s="31">
        <v>720066.24</v>
      </c>
      <c r="L443" s="31">
        <v>-715786.63410000002</v>
      </c>
      <c r="N443" s="31">
        <v>43.494999999999997</v>
      </c>
      <c r="O443" s="32">
        <v>3.836E-10</v>
      </c>
      <c r="P443"/>
      <c r="Q443"/>
      <c r="R443"/>
    </row>
    <row r="444" spans="1:18" ht="14.5" hidden="1" x14ac:dyDescent="0.35">
      <c r="A444" s="31" t="s">
        <v>181</v>
      </c>
      <c r="B444" s="31" t="s">
        <v>157</v>
      </c>
      <c r="C444" s="31" t="s">
        <v>145</v>
      </c>
      <c r="D444" s="31" t="s">
        <v>150</v>
      </c>
      <c r="E444" s="31"/>
      <c r="F444" s="31" t="s">
        <v>125</v>
      </c>
      <c r="G444" s="31">
        <v>60005.52</v>
      </c>
      <c r="H444" s="31">
        <v>-680.67160000000001</v>
      </c>
      <c r="I444" s="31">
        <v>0</v>
      </c>
      <c r="J444" s="31">
        <v>-2759.1702</v>
      </c>
      <c r="K444" s="31">
        <v>714360.09880000004</v>
      </c>
      <c r="L444" s="31">
        <v>-725772.38119999995</v>
      </c>
      <c r="N444" s="31">
        <v>-32.621000000000002</v>
      </c>
      <c r="O444" s="31">
        <v>-43.494999999999997</v>
      </c>
      <c r="P444"/>
      <c r="Q444"/>
      <c r="R444"/>
    </row>
    <row r="445" spans="1:18" ht="14.5" hidden="1" x14ac:dyDescent="0.35">
      <c r="A445" s="31" t="s">
        <v>181</v>
      </c>
      <c r="B445" s="31" t="s">
        <v>158</v>
      </c>
      <c r="C445" s="31" t="s">
        <v>145</v>
      </c>
      <c r="D445" s="31" t="s">
        <v>149</v>
      </c>
      <c r="E445" s="31"/>
      <c r="F445" s="31" t="s">
        <v>125</v>
      </c>
      <c r="G445" s="31">
        <v>36148.14</v>
      </c>
      <c r="H445" s="31">
        <v>0</v>
      </c>
      <c r="I445" s="31">
        <v>510.50369999999998</v>
      </c>
      <c r="J445" s="31">
        <v>12252.088100000001</v>
      </c>
      <c r="K445" s="31">
        <v>439483.82120000001</v>
      </c>
      <c r="L445" s="31">
        <v>-433777.68</v>
      </c>
      <c r="N445" s="31">
        <v>43.494999999999997</v>
      </c>
      <c r="O445" s="31">
        <v>43.494999999999997</v>
      </c>
      <c r="P445"/>
      <c r="Q445"/>
      <c r="R445"/>
    </row>
    <row r="446" spans="1:18" ht="14.5" hidden="1" x14ac:dyDescent="0.35">
      <c r="A446" s="31" t="s">
        <v>181</v>
      </c>
      <c r="B446" s="31" t="s">
        <v>158</v>
      </c>
      <c r="C446" s="31" t="s">
        <v>145</v>
      </c>
      <c r="D446" s="31" t="s">
        <v>150</v>
      </c>
      <c r="E446" s="31"/>
      <c r="F446" s="31" t="s">
        <v>125</v>
      </c>
      <c r="G446" s="31">
        <v>36148.14</v>
      </c>
      <c r="H446" s="31">
        <v>-680.67160000000001</v>
      </c>
      <c r="I446" s="31">
        <v>-680.67160000000001</v>
      </c>
      <c r="J446" s="31">
        <v>-8168.0587999999998</v>
      </c>
      <c r="K446" s="31">
        <v>429498.07410000003</v>
      </c>
      <c r="L446" s="31">
        <v>-439483.82120000001</v>
      </c>
      <c r="N446" s="32">
        <v>-2.7240000000000001E-9</v>
      </c>
      <c r="O446" s="31">
        <v>-32.621000000000002</v>
      </c>
      <c r="P446"/>
      <c r="Q446"/>
      <c r="R446"/>
    </row>
    <row r="447" spans="1:18" ht="14.5" hidden="1" x14ac:dyDescent="0.35">
      <c r="A447" s="31" t="s">
        <v>181</v>
      </c>
      <c r="B447" s="31" t="s">
        <v>159</v>
      </c>
      <c r="C447" s="31" t="s">
        <v>145</v>
      </c>
      <c r="D447" s="31" t="s">
        <v>149</v>
      </c>
      <c r="E447" s="31"/>
      <c r="F447" s="31" t="s">
        <v>125</v>
      </c>
      <c r="G447" s="31">
        <v>36148.14</v>
      </c>
      <c r="H447" s="31">
        <v>680.67160000000001</v>
      </c>
      <c r="I447" s="31">
        <v>680.67160000000001</v>
      </c>
      <c r="J447" s="31">
        <v>8168.0587999999998</v>
      </c>
      <c r="K447" s="31">
        <v>438057.28590000002</v>
      </c>
      <c r="L447" s="31">
        <v>-428071.53879999998</v>
      </c>
      <c r="N447" s="32">
        <v>7.6590000000000001E-10</v>
      </c>
      <c r="O447" s="31">
        <v>32.621000000000002</v>
      </c>
      <c r="P447"/>
      <c r="Q447"/>
      <c r="R447"/>
    </row>
    <row r="448" spans="1:18" ht="14.5" hidden="1" x14ac:dyDescent="0.35">
      <c r="A448" s="31" t="s">
        <v>181</v>
      </c>
      <c r="B448" s="31" t="s">
        <v>159</v>
      </c>
      <c r="C448" s="31" t="s">
        <v>145</v>
      </c>
      <c r="D448" s="31" t="s">
        <v>150</v>
      </c>
      <c r="E448" s="31"/>
      <c r="F448" s="31" t="s">
        <v>125</v>
      </c>
      <c r="G448" s="31">
        <v>36148.14</v>
      </c>
      <c r="H448" s="31">
        <v>0</v>
      </c>
      <c r="I448" s="31">
        <v>-510.50369999999998</v>
      </c>
      <c r="J448" s="31">
        <v>-12252.088100000001</v>
      </c>
      <c r="K448" s="31">
        <v>428071.53879999998</v>
      </c>
      <c r="L448" s="31">
        <v>-433777.68</v>
      </c>
      <c r="N448" s="31">
        <v>-43.494999999999997</v>
      </c>
      <c r="O448" s="31">
        <v>-43.494999999999997</v>
      </c>
      <c r="P448"/>
      <c r="Q448"/>
      <c r="R448"/>
    </row>
    <row r="449" spans="1:18" ht="14.5" hidden="1" x14ac:dyDescent="0.35">
      <c r="A449" s="31" t="s">
        <v>181</v>
      </c>
      <c r="B449" s="31" t="s">
        <v>160</v>
      </c>
      <c r="C449" s="31" t="s">
        <v>145</v>
      </c>
      <c r="D449" s="31" t="s">
        <v>149</v>
      </c>
      <c r="E449" s="31"/>
      <c r="F449" s="31" t="s">
        <v>125</v>
      </c>
      <c r="G449" s="31">
        <v>36148.14</v>
      </c>
      <c r="H449" s="31">
        <v>680.67160000000001</v>
      </c>
      <c r="I449" s="31">
        <v>0</v>
      </c>
      <c r="J449" s="31">
        <v>2759.1702</v>
      </c>
      <c r="K449" s="31">
        <v>439483.82120000001</v>
      </c>
      <c r="L449" s="31">
        <v>-428071.53879999998</v>
      </c>
      <c r="N449" s="31">
        <v>32.621000000000002</v>
      </c>
      <c r="O449" s="31">
        <v>43.494999999999997</v>
      </c>
      <c r="P449"/>
      <c r="Q449"/>
      <c r="R449"/>
    </row>
    <row r="450" spans="1:18" ht="14.5" hidden="1" x14ac:dyDescent="0.35">
      <c r="A450" s="31" t="s">
        <v>181</v>
      </c>
      <c r="B450" s="31" t="s">
        <v>160</v>
      </c>
      <c r="C450" s="31" t="s">
        <v>145</v>
      </c>
      <c r="D450" s="31" t="s">
        <v>150</v>
      </c>
      <c r="E450" s="31"/>
      <c r="F450" s="31" t="s">
        <v>125</v>
      </c>
      <c r="G450" s="31">
        <v>36148.14</v>
      </c>
      <c r="H450" s="31">
        <v>-510.50369999999998</v>
      </c>
      <c r="I450" s="31">
        <v>-680.67160000000001</v>
      </c>
      <c r="J450" s="31">
        <v>-12252.088100000001</v>
      </c>
      <c r="K450" s="31">
        <v>433777.68</v>
      </c>
      <c r="L450" s="31">
        <v>-438057.28590000002</v>
      </c>
      <c r="N450" s="31">
        <v>-43.494999999999997</v>
      </c>
      <c r="O450" s="32">
        <v>-1.0020000000000001E-9</v>
      </c>
      <c r="P450"/>
      <c r="Q450"/>
      <c r="R450"/>
    </row>
    <row r="451" spans="1:18" ht="14.5" hidden="1" x14ac:dyDescent="0.35">
      <c r="A451" s="31" t="s">
        <v>181</v>
      </c>
      <c r="B451" s="31" t="s">
        <v>161</v>
      </c>
      <c r="C451" s="31" t="s">
        <v>145</v>
      </c>
      <c r="D451" s="31" t="s">
        <v>149</v>
      </c>
      <c r="E451" s="31"/>
      <c r="F451" s="31" t="s">
        <v>125</v>
      </c>
      <c r="G451" s="31">
        <v>36148.14</v>
      </c>
      <c r="H451" s="31">
        <v>510.50369999999998</v>
      </c>
      <c r="I451" s="31">
        <v>680.67160000000001</v>
      </c>
      <c r="J451" s="31">
        <v>12252.088100000001</v>
      </c>
      <c r="K451" s="31">
        <v>433777.68</v>
      </c>
      <c r="L451" s="31">
        <v>-429498.07410000003</v>
      </c>
      <c r="N451" s="31">
        <v>43.494999999999997</v>
      </c>
      <c r="O451" s="32">
        <v>-9.5929999999999999E-10</v>
      </c>
      <c r="P451"/>
      <c r="Q451"/>
      <c r="R451"/>
    </row>
    <row r="452" spans="1:18" ht="14.5" hidden="1" x14ac:dyDescent="0.35">
      <c r="A452" s="31" t="s">
        <v>181</v>
      </c>
      <c r="B452" s="31" t="s">
        <v>161</v>
      </c>
      <c r="C452" s="31" t="s">
        <v>145</v>
      </c>
      <c r="D452" s="31" t="s">
        <v>150</v>
      </c>
      <c r="E452" s="31"/>
      <c r="F452" s="31" t="s">
        <v>125</v>
      </c>
      <c r="G452" s="31">
        <v>36148.14</v>
      </c>
      <c r="H452" s="31">
        <v>-680.67160000000001</v>
      </c>
      <c r="I452" s="31">
        <v>0</v>
      </c>
      <c r="J452" s="31">
        <v>-2759.1702</v>
      </c>
      <c r="K452" s="31">
        <v>428071.53879999998</v>
      </c>
      <c r="L452" s="31">
        <v>-439483.82120000001</v>
      </c>
      <c r="N452" s="31">
        <v>-32.621000000000002</v>
      </c>
      <c r="O452" s="31">
        <v>-43.494999999999997</v>
      </c>
      <c r="P452"/>
      <c r="Q452"/>
      <c r="R452"/>
    </row>
    <row r="453" spans="1:18" ht="14.5" hidden="1" x14ac:dyDescent="0.35">
      <c r="A453" s="31" t="s">
        <v>181</v>
      </c>
      <c r="B453" s="31" t="s">
        <v>162</v>
      </c>
      <c r="C453" s="31" t="s">
        <v>145</v>
      </c>
      <c r="D453" s="31"/>
      <c r="E453" s="31"/>
      <c r="F453" s="31" t="s">
        <v>125</v>
      </c>
      <c r="G453" s="31">
        <v>65581.551600000006</v>
      </c>
      <c r="H453" s="31">
        <v>-5112.9829</v>
      </c>
      <c r="I453" s="31">
        <v>0</v>
      </c>
      <c r="J453" s="31">
        <v>67491.374599999996</v>
      </c>
      <c r="K453" s="31">
        <v>786978.61919999996</v>
      </c>
      <c r="L453" s="31">
        <v>-835631.59450000001</v>
      </c>
      <c r="N453" s="31">
        <v>228.66800000000001</v>
      </c>
      <c r="O453" s="32">
        <v>-3.9719999999999999E-9</v>
      </c>
      <c r="P453"/>
      <c r="Q453"/>
      <c r="R453"/>
    </row>
    <row r="454" spans="1:18" ht="14.5" hidden="1" x14ac:dyDescent="0.35">
      <c r="A454" s="31" t="s">
        <v>181</v>
      </c>
      <c r="B454" s="31" t="s">
        <v>163</v>
      </c>
      <c r="C454" s="31" t="s">
        <v>145</v>
      </c>
      <c r="D454" s="31"/>
      <c r="E454" s="31"/>
      <c r="F454" s="31" t="s">
        <v>125</v>
      </c>
      <c r="G454" s="31">
        <v>65581.551600000006</v>
      </c>
      <c r="H454" s="31">
        <v>5112.9829</v>
      </c>
      <c r="I454" s="31">
        <v>0</v>
      </c>
      <c r="J454" s="31">
        <v>-67491.374599999996</v>
      </c>
      <c r="K454" s="31">
        <v>786978.61919999996</v>
      </c>
      <c r="L454" s="31">
        <v>-738325.64390000002</v>
      </c>
      <c r="N454" s="31">
        <v>-228.66800000000001</v>
      </c>
      <c r="O454" s="32">
        <v>4.3770000000000001E-9</v>
      </c>
      <c r="P454"/>
      <c r="Q454"/>
      <c r="R454"/>
    </row>
    <row r="455" spans="1:18" ht="14.5" hidden="1" x14ac:dyDescent="0.35">
      <c r="A455" s="31" t="s">
        <v>181</v>
      </c>
      <c r="B455" s="31" t="s">
        <v>164</v>
      </c>
      <c r="C455" s="31" t="s">
        <v>145</v>
      </c>
      <c r="D455" s="31"/>
      <c r="E455" s="31"/>
      <c r="F455" s="31" t="s">
        <v>125</v>
      </c>
      <c r="G455" s="31">
        <v>65581.551600000006</v>
      </c>
      <c r="H455" s="31">
        <v>-5112.9829</v>
      </c>
      <c r="I455" s="31">
        <v>0</v>
      </c>
      <c r="J455" s="31">
        <v>55220.215600000003</v>
      </c>
      <c r="K455" s="31">
        <v>786978.61919999996</v>
      </c>
      <c r="L455" s="31">
        <v>-835631.59450000001</v>
      </c>
      <c r="N455" s="31">
        <v>228.66800000000001</v>
      </c>
      <c r="O455" s="32">
        <v>-8.3980000000000002E-9</v>
      </c>
      <c r="P455"/>
      <c r="Q455"/>
      <c r="R455"/>
    </row>
    <row r="456" spans="1:18" ht="14.5" hidden="1" x14ac:dyDescent="0.35">
      <c r="A456" s="31" t="s">
        <v>181</v>
      </c>
      <c r="B456" s="31" t="s">
        <v>165</v>
      </c>
      <c r="C456" s="31" t="s">
        <v>145</v>
      </c>
      <c r="D456" s="31"/>
      <c r="E456" s="31"/>
      <c r="F456" s="31" t="s">
        <v>125</v>
      </c>
      <c r="G456" s="31">
        <v>65581.551600000006</v>
      </c>
      <c r="H456" s="31">
        <v>5112.9829</v>
      </c>
      <c r="I456" s="31">
        <v>0</v>
      </c>
      <c r="J456" s="31">
        <v>-55220.215600000003</v>
      </c>
      <c r="K456" s="31">
        <v>786978.61919999996</v>
      </c>
      <c r="L456" s="31">
        <v>-738325.64390000002</v>
      </c>
      <c r="N456" s="31">
        <v>-228.66800000000001</v>
      </c>
      <c r="O456" s="32">
        <v>8.8040000000000006E-9</v>
      </c>
      <c r="P456"/>
      <c r="Q456"/>
      <c r="R456"/>
    </row>
    <row r="457" spans="1:18" ht="14.5" hidden="1" x14ac:dyDescent="0.35">
      <c r="A457" s="31" t="s">
        <v>181</v>
      </c>
      <c r="B457" s="31" t="s">
        <v>166</v>
      </c>
      <c r="C457" s="31" t="s">
        <v>145</v>
      </c>
      <c r="D457" s="31"/>
      <c r="E457" s="31"/>
      <c r="F457" s="31" t="s">
        <v>125</v>
      </c>
      <c r="G457" s="31">
        <v>65581.551600000006</v>
      </c>
      <c r="H457" s="31">
        <v>0</v>
      </c>
      <c r="I457" s="31">
        <v>-5112.9829</v>
      </c>
      <c r="J457" s="31">
        <v>-67491.374599999996</v>
      </c>
      <c r="K457" s="31">
        <v>835631.59450000001</v>
      </c>
      <c r="L457" s="31">
        <v>-786978.61919999996</v>
      </c>
      <c r="N457" s="32">
        <v>-4.2249999999999998E-9</v>
      </c>
      <c r="O457" s="31">
        <v>228.66800000000001</v>
      </c>
      <c r="P457"/>
      <c r="Q457"/>
      <c r="R457"/>
    </row>
    <row r="458" spans="1:18" ht="14.5" hidden="1" x14ac:dyDescent="0.35">
      <c r="A458" s="31" t="s">
        <v>181</v>
      </c>
      <c r="B458" s="31" t="s">
        <v>167</v>
      </c>
      <c r="C458" s="31" t="s">
        <v>145</v>
      </c>
      <c r="D458" s="31"/>
      <c r="E458" s="31"/>
      <c r="F458" s="31" t="s">
        <v>125</v>
      </c>
      <c r="G458" s="31">
        <v>65581.551600000006</v>
      </c>
      <c r="H458" s="31">
        <v>0</v>
      </c>
      <c r="I458" s="31">
        <v>5112.9829</v>
      </c>
      <c r="J458" s="31">
        <v>67491.374599999996</v>
      </c>
      <c r="K458" s="31">
        <v>738325.64390000002</v>
      </c>
      <c r="L458" s="31">
        <v>-786978.61919999996</v>
      </c>
      <c r="N458" s="32">
        <v>4.6349999999999998E-9</v>
      </c>
      <c r="O458" s="31">
        <v>-228.66800000000001</v>
      </c>
      <c r="P458"/>
      <c r="Q458"/>
      <c r="R458"/>
    </row>
    <row r="459" spans="1:18" ht="14.5" hidden="1" x14ac:dyDescent="0.35">
      <c r="A459" s="31" t="s">
        <v>181</v>
      </c>
      <c r="B459" s="31" t="s">
        <v>168</v>
      </c>
      <c r="C459" s="31" t="s">
        <v>145</v>
      </c>
      <c r="D459" s="31"/>
      <c r="E459" s="31"/>
      <c r="F459" s="31" t="s">
        <v>125</v>
      </c>
      <c r="G459" s="31">
        <v>65581.551600000006</v>
      </c>
      <c r="H459" s="31">
        <v>0</v>
      </c>
      <c r="I459" s="31">
        <v>-5112.9829</v>
      </c>
      <c r="J459" s="31">
        <v>-55220.215600000003</v>
      </c>
      <c r="K459" s="31">
        <v>835631.59450000001</v>
      </c>
      <c r="L459" s="31">
        <v>-786978.61919999996</v>
      </c>
      <c r="N459" s="32">
        <v>-8.1400000000000004E-9</v>
      </c>
      <c r="O459" s="31">
        <v>228.66800000000001</v>
      </c>
      <c r="P459"/>
      <c r="Q459"/>
      <c r="R459"/>
    </row>
    <row r="460" spans="1:18" ht="14.5" hidden="1" x14ac:dyDescent="0.35">
      <c r="A460" s="31" t="s">
        <v>181</v>
      </c>
      <c r="B460" s="31" t="s">
        <v>169</v>
      </c>
      <c r="C460" s="31" t="s">
        <v>145</v>
      </c>
      <c r="D460" s="31"/>
      <c r="E460" s="31"/>
      <c r="F460" s="31" t="s">
        <v>125</v>
      </c>
      <c r="G460" s="31">
        <v>65581.551600000006</v>
      </c>
      <c r="H460" s="31">
        <v>0</v>
      </c>
      <c r="I460" s="31">
        <v>5112.9829</v>
      </c>
      <c r="J460" s="31">
        <v>55220.215600000003</v>
      </c>
      <c r="K460" s="31">
        <v>738325.64390000002</v>
      </c>
      <c r="L460" s="31">
        <v>-786978.61919999996</v>
      </c>
      <c r="N460" s="32">
        <v>8.5509999999999999E-9</v>
      </c>
      <c r="O460" s="31">
        <v>-228.66800000000001</v>
      </c>
      <c r="P460"/>
      <c r="Q460"/>
      <c r="R460"/>
    </row>
    <row r="461" spans="1:18" ht="14.5" hidden="1" x14ac:dyDescent="0.35">
      <c r="A461" s="31" t="s">
        <v>181</v>
      </c>
      <c r="B461" s="31" t="s">
        <v>170</v>
      </c>
      <c r="C461" s="31" t="s">
        <v>145</v>
      </c>
      <c r="D461" s="31"/>
      <c r="E461" s="31"/>
      <c r="F461" s="31" t="s">
        <v>125</v>
      </c>
      <c r="G461" s="31">
        <v>30284.108400000001</v>
      </c>
      <c r="H461" s="31">
        <v>-5112.9829</v>
      </c>
      <c r="I461" s="31">
        <v>0</v>
      </c>
      <c r="J461" s="31">
        <v>67491.374599999996</v>
      </c>
      <c r="K461" s="31">
        <v>363409.30080000003</v>
      </c>
      <c r="L461" s="31">
        <v>-412062.27610000002</v>
      </c>
      <c r="N461" s="31">
        <v>228.66800000000001</v>
      </c>
      <c r="O461" s="32">
        <v>-4.9959999999999997E-9</v>
      </c>
      <c r="P461"/>
      <c r="Q461"/>
      <c r="R461"/>
    </row>
    <row r="462" spans="1:18" ht="14.5" hidden="1" x14ac:dyDescent="0.35">
      <c r="A462" s="31" t="s">
        <v>181</v>
      </c>
      <c r="B462" s="31" t="s">
        <v>171</v>
      </c>
      <c r="C462" s="31" t="s">
        <v>145</v>
      </c>
      <c r="D462" s="31"/>
      <c r="E462" s="31"/>
      <c r="F462" s="31" t="s">
        <v>125</v>
      </c>
      <c r="G462" s="31">
        <v>30284.108400000001</v>
      </c>
      <c r="H462" s="31">
        <v>5112.9829</v>
      </c>
      <c r="I462" s="31">
        <v>0</v>
      </c>
      <c r="J462" s="31">
        <v>-67491.374599999996</v>
      </c>
      <c r="K462" s="31">
        <v>363409.30080000003</v>
      </c>
      <c r="L462" s="31">
        <v>-314756.32549999998</v>
      </c>
      <c r="N462" s="31">
        <v>-228.66800000000001</v>
      </c>
      <c r="O462" s="32">
        <v>3.3529999999999999E-9</v>
      </c>
      <c r="P462"/>
      <c r="Q462"/>
      <c r="R462"/>
    </row>
    <row r="463" spans="1:18" ht="14.5" hidden="1" x14ac:dyDescent="0.35">
      <c r="A463" s="31" t="s">
        <v>181</v>
      </c>
      <c r="B463" s="31" t="s">
        <v>172</v>
      </c>
      <c r="C463" s="31" t="s">
        <v>145</v>
      </c>
      <c r="D463" s="31"/>
      <c r="E463" s="31"/>
      <c r="F463" s="31" t="s">
        <v>125</v>
      </c>
      <c r="G463" s="31">
        <v>30284.108400000001</v>
      </c>
      <c r="H463" s="31">
        <v>-5112.9829</v>
      </c>
      <c r="I463" s="31">
        <v>0</v>
      </c>
      <c r="J463" s="31">
        <v>55220.215600000003</v>
      </c>
      <c r="K463" s="31">
        <v>363409.30080000003</v>
      </c>
      <c r="L463" s="31">
        <v>-412062.27610000002</v>
      </c>
      <c r="N463" s="31">
        <v>228.66800000000001</v>
      </c>
      <c r="O463" s="32">
        <v>-9.4219999999999999E-9</v>
      </c>
      <c r="P463"/>
      <c r="Q463"/>
      <c r="R463"/>
    </row>
    <row r="464" spans="1:18" ht="14.5" hidden="1" x14ac:dyDescent="0.35">
      <c r="A464" s="31" t="s">
        <v>181</v>
      </c>
      <c r="B464" s="31" t="s">
        <v>173</v>
      </c>
      <c r="C464" s="31" t="s">
        <v>145</v>
      </c>
      <c r="D464" s="31"/>
      <c r="E464" s="31"/>
      <c r="F464" s="31" t="s">
        <v>125</v>
      </c>
      <c r="G464" s="31">
        <v>30284.108400000001</v>
      </c>
      <c r="H464" s="31">
        <v>5112.9829</v>
      </c>
      <c r="I464" s="31">
        <v>0</v>
      </c>
      <c r="J464" s="31">
        <v>-55220.215600000003</v>
      </c>
      <c r="K464" s="31">
        <v>363409.30080000003</v>
      </c>
      <c r="L464" s="31">
        <v>-314756.32549999998</v>
      </c>
      <c r="N464" s="31">
        <v>-228.66800000000001</v>
      </c>
      <c r="O464" s="32">
        <v>7.7789999999999997E-9</v>
      </c>
      <c r="P464"/>
      <c r="Q464"/>
      <c r="R464"/>
    </row>
    <row r="465" spans="1:18" ht="14.5" hidden="1" x14ac:dyDescent="0.35">
      <c r="A465" s="31" t="s">
        <v>181</v>
      </c>
      <c r="B465" s="31" t="s">
        <v>174</v>
      </c>
      <c r="C465" s="31" t="s">
        <v>145</v>
      </c>
      <c r="D465" s="31"/>
      <c r="E465" s="31"/>
      <c r="F465" s="31" t="s">
        <v>125</v>
      </c>
      <c r="G465" s="31">
        <v>30284.108400000001</v>
      </c>
      <c r="H465" s="31">
        <v>0</v>
      </c>
      <c r="I465" s="31">
        <v>-5112.9829</v>
      </c>
      <c r="J465" s="31">
        <v>-67491.374599999996</v>
      </c>
      <c r="K465" s="31">
        <v>412062.27610000002</v>
      </c>
      <c r="L465" s="31">
        <v>-363409.30080000003</v>
      </c>
      <c r="N465" s="32">
        <v>-5.2499999999999999E-9</v>
      </c>
      <c r="O465" s="31">
        <v>228.66800000000001</v>
      </c>
      <c r="P465"/>
      <c r="Q465"/>
      <c r="R465"/>
    </row>
    <row r="466" spans="1:18" ht="14.5" hidden="1" x14ac:dyDescent="0.35">
      <c r="A466" s="31" t="s">
        <v>181</v>
      </c>
      <c r="B466" s="31" t="s">
        <v>175</v>
      </c>
      <c r="C466" s="31" t="s">
        <v>145</v>
      </c>
      <c r="D466" s="31"/>
      <c r="E466" s="31"/>
      <c r="F466" s="31" t="s">
        <v>125</v>
      </c>
      <c r="G466" s="31">
        <v>30284.108400000001</v>
      </c>
      <c r="H466" s="31">
        <v>0</v>
      </c>
      <c r="I466" s="31">
        <v>5112.9829</v>
      </c>
      <c r="J466" s="31">
        <v>67491.374599999996</v>
      </c>
      <c r="K466" s="31">
        <v>314756.32549999998</v>
      </c>
      <c r="L466" s="31">
        <v>-363409.30080000003</v>
      </c>
      <c r="N466" s="32">
        <v>3.6100000000000001E-9</v>
      </c>
      <c r="O466" s="31">
        <v>-228.66800000000001</v>
      </c>
      <c r="P466"/>
      <c r="Q466"/>
      <c r="R466"/>
    </row>
    <row r="467" spans="1:18" ht="14.5" hidden="1" x14ac:dyDescent="0.35">
      <c r="A467" s="31" t="s">
        <v>181</v>
      </c>
      <c r="B467" s="31" t="s">
        <v>176</v>
      </c>
      <c r="C467" s="31" t="s">
        <v>145</v>
      </c>
      <c r="D467" s="31"/>
      <c r="E467" s="31"/>
      <c r="F467" s="31" t="s">
        <v>125</v>
      </c>
      <c r="G467" s="31">
        <v>30284.108400000001</v>
      </c>
      <c r="H467" s="31">
        <v>0</v>
      </c>
      <c r="I467" s="31">
        <v>-5112.9829</v>
      </c>
      <c r="J467" s="31">
        <v>-55220.215600000003</v>
      </c>
      <c r="K467" s="31">
        <v>412062.27610000002</v>
      </c>
      <c r="L467" s="31">
        <v>-363409.30080000003</v>
      </c>
      <c r="N467" s="32">
        <v>-9.1660000000000008E-9</v>
      </c>
      <c r="O467" s="31">
        <v>228.66800000000001</v>
      </c>
      <c r="P467"/>
      <c r="Q467"/>
      <c r="R467"/>
    </row>
    <row r="468" spans="1:18" ht="14.5" hidden="1" x14ac:dyDescent="0.35">
      <c r="A468" s="31" t="s">
        <v>181</v>
      </c>
      <c r="B468" s="31" t="s">
        <v>177</v>
      </c>
      <c r="C468" s="31" t="s">
        <v>145</v>
      </c>
      <c r="D468" s="31"/>
      <c r="E468" s="31"/>
      <c r="F468" s="31" t="s">
        <v>125</v>
      </c>
      <c r="G468" s="31">
        <v>30284.108400000001</v>
      </c>
      <c r="H468" s="31">
        <v>0</v>
      </c>
      <c r="I468" s="31">
        <v>5112.9829</v>
      </c>
      <c r="J468" s="31">
        <v>55220.215600000003</v>
      </c>
      <c r="K468" s="31">
        <v>314756.32549999998</v>
      </c>
      <c r="L468" s="31">
        <v>-363409.30080000003</v>
      </c>
      <c r="N468" s="32">
        <v>7.5249999999999996E-9</v>
      </c>
      <c r="O468" s="31">
        <v>-228.66800000000001</v>
      </c>
      <c r="P468"/>
      <c r="Q468"/>
      <c r="R468"/>
    </row>
    <row r="469" spans="1:18" ht="14.5" hidden="1" x14ac:dyDescent="0.35">
      <c r="A469" s="31" t="s">
        <v>182</v>
      </c>
      <c r="B469" s="31" t="s">
        <v>122</v>
      </c>
      <c r="C469" s="31" t="s">
        <v>123</v>
      </c>
      <c r="D469" s="31" t="s">
        <v>124</v>
      </c>
      <c r="E469" s="31">
        <v>1</v>
      </c>
      <c r="F469" s="31" t="s">
        <v>125</v>
      </c>
      <c r="G469" s="31">
        <v>0</v>
      </c>
      <c r="H469" s="31">
        <v>6.5000000000000002E-2</v>
      </c>
      <c r="I469" s="31">
        <v>-0.24529999999999999</v>
      </c>
      <c r="J469" s="31">
        <v>-3.7244000000000002</v>
      </c>
      <c r="K469" s="31">
        <v>2.5828000000000002</v>
      </c>
      <c r="L469" s="31">
        <v>0.68459999999999999</v>
      </c>
      <c r="N469" s="31">
        <v>-3.0000000000000001E-3</v>
      </c>
      <c r="O469" s="31">
        <v>0.01</v>
      </c>
      <c r="P469"/>
      <c r="Q469"/>
      <c r="R469"/>
    </row>
    <row r="470" spans="1:18" ht="14.5" hidden="1" x14ac:dyDescent="0.35">
      <c r="A470" s="31" t="s">
        <v>182</v>
      </c>
      <c r="B470" s="31" t="s">
        <v>122</v>
      </c>
      <c r="C470" s="31" t="s">
        <v>123</v>
      </c>
      <c r="D470" s="31" t="s">
        <v>124</v>
      </c>
      <c r="E470" s="31">
        <v>2</v>
      </c>
      <c r="F470" s="31" t="s">
        <v>125</v>
      </c>
      <c r="G470" s="31">
        <v>0</v>
      </c>
      <c r="H470" s="31">
        <v>-0.24529999999999999</v>
      </c>
      <c r="I470" s="31">
        <v>-6.5000000000000002E-2</v>
      </c>
      <c r="J470" s="31">
        <v>2.1636000000000002</v>
      </c>
      <c r="K470" s="31">
        <v>0.68459999999999999</v>
      </c>
      <c r="L470" s="31">
        <v>-2.5828000000000002</v>
      </c>
      <c r="N470" s="31">
        <v>0.01</v>
      </c>
      <c r="O470" s="31">
        <v>3.0000000000000001E-3</v>
      </c>
      <c r="P470"/>
      <c r="Q470"/>
      <c r="R470"/>
    </row>
    <row r="471" spans="1:18" ht="14.5" hidden="1" x14ac:dyDescent="0.35">
      <c r="A471" s="31" t="s">
        <v>182</v>
      </c>
      <c r="B471" s="31" t="s">
        <v>122</v>
      </c>
      <c r="C471" s="31" t="s">
        <v>123</v>
      </c>
      <c r="D471" s="31" t="s">
        <v>124</v>
      </c>
      <c r="E471" s="31">
        <v>3</v>
      </c>
      <c r="F471" s="31" t="s">
        <v>125</v>
      </c>
      <c r="G471" s="31">
        <v>0</v>
      </c>
      <c r="H471" s="31">
        <v>0</v>
      </c>
      <c r="I471" s="31">
        <v>0</v>
      </c>
      <c r="J471" s="31">
        <v>3.3942999999999999</v>
      </c>
      <c r="K471" s="31">
        <v>0</v>
      </c>
      <c r="L471" s="31">
        <v>0</v>
      </c>
      <c r="N471" s="32">
        <v>3.5350000000000002E-12</v>
      </c>
      <c r="O471" s="32">
        <v>-4.005E-12</v>
      </c>
      <c r="P471"/>
      <c r="Q471"/>
      <c r="R471"/>
    </row>
    <row r="472" spans="1:18" ht="14.5" hidden="1" x14ac:dyDescent="0.35">
      <c r="A472" s="31" t="s">
        <v>182</v>
      </c>
      <c r="B472" s="31" t="s">
        <v>122</v>
      </c>
      <c r="C472" s="31" t="s">
        <v>123</v>
      </c>
      <c r="D472" s="31" t="s">
        <v>124</v>
      </c>
      <c r="E472" s="31">
        <v>4</v>
      </c>
      <c r="F472" s="31" t="s">
        <v>125</v>
      </c>
      <c r="G472" s="31">
        <v>0</v>
      </c>
      <c r="H472" s="31">
        <v>0.37569999999999998</v>
      </c>
      <c r="I472" s="31">
        <v>-1.2305999999999999</v>
      </c>
      <c r="J472" s="31">
        <v>-19.276299999999999</v>
      </c>
      <c r="K472" s="31">
        <v>17.933800000000002</v>
      </c>
      <c r="L472" s="31">
        <v>5.4756999999999998</v>
      </c>
      <c r="N472" s="31">
        <v>1E-3</v>
      </c>
      <c r="O472" s="31">
        <v>-2E-3</v>
      </c>
      <c r="P472"/>
      <c r="Q472"/>
      <c r="R472"/>
    </row>
    <row r="473" spans="1:18" ht="14.5" hidden="1" x14ac:dyDescent="0.35">
      <c r="A473" s="31" t="s">
        <v>182</v>
      </c>
      <c r="B473" s="31" t="s">
        <v>122</v>
      </c>
      <c r="C473" s="31" t="s">
        <v>123</v>
      </c>
      <c r="D473" s="31" t="s">
        <v>124</v>
      </c>
      <c r="E473" s="31">
        <v>5</v>
      </c>
      <c r="F473" s="31" t="s">
        <v>125</v>
      </c>
      <c r="G473" s="31">
        <v>0</v>
      </c>
      <c r="H473" s="31">
        <v>1.2305999999999999</v>
      </c>
      <c r="I473" s="31">
        <v>0.37569999999999998</v>
      </c>
      <c r="J473" s="31">
        <v>-10.2585</v>
      </c>
      <c r="K473" s="31">
        <v>-5.4756999999999998</v>
      </c>
      <c r="L473" s="31">
        <v>17.933800000000002</v>
      </c>
      <c r="N473" s="31">
        <v>2E-3</v>
      </c>
      <c r="O473" s="31">
        <v>1E-3</v>
      </c>
      <c r="P473"/>
      <c r="Q473"/>
      <c r="R473"/>
    </row>
    <row r="474" spans="1:18" ht="14.5" hidden="1" x14ac:dyDescent="0.35">
      <c r="A474" s="31" t="s">
        <v>182</v>
      </c>
      <c r="B474" s="31" t="s">
        <v>122</v>
      </c>
      <c r="C474" s="31" t="s">
        <v>123</v>
      </c>
      <c r="D474" s="31" t="s">
        <v>124</v>
      </c>
      <c r="E474" s="31">
        <v>6</v>
      </c>
      <c r="F474" s="31" t="s">
        <v>125</v>
      </c>
      <c r="G474" s="31">
        <v>0</v>
      </c>
      <c r="H474" s="31">
        <v>0</v>
      </c>
      <c r="I474" s="31">
        <v>0</v>
      </c>
      <c r="J474" s="31">
        <v>17.401499999999999</v>
      </c>
      <c r="K474" s="31">
        <v>0</v>
      </c>
      <c r="L474" s="31">
        <v>0</v>
      </c>
      <c r="N474" s="31">
        <v>0</v>
      </c>
      <c r="O474" s="31">
        <v>0</v>
      </c>
      <c r="P474"/>
      <c r="Q474"/>
      <c r="R474"/>
    </row>
    <row r="475" spans="1:18" ht="14.5" hidden="1" x14ac:dyDescent="0.35">
      <c r="A475" s="31" t="s">
        <v>182</v>
      </c>
      <c r="B475" s="31" t="s">
        <v>122</v>
      </c>
      <c r="C475" s="31" t="s">
        <v>123</v>
      </c>
      <c r="D475" s="31" t="s">
        <v>124</v>
      </c>
      <c r="E475" s="31">
        <v>7</v>
      </c>
      <c r="F475" s="31" t="s">
        <v>125</v>
      </c>
      <c r="G475" s="31">
        <v>0</v>
      </c>
      <c r="H475" s="31">
        <v>-6.4600000000000005E-2</v>
      </c>
      <c r="I475" s="31">
        <v>0.2112</v>
      </c>
      <c r="J475" s="31">
        <v>3.3096999999999999</v>
      </c>
      <c r="K475" s="31">
        <v>27.211200000000002</v>
      </c>
      <c r="L475" s="31">
        <v>8.3216999999999999</v>
      </c>
      <c r="N475" s="31">
        <v>4.0000000000000001E-3</v>
      </c>
      <c r="O475" s="31">
        <v>-1.2E-2</v>
      </c>
      <c r="P475"/>
      <c r="Q475"/>
      <c r="R475"/>
    </row>
    <row r="476" spans="1:18" ht="14.5" hidden="1" x14ac:dyDescent="0.35">
      <c r="A476" s="31" t="s">
        <v>182</v>
      </c>
      <c r="B476" s="31" t="s">
        <v>122</v>
      </c>
      <c r="C476" s="31" t="s">
        <v>123</v>
      </c>
      <c r="D476" s="31" t="s">
        <v>124</v>
      </c>
      <c r="E476" s="31">
        <v>8</v>
      </c>
      <c r="F476" s="31" t="s">
        <v>125</v>
      </c>
      <c r="G476" s="31">
        <v>0</v>
      </c>
      <c r="H476" s="31">
        <v>0.2112</v>
      </c>
      <c r="I476" s="31">
        <v>6.4600000000000005E-2</v>
      </c>
      <c r="J476" s="31">
        <v>-1.7595000000000001</v>
      </c>
      <c r="K476" s="31">
        <v>8.3216999999999999</v>
      </c>
      <c r="L476" s="31">
        <v>-27.211200000000002</v>
      </c>
      <c r="N476" s="31">
        <v>-1.2E-2</v>
      </c>
      <c r="O476" s="31">
        <v>-4.0000000000000001E-3</v>
      </c>
      <c r="P476"/>
      <c r="Q476"/>
      <c r="R476"/>
    </row>
    <row r="477" spans="1:18" ht="14.5" hidden="1" x14ac:dyDescent="0.35">
      <c r="A477" s="31" t="s">
        <v>182</v>
      </c>
      <c r="B477" s="31" t="s">
        <v>122</v>
      </c>
      <c r="C477" s="31" t="s">
        <v>123</v>
      </c>
      <c r="D477" s="31" t="s">
        <v>124</v>
      </c>
      <c r="E477" s="31">
        <v>9</v>
      </c>
      <c r="F477" s="31" t="s">
        <v>125</v>
      </c>
      <c r="G477" s="31">
        <v>0</v>
      </c>
      <c r="H477" s="31">
        <v>0</v>
      </c>
      <c r="I477" s="31">
        <v>0</v>
      </c>
      <c r="J477" s="31">
        <v>-0.82099999999999995</v>
      </c>
      <c r="K477" s="31">
        <v>0</v>
      </c>
      <c r="L477" s="31">
        <v>0</v>
      </c>
      <c r="N477" s="32">
        <v>-4.9229999999999999E-12</v>
      </c>
      <c r="O477" s="32">
        <v>4.9499999999999997E-12</v>
      </c>
      <c r="P477"/>
      <c r="Q477"/>
      <c r="R477"/>
    </row>
    <row r="478" spans="1:18" ht="14.5" hidden="1" x14ac:dyDescent="0.35">
      <c r="A478" s="31" t="s">
        <v>182</v>
      </c>
      <c r="B478" s="31" t="s">
        <v>122</v>
      </c>
      <c r="C478" s="31" t="s">
        <v>123</v>
      </c>
      <c r="D478" s="31" t="s">
        <v>124</v>
      </c>
      <c r="E478" s="31">
        <v>10</v>
      </c>
      <c r="F478" s="31" t="s">
        <v>125</v>
      </c>
      <c r="G478" s="31">
        <v>0</v>
      </c>
      <c r="H478" s="31">
        <v>4.5105000000000004</v>
      </c>
      <c r="I478" s="31">
        <v>-0.67269999999999996</v>
      </c>
      <c r="J478" s="31">
        <v>-62.198300000000003</v>
      </c>
      <c r="K478" s="31">
        <v>-1.7799</v>
      </c>
      <c r="L478" s="31">
        <v>-11.9344</v>
      </c>
      <c r="N478" s="31">
        <v>-7.0000000000000001E-3</v>
      </c>
      <c r="O478" s="31">
        <v>1E-3</v>
      </c>
      <c r="P478"/>
      <c r="Q478"/>
      <c r="R478"/>
    </row>
    <row r="479" spans="1:18" ht="14.5" hidden="1" x14ac:dyDescent="0.35">
      <c r="A479" s="31" t="s">
        <v>182</v>
      </c>
      <c r="B479" s="31" t="s">
        <v>122</v>
      </c>
      <c r="C479" s="31" t="s">
        <v>123</v>
      </c>
      <c r="D479" s="31" t="s">
        <v>124</v>
      </c>
      <c r="E479" s="31">
        <v>11</v>
      </c>
      <c r="F479" s="31" t="s">
        <v>125</v>
      </c>
      <c r="G479" s="31">
        <v>0</v>
      </c>
      <c r="H479" s="31">
        <v>0.67269999999999996</v>
      </c>
      <c r="I479" s="31">
        <v>4.5105000000000004</v>
      </c>
      <c r="J479" s="31">
        <v>46.0533</v>
      </c>
      <c r="K479" s="31">
        <v>11.9344</v>
      </c>
      <c r="L479" s="31">
        <v>-1.7799</v>
      </c>
      <c r="N479" s="31">
        <v>-1E-3</v>
      </c>
      <c r="O479" s="31">
        <v>-7.0000000000000001E-3</v>
      </c>
      <c r="P479"/>
      <c r="Q479"/>
      <c r="R479"/>
    </row>
    <row r="480" spans="1:18" ht="14.5" hidden="1" x14ac:dyDescent="0.35">
      <c r="A480" s="31" t="s">
        <v>182</v>
      </c>
      <c r="B480" s="31" t="s">
        <v>122</v>
      </c>
      <c r="C480" s="31" t="s">
        <v>123</v>
      </c>
      <c r="D480" s="31" t="s">
        <v>124</v>
      </c>
      <c r="E480" s="31">
        <v>12</v>
      </c>
      <c r="F480" s="31" t="s">
        <v>125</v>
      </c>
      <c r="G480" s="31">
        <v>0</v>
      </c>
      <c r="H480" s="31">
        <v>0</v>
      </c>
      <c r="I480" s="31">
        <v>0</v>
      </c>
      <c r="J480" s="31">
        <v>54.078000000000003</v>
      </c>
      <c r="K480" s="31">
        <v>0</v>
      </c>
      <c r="L480" s="31">
        <v>0</v>
      </c>
      <c r="N480" s="32">
        <v>3.1300000000000002E-12</v>
      </c>
      <c r="O480" s="32">
        <v>-3.1370000000000001E-12</v>
      </c>
      <c r="P480"/>
      <c r="Q480"/>
      <c r="R480"/>
    </row>
    <row r="481" spans="1:18" ht="14.5" hidden="1" x14ac:dyDescent="0.35">
      <c r="A481" s="31" t="s">
        <v>182</v>
      </c>
      <c r="B481" s="31" t="s">
        <v>126</v>
      </c>
      <c r="C481" s="31" t="s">
        <v>127</v>
      </c>
      <c r="D481" s="31"/>
      <c r="E481" s="31"/>
      <c r="F481" s="31" t="s">
        <v>125</v>
      </c>
      <c r="G481" s="31">
        <v>21362.400000000001</v>
      </c>
      <c r="H481" s="31">
        <v>0</v>
      </c>
      <c r="I481" s="31">
        <v>0</v>
      </c>
      <c r="J481" s="31">
        <v>0</v>
      </c>
      <c r="K481" s="31">
        <v>256348.79999999999</v>
      </c>
      <c r="L481" s="31">
        <v>-256348.79999999999</v>
      </c>
      <c r="N481" s="32">
        <v>-1.3890000000000001E-9</v>
      </c>
      <c r="O481" s="32">
        <v>-1.39E-9</v>
      </c>
      <c r="P481"/>
      <c r="Q481"/>
      <c r="R481"/>
    </row>
    <row r="482" spans="1:18" ht="14.5" hidden="1" x14ac:dyDescent="0.35">
      <c r="A482" s="31" t="s">
        <v>182</v>
      </c>
      <c r="B482" s="31" t="s">
        <v>128</v>
      </c>
      <c r="C482" s="31" t="s">
        <v>127</v>
      </c>
      <c r="D482" s="31"/>
      <c r="E482" s="31"/>
      <c r="F482" s="31" t="s">
        <v>125</v>
      </c>
      <c r="G482" s="31">
        <v>27162</v>
      </c>
      <c r="H482" s="31">
        <v>0</v>
      </c>
      <c r="I482" s="31">
        <v>0</v>
      </c>
      <c r="J482" s="31">
        <v>0</v>
      </c>
      <c r="K482" s="31">
        <v>325944</v>
      </c>
      <c r="L482" s="31">
        <v>-325944</v>
      </c>
      <c r="N482" s="32">
        <v>4.0379999999999999E-10</v>
      </c>
      <c r="O482" s="32">
        <v>4.0309999999999998E-10</v>
      </c>
      <c r="P482"/>
      <c r="Q482"/>
      <c r="R482"/>
    </row>
    <row r="483" spans="1:18" ht="14.5" hidden="1" x14ac:dyDescent="0.35">
      <c r="A483" s="31" t="s">
        <v>182</v>
      </c>
      <c r="B483" s="31" t="s">
        <v>129</v>
      </c>
      <c r="C483" s="31" t="s">
        <v>127</v>
      </c>
      <c r="D483" s="31"/>
      <c r="E483" s="31"/>
      <c r="F483" s="31" t="s">
        <v>125</v>
      </c>
      <c r="G483" s="31">
        <v>14400</v>
      </c>
      <c r="H483" s="31">
        <v>0</v>
      </c>
      <c r="I483" s="31">
        <v>0</v>
      </c>
      <c r="J483" s="31">
        <v>0</v>
      </c>
      <c r="K483" s="31">
        <v>172800</v>
      </c>
      <c r="L483" s="31">
        <v>-172800</v>
      </c>
      <c r="N483" s="32">
        <v>1.5E-9</v>
      </c>
      <c r="O483" s="32">
        <v>1.4990000000000001E-9</v>
      </c>
      <c r="P483"/>
      <c r="Q483"/>
      <c r="R483"/>
    </row>
    <row r="484" spans="1:18" ht="14.5" hidden="1" x14ac:dyDescent="0.35">
      <c r="A484" s="31" t="s">
        <v>182</v>
      </c>
      <c r="B484" s="31" t="s">
        <v>130</v>
      </c>
      <c r="C484" s="31" t="s">
        <v>127</v>
      </c>
      <c r="D484" s="31"/>
      <c r="E484" s="31"/>
      <c r="F484" s="31" t="s">
        <v>125</v>
      </c>
      <c r="G484" s="31">
        <v>576</v>
      </c>
      <c r="H484" s="31">
        <v>0</v>
      </c>
      <c r="I484" s="31">
        <v>0</v>
      </c>
      <c r="J484" s="31">
        <v>0</v>
      </c>
      <c r="K484" s="31">
        <v>6912</v>
      </c>
      <c r="L484" s="31">
        <v>-6912</v>
      </c>
      <c r="N484" s="31">
        <v>0</v>
      </c>
      <c r="O484" s="31">
        <v>0</v>
      </c>
      <c r="P484"/>
      <c r="Q484"/>
      <c r="R484"/>
    </row>
    <row r="485" spans="1:18" ht="29" hidden="1" x14ac:dyDescent="0.35">
      <c r="A485" s="31" t="s">
        <v>182</v>
      </c>
      <c r="B485" s="31" t="s">
        <v>131</v>
      </c>
      <c r="C485" s="31" t="s">
        <v>127</v>
      </c>
      <c r="D485" s="31" t="s">
        <v>132</v>
      </c>
      <c r="E485" s="31">
        <v>1</v>
      </c>
      <c r="F485" s="31" t="s">
        <v>125</v>
      </c>
      <c r="G485" s="31">
        <v>0</v>
      </c>
      <c r="H485" s="31">
        <v>-827.43340000000001</v>
      </c>
      <c r="I485" s="31">
        <v>0</v>
      </c>
      <c r="J485" s="31">
        <v>9929.2001999999993</v>
      </c>
      <c r="K485" s="31">
        <v>0</v>
      </c>
      <c r="L485" s="31">
        <v>-8188.4412000000002</v>
      </c>
      <c r="N485" s="31">
        <v>41.116999999999997</v>
      </c>
      <c r="O485" s="32">
        <v>-1.144E-9</v>
      </c>
      <c r="P485"/>
      <c r="Q485"/>
      <c r="R485"/>
    </row>
    <row r="486" spans="1:18" ht="29" hidden="1" x14ac:dyDescent="0.35">
      <c r="A486" s="31" t="s">
        <v>182</v>
      </c>
      <c r="B486" s="31" t="s">
        <v>131</v>
      </c>
      <c r="C486" s="31" t="s">
        <v>127</v>
      </c>
      <c r="D486" s="31" t="s">
        <v>132</v>
      </c>
      <c r="E486" s="31">
        <v>2</v>
      </c>
      <c r="F486" s="31" t="s">
        <v>125</v>
      </c>
      <c r="G486" s="31">
        <v>0</v>
      </c>
      <c r="H486" s="31">
        <v>0</v>
      </c>
      <c r="I486" s="31">
        <v>-827.43340000000001</v>
      </c>
      <c r="J486" s="31">
        <v>-9929.2001999999993</v>
      </c>
      <c r="K486" s="31">
        <v>8188.4412000000002</v>
      </c>
      <c r="L486" s="31">
        <v>0</v>
      </c>
      <c r="N486" s="32">
        <v>-1.144E-9</v>
      </c>
      <c r="O486" s="31">
        <v>41.116999999999997</v>
      </c>
      <c r="P486"/>
      <c r="Q486"/>
      <c r="R486"/>
    </row>
    <row r="487" spans="1:18" ht="29" hidden="1" x14ac:dyDescent="0.35">
      <c r="A487" s="31" t="s">
        <v>182</v>
      </c>
      <c r="B487" s="31" t="s">
        <v>131</v>
      </c>
      <c r="C487" s="31" t="s">
        <v>127</v>
      </c>
      <c r="D487" s="31" t="s">
        <v>132</v>
      </c>
      <c r="E487" s="31">
        <v>3</v>
      </c>
      <c r="F487" s="31" t="s">
        <v>125</v>
      </c>
      <c r="G487" s="31">
        <v>0</v>
      </c>
      <c r="H487" s="31">
        <v>-620.57500000000005</v>
      </c>
      <c r="I487" s="31">
        <v>0</v>
      </c>
      <c r="J487" s="31">
        <v>5212.8301000000001</v>
      </c>
      <c r="K487" s="31">
        <v>0</v>
      </c>
      <c r="L487" s="31">
        <v>-6141.3308999999999</v>
      </c>
      <c r="N487" s="31">
        <v>30.838000000000001</v>
      </c>
      <c r="O487" s="32">
        <v>-1.742E-9</v>
      </c>
      <c r="P487"/>
      <c r="Q487"/>
      <c r="R487"/>
    </row>
    <row r="488" spans="1:18" ht="29" hidden="1" x14ac:dyDescent="0.35">
      <c r="A488" s="31" t="s">
        <v>182</v>
      </c>
      <c r="B488" s="31" t="s">
        <v>131</v>
      </c>
      <c r="C488" s="31" t="s">
        <v>127</v>
      </c>
      <c r="D488" s="31" t="s">
        <v>132</v>
      </c>
      <c r="E488" s="31">
        <v>4</v>
      </c>
      <c r="F488" s="31" t="s">
        <v>125</v>
      </c>
      <c r="G488" s="31">
        <v>0</v>
      </c>
      <c r="H488" s="31">
        <v>-620.57500000000005</v>
      </c>
      <c r="I488" s="31">
        <v>0</v>
      </c>
      <c r="J488" s="31">
        <v>9680.9701999999997</v>
      </c>
      <c r="K488" s="31">
        <v>0</v>
      </c>
      <c r="L488" s="31">
        <v>-6141.3308999999999</v>
      </c>
      <c r="N488" s="31">
        <v>30.838000000000001</v>
      </c>
      <c r="O488" s="32">
        <v>2.5730000000000001E-11</v>
      </c>
      <c r="P488"/>
      <c r="Q488"/>
      <c r="R488"/>
    </row>
    <row r="489" spans="1:18" ht="29" hidden="1" x14ac:dyDescent="0.35">
      <c r="A489" s="31" t="s">
        <v>182</v>
      </c>
      <c r="B489" s="31" t="s">
        <v>131</v>
      </c>
      <c r="C489" s="31" t="s">
        <v>127</v>
      </c>
      <c r="D489" s="31" t="s">
        <v>132</v>
      </c>
      <c r="E489" s="31">
        <v>5</v>
      </c>
      <c r="F489" s="31" t="s">
        <v>125</v>
      </c>
      <c r="G489" s="31">
        <v>0</v>
      </c>
      <c r="H489" s="31">
        <v>0</v>
      </c>
      <c r="I489" s="31">
        <v>-620.57500000000005</v>
      </c>
      <c r="J489" s="31">
        <v>-9680.9701999999997</v>
      </c>
      <c r="K489" s="31">
        <v>6141.3308999999999</v>
      </c>
      <c r="L489" s="31">
        <v>0</v>
      </c>
      <c r="N489" s="32">
        <v>-7.7849999999999995E-11</v>
      </c>
      <c r="O489" s="31">
        <v>30.838000000000001</v>
      </c>
      <c r="P489"/>
      <c r="Q489"/>
      <c r="R489"/>
    </row>
    <row r="490" spans="1:18" ht="29" hidden="1" x14ac:dyDescent="0.35">
      <c r="A490" s="31" t="s">
        <v>182</v>
      </c>
      <c r="B490" s="31" t="s">
        <v>131</v>
      </c>
      <c r="C490" s="31" t="s">
        <v>127</v>
      </c>
      <c r="D490" s="31" t="s">
        <v>132</v>
      </c>
      <c r="E490" s="31">
        <v>6</v>
      </c>
      <c r="F490" s="31" t="s">
        <v>125</v>
      </c>
      <c r="G490" s="31">
        <v>0</v>
      </c>
      <c r="H490" s="31">
        <v>0</v>
      </c>
      <c r="I490" s="31">
        <v>-620.57500000000005</v>
      </c>
      <c r="J490" s="31">
        <v>-5212.8301000000001</v>
      </c>
      <c r="K490" s="31">
        <v>6141.3308999999999</v>
      </c>
      <c r="L490" s="31">
        <v>0</v>
      </c>
      <c r="N490" s="32">
        <v>-1.639E-9</v>
      </c>
      <c r="O490" s="31">
        <v>30.838000000000001</v>
      </c>
      <c r="P490"/>
      <c r="Q490"/>
      <c r="R490"/>
    </row>
    <row r="491" spans="1:18" ht="29" hidden="1" x14ac:dyDescent="0.35">
      <c r="A491" s="31" t="s">
        <v>182</v>
      </c>
      <c r="B491" s="31" t="s">
        <v>131</v>
      </c>
      <c r="C491" s="31" t="s">
        <v>127</v>
      </c>
      <c r="D491" s="31" t="s">
        <v>132</v>
      </c>
      <c r="E491" s="31">
        <v>7</v>
      </c>
      <c r="F491" s="31" t="s">
        <v>125</v>
      </c>
      <c r="G491" s="31">
        <v>0</v>
      </c>
      <c r="H491" s="31">
        <v>-620.57500000000005</v>
      </c>
      <c r="I491" s="31">
        <v>620.57500000000005</v>
      </c>
      <c r="J491" s="31">
        <v>14893.8004</v>
      </c>
      <c r="K491" s="31">
        <v>-6141.3308999999999</v>
      </c>
      <c r="L491" s="31">
        <v>-6141.3308999999999</v>
      </c>
      <c r="N491" s="31">
        <v>30.838000000000001</v>
      </c>
      <c r="O491" s="31">
        <v>-30.838000000000001</v>
      </c>
      <c r="P491"/>
      <c r="Q491"/>
      <c r="R491"/>
    </row>
    <row r="492" spans="1:18" ht="29" hidden="1" x14ac:dyDescent="0.35">
      <c r="A492" s="31" t="s">
        <v>182</v>
      </c>
      <c r="B492" s="31" t="s">
        <v>131</v>
      </c>
      <c r="C492" s="31" t="s">
        <v>127</v>
      </c>
      <c r="D492" s="31" t="s">
        <v>132</v>
      </c>
      <c r="E492" s="31">
        <v>8</v>
      </c>
      <c r="F492" s="31" t="s">
        <v>125</v>
      </c>
      <c r="G492" s="31">
        <v>0</v>
      </c>
      <c r="H492" s="31">
        <v>-620.57500000000005</v>
      </c>
      <c r="I492" s="31">
        <v>-620.57500000000005</v>
      </c>
      <c r="J492" s="32">
        <v>-7.0719999999999998E-7</v>
      </c>
      <c r="K492" s="31">
        <v>6141.3308999999999</v>
      </c>
      <c r="L492" s="31">
        <v>-6141.3308999999999</v>
      </c>
      <c r="N492" s="31">
        <v>30.838000000000001</v>
      </c>
      <c r="O492" s="31">
        <v>30.838000000000001</v>
      </c>
      <c r="P492"/>
      <c r="Q492"/>
      <c r="R492"/>
    </row>
    <row r="493" spans="1:18" ht="29" hidden="1" x14ac:dyDescent="0.35">
      <c r="A493" s="31" t="s">
        <v>182</v>
      </c>
      <c r="B493" s="31" t="s">
        <v>131</v>
      </c>
      <c r="C493" s="31" t="s">
        <v>127</v>
      </c>
      <c r="D493" s="31" t="s">
        <v>132</v>
      </c>
      <c r="E493" s="31">
        <v>9</v>
      </c>
      <c r="F493" s="31" t="s">
        <v>125</v>
      </c>
      <c r="G493" s="31">
        <v>0</v>
      </c>
      <c r="H493" s="31">
        <v>-465.84500000000003</v>
      </c>
      <c r="I493" s="31">
        <v>465.84500000000003</v>
      </c>
      <c r="J493" s="31">
        <v>7826.1956</v>
      </c>
      <c r="K493" s="31">
        <v>-4610.0924000000005</v>
      </c>
      <c r="L493" s="31">
        <v>-4610.0924000000005</v>
      </c>
      <c r="N493" s="31">
        <v>23.149000000000001</v>
      </c>
      <c r="O493" s="31">
        <v>-23.149000000000001</v>
      </c>
      <c r="P493"/>
      <c r="Q493"/>
      <c r="R493"/>
    </row>
    <row r="494" spans="1:18" ht="29" hidden="1" x14ac:dyDescent="0.35">
      <c r="A494" s="31" t="s">
        <v>182</v>
      </c>
      <c r="B494" s="31" t="s">
        <v>131</v>
      </c>
      <c r="C494" s="31" t="s">
        <v>127</v>
      </c>
      <c r="D494" s="31" t="s">
        <v>132</v>
      </c>
      <c r="E494" s="31">
        <v>10</v>
      </c>
      <c r="F494" s="31" t="s">
        <v>125</v>
      </c>
      <c r="G494" s="31">
        <v>0</v>
      </c>
      <c r="H494" s="31">
        <v>-465.84500000000003</v>
      </c>
      <c r="I494" s="31">
        <v>465.84500000000003</v>
      </c>
      <c r="J494" s="31">
        <v>14534.363300000001</v>
      </c>
      <c r="K494" s="31">
        <v>-4610.0924000000005</v>
      </c>
      <c r="L494" s="31">
        <v>-4610.0924000000005</v>
      </c>
      <c r="N494" s="31">
        <v>23.149000000000001</v>
      </c>
      <c r="O494" s="31">
        <v>-23.149000000000001</v>
      </c>
      <c r="P494"/>
      <c r="Q494"/>
      <c r="R494"/>
    </row>
    <row r="495" spans="1:18" ht="29" hidden="1" x14ac:dyDescent="0.35">
      <c r="A495" s="31" t="s">
        <v>182</v>
      </c>
      <c r="B495" s="31" t="s">
        <v>131</v>
      </c>
      <c r="C495" s="31" t="s">
        <v>127</v>
      </c>
      <c r="D495" s="31" t="s">
        <v>132</v>
      </c>
      <c r="E495" s="31">
        <v>11</v>
      </c>
      <c r="F495" s="31" t="s">
        <v>125</v>
      </c>
      <c r="G495" s="31">
        <v>0</v>
      </c>
      <c r="H495" s="31">
        <v>-465.84500000000003</v>
      </c>
      <c r="I495" s="31">
        <v>-465.84500000000003</v>
      </c>
      <c r="J495" s="31">
        <v>-3354.0837999999999</v>
      </c>
      <c r="K495" s="31">
        <v>4610.0924000000005</v>
      </c>
      <c r="L495" s="31">
        <v>-4610.0924000000005</v>
      </c>
      <c r="N495" s="31">
        <v>23.149000000000001</v>
      </c>
      <c r="O495" s="31">
        <v>23.149000000000001</v>
      </c>
      <c r="P495"/>
      <c r="Q495"/>
      <c r="R495"/>
    </row>
    <row r="496" spans="1:18" ht="29" hidden="1" x14ac:dyDescent="0.35">
      <c r="A496" s="31" t="s">
        <v>182</v>
      </c>
      <c r="B496" s="31" t="s">
        <v>131</v>
      </c>
      <c r="C496" s="31" t="s">
        <v>127</v>
      </c>
      <c r="D496" s="31" t="s">
        <v>132</v>
      </c>
      <c r="E496" s="31">
        <v>12</v>
      </c>
      <c r="F496" s="31" t="s">
        <v>125</v>
      </c>
      <c r="G496" s="31">
        <v>0</v>
      </c>
      <c r="H496" s="31">
        <v>-465.84500000000003</v>
      </c>
      <c r="I496" s="31">
        <v>-465.84500000000003</v>
      </c>
      <c r="J496" s="31">
        <v>3354.0837999999999</v>
      </c>
      <c r="K496" s="31">
        <v>4610.0924000000005</v>
      </c>
      <c r="L496" s="31">
        <v>-4610.0924000000005</v>
      </c>
      <c r="N496" s="31">
        <v>23.149000000000001</v>
      </c>
      <c r="O496" s="31">
        <v>23.149000000000001</v>
      </c>
      <c r="P496"/>
      <c r="Q496"/>
      <c r="R496"/>
    </row>
    <row r="497" spans="1:18" ht="29" hidden="1" x14ac:dyDescent="0.35">
      <c r="A497" s="31" t="s">
        <v>182</v>
      </c>
      <c r="B497" s="31" t="s">
        <v>133</v>
      </c>
      <c r="C497" s="31" t="s">
        <v>127</v>
      </c>
      <c r="D497" s="31" t="s">
        <v>132</v>
      </c>
      <c r="E497" s="31">
        <v>1</v>
      </c>
      <c r="F497" s="31" t="s">
        <v>125</v>
      </c>
      <c r="G497" s="31">
        <v>0</v>
      </c>
      <c r="H497" s="31">
        <v>0</v>
      </c>
      <c r="I497" s="31">
        <v>-827.43340000000001</v>
      </c>
      <c r="J497" s="31">
        <v>-9929.2001999999993</v>
      </c>
      <c r="K497" s="31">
        <v>8188.4412000000002</v>
      </c>
      <c r="L497" s="31">
        <v>0</v>
      </c>
      <c r="N497" s="32">
        <v>-1.144E-9</v>
      </c>
      <c r="O497" s="31">
        <v>41.116999999999997</v>
      </c>
      <c r="P497"/>
      <c r="Q497"/>
      <c r="R497"/>
    </row>
    <row r="498" spans="1:18" ht="29" hidden="1" x14ac:dyDescent="0.35">
      <c r="A498" s="31" t="s">
        <v>182</v>
      </c>
      <c r="B498" s="31" t="s">
        <v>133</v>
      </c>
      <c r="C498" s="31" t="s">
        <v>127</v>
      </c>
      <c r="D498" s="31" t="s">
        <v>132</v>
      </c>
      <c r="E498" s="31">
        <v>2</v>
      </c>
      <c r="F498" s="31" t="s">
        <v>125</v>
      </c>
      <c r="G498" s="31">
        <v>0</v>
      </c>
      <c r="H498" s="31">
        <v>827.43340000000001</v>
      </c>
      <c r="I498" s="31">
        <v>0</v>
      </c>
      <c r="J498" s="31">
        <v>-9929.2001999999993</v>
      </c>
      <c r="K498" s="31">
        <v>0</v>
      </c>
      <c r="L498" s="31">
        <v>8188.4412000000002</v>
      </c>
      <c r="N498" s="31">
        <v>-41.116999999999997</v>
      </c>
      <c r="O498" s="32">
        <v>1.144E-9</v>
      </c>
      <c r="P498"/>
      <c r="Q498"/>
      <c r="R498"/>
    </row>
    <row r="499" spans="1:18" ht="29" hidden="1" x14ac:dyDescent="0.35">
      <c r="A499" s="31" t="s">
        <v>182</v>
      </c>
      <c r="B499" s="31" t="s">
        <v>133</v>
      </c>
      <c r="C499" s="31" t="s">
        <v>127</v>
      </c>
      <c r="D499" s="31" t="s">
        <v>132</v>
      </c>
      <c r="E499" s="31">
        <v>3</v>
      </c>
      <c r="F499" s="31" t="s">
        <v>125</v>
      </c>
      <c r="G499" s="31">
        <v>0</v>
      </c>
      <c r="H499" s="31">
        <v>0</v>
      </c>
      <c r="I499" s="31">
        <v>-620.57500000000005</v>
      </c>
      <c r="J499" s="31">
        <v>-9680.9701999999997</v>
      </c>
      <c r="K499" s="31">
        <v>6141.3308999999999</v>
      </c>
      <c r="L499" s="31">
        <v>0</v>
      </c>
      <c r="N499" s="32">
        <v>-7.7849999999999995E-11</v>
      </c>
      <c r="O499" s="31">
        <v>30.838000000000001</v>
      </c>
      <c r="P499"/>
      <c r="Q499"/>
      <c r="R499"/>
    </row>
    <row r="500" spans="1:18" ht="29" hidden="1" x14ac:dyDescent="0.35">
      <c r="A500" s="31" t="s">
        <v>182</v>
      </c>
      <c r="B500" s="31" t="s">
        <v>133</v>
      </c>
      <c r="C500" s="31" t="s">
        <v>127</v>
      </c>
      <c r="D500" s="31" t="s">
        <v>132</v>
      </c>
      <c r="E500" s="31">
        <v>4</v>
      </c>
      <c r="F500" s="31" t="s">
        <v>125</v>
      </c>
      <c r="G500" s="31">
        <v>0</v>
      </c>
      <c r="H500" s="31">
        <v>0</v>
      </c>
      <c r="I500" s="31">
        <v>-620.57500000000005</v>
      </c>
      <c r="J500" s="31">
        <v>-5212.8301000000001</v>
      </c>
      <c r="K500" s="31">
        <v>6141.3308999999999</v>
      </c>
      <c r="L500" s="31">
        <v>0</v>
      </c>
      <c r="N500" s="32">
        <v>-1.639E-9</v>
      </c>
      <c r="O500" s="31">
        <v>30.838000000000001</v>
      </c>
      <c r="P500"/>
      <c r="Q500"/>
      <c r="R500"/>
    </row>
    <row r="501" spans="1:18" ht="29" hidden="1" x14ac:dyDescent="0.35">
      <c r="A501" s="31" t="s">
        <v>182</v>
      </c>
      <c r="B501" s="31" t="s">
        <v>133</v>
      </c>
      <c r="C501" s="31" t="s">
        <v>127</v>
      </c>
      <c r="D501" s="31" t="s">
        <v>132</v>
      </c>
      <c r="E501" s="31">
        <v>5</v>
      </c>
      <c r="F501" s="31" t="s">
        <v>125</v>
      </c>
      <c r="G501" s="31">
        <v>0</v>
      </c>
      <c r="H501" s="31">
        <v>620.57500000000005</v>
      </c>
      <c r="I501" s="31">
        <v>0</v>
      </c>
      <c r="J501" s="31">
        <v>-9680.9701999999997</v>
      </c>
      <c r="K501" s="31">
        <v>0</v>
      </c>
      <c r="L501" s="31">
        <v>6141.3308999999999</v>
      </c>
      <c r="N501" s="31">
        <v>-30.838000000000001</v>
      </c>
      <c r="O501" s="32">
        <v>-2.5719999999999999E-11</v>
      </c>
      <c r="P501"/>
      <c r="Q501"/>
      <c r="R501"/>
    </row>
    <row r="502" spans="1:18" ht="29" hidden="1" x14ac:dyDescent="0.35">
      <c r="A502" s="31" t="s">
        <v>182</v>
      </c>
      <c r="B502" s="31" t="s">
        <v>133</v>
      </c>
      <c r="C502" s="31" t="s">
        <v>127</v>
      </c>
      <c r="D502" s="31" t="s">
        <v>132</v>
      </c>
      <c r="E502" s="31">
        <v>6</v>
      </c>
      <c r="F502" s="31" t="s">
        <v>125</v>
      </c>
      <c r="G502" s="31">
        <v>0</v>
      </c>
      <c r="H502" s="31">
        <v>620.57500000000005</v>
      </c>
      <c r="I502" s="31">
        <v>0</v>
      </c>
      <c r="J502" s="31">
        <v>-5212.8301000000001</v>
      </c>
      <c r="K502" s="31">
        <v>0</v>
      </c>
      <c r="L502" s="31">
        <v>6141.3308999999999</v>
      </c>
      <c r="N502" s="31">
        <v>-30.838000000000001</v>
      </c>
      <c r="O502" s="32">
        <v>1.742E-9</v>
      </c>
      <c r="P502"/>
      <c r="Q502"/>
      <c r="R502"/>
    </row>
    <row r="503" spans="1:18" ht="29" hidden="1" x14ac:dyDescent="0.35">
      <c r="A503" s="31" t="s">
        <v>182</v>
      </c>
      <c r="B503" s="31" t="s">
        <v>133</v>
      </c>
      <c r="C503" s="31" t="s">
        <v>127</v>
      </c>
      <c r="D503" s="31" t="s">
        <v>132</v>
      </c>
      <c r="E503" s="31">
        <v>7</v>
      </c>
      <c r="F503" s="31" t="s">
        <v>125</v>
      </c>
      <c r="G503" s="31">
        <v>0</v>
      </c>
      <c r="H503" s="31">
        <v>-620.57500000000005</v>
      </c>
      <c r="I503" s="31">
        <v>-620.57500000000005</v>
      </c>
      <c r="J503" s="32">
        <v>-7.0719999999999998E-7</v>
      </c>
      <c r="K503" s="31">
        <v>6141.3308999999999</v>
      </c>
      <c r="L503" s="31">
        <v>-6141.3308999999999</v>
      </c>
      <c r="N503" s="31">
        <v>30.838000000000001</v>
      </c>
      <c r="O503" s="31">
        <v>30.838000000000001</v>
      </c>
      <c r="P503"/>
      <c r="Q503"/>
      <c r="R503"/>
    </row>
    <row r="504" spans="1:18" ht="29" hidden="1" x14ac:dyDescent="0.35">
      <c r="A504" s="31" t="s">
        <v>182</v>
      </c>
      <c r="B504" s="31" t="s">
        <v>133</v>
      </c>
      <c r="C504" s="31" t="s">
        <v>127</v>
      </c>
      <c r="D504" s="31" t="s">
        <v>132</v>
      </c>
      <c r="E504" s="31">
        <v>8</v>
      </c>
      <c r="F504" s="31" t="s">
        <v>125</v>
      </c>
      <c r="G504" s="31">
        <v>0</v>
      </c>
      <c r="H504" s="31">
        <v>620.57500000000005</v>
      </c>
      <c r="I504" s="31">
        <v>-620.57500000000005</v>
      </c>
      <c r="J504" s="31">
        <v>-14893.8004</v>
      </c>
      <c r="K504" s="31">
        <v>6141.3308999999999</v>
      </c>
      <c r="L504" s="31">
        <v>6141.3308999999999</v>
      </c>
      <c r="N504" s="31">
        <v>-30.838000000000001</v>
      </c>
      <c r="O504" s="31">
        <v>30.838000000000001</v>
      </c>
      <c r="P504"/>
      <c r="Q504"/>
      <c r="R504"/>
    </row>
    <row r="505" spans="1:18" ht="29" hidden="1" x14ac:dyDescent="0.35">
      <c r="A505" s="31" t="s">
        <v>182</v>
      </c>
      <c r="B505" s="31" t="s">
        <v>133</v>
      </c>
      <c r="C505" s="31" t="s">
        <v>127</v>
      </c>
      <c r="D505" s="31" t="s">
        <v>132</v>
      </c>
      <c r="E505" s="31">
        <v>9</v>
      </c>
      <c r="F505" s="31" t="s">
        <v>125</v>
      </c>
      <c r="G505" s="31">
        <v>0</v>
      </c>
      <c r="H505" s="31">
        <v>-465.84500000000003</v>
      </c>
      <c r="I505" s="31">
        <v>-465.84500000000003</v>
      </c>
      <c r="J505" s="31">
        <v>-3354.0837999999999</v>
      </c>
      <c r="K505" s="31">
        <v>4610.0924000000005</v>
      </c>
      <c r="L505" s="31">
        <v>-4610.0924000000005</v>
      </c>
      <c r="N505" s="31">
        <v>23.149000000000001</v>
      </c>
      <c r="O505" s="31">
        <v>23.149000000000001</v>
      </c>
      <c r="P505"/>
      <c r="Q505"/>
      <c r="R505"/>
    </row>
    <row r="506" spans="1:18" ht="29" hidden="1" x14ac:dyDescent="0.35">
      <c r="A506" s="31" t="s">
        <v>182</v>
      </c>
      <c r="B506" s="31" t="s">
        <v>133</v>
      </c>
      <c r="C506" s="31" t="s">
        <v>127</v>
      </c>
      <c r="D506" s="31" t="s">
        <v>132</v>
      </c>
      <c r="E506" s="31">
        <v>10</v>
      </c>
      <c r="F506" s="31" t="s">
        <v>125</v>
      </c>
      <c r="G506" s="31">
        <v>0</v>
      </c>
      <c r="H506" s="31">
        <v>-465.84500000000003</v>
      </c>
      <c r="I506" s="31">
        <v>-465.84500000000003</v>
      </c>
      <c r="J506" s="31">
        <v>3354.0837999999999</v>
      </c>
      <c r="K506" s="31">
        <v>4610.0924000000005</v>
      </c>
      <c r="L506" s="31">
        <v>-4610.0924000000005</v>
      </c>
      <c r="N506" s="31">
        <v>23.149000000000001</v>
      </c>
      <c r="O506" s="31">
        <v>23.149000000000001</v>
      </c>
      <c r="P506"/>
      <c r="Q506"/>
      <c r="R506"/>
    </row>
    <row r="507" spans="1:18" ht="29" hidden="1" x14ac:dyDescent="0.35">
      <c r="A507" s="31" t="s">
        <v>182</v>
      </c>
      <c r="B507" s="31" t="s">
        <v>133</v>
      </c>
      <c r="C507" s="31" t="s">
        <v>127</v>
      </c>
      <c r="D507" s="31" t="s">
        <v>132</v>
      </c>
      <c r="E507" s="31">
        <v>11</v>
      </c>
      <c r="F507" s="31" t="s">
        <v>125</v>
      </c>
      <c r="G507" s="31">
        <v>0</v>
      </c>
      <c r="H507" s="31">
        <v>465.84500000000003</v>
      </c>
      <c r="I507" s="31">
        <v>-465.84500000000003</v>
      </c>
      <c r="J507" s="31">
        <v>-14534.363300000001</v>
      </c>
      <c r="K507" s="31">
        <v>4610.0924000000005</v>
      </c>
      <c r="L507" s="31">
        <v>4610.0924000000005</v>
      </c>
      <c r="N507" s="31">
        <v>-23.149000000000001</v>
      </c>
      <c r="O507" s="31">
        <v>23.149000000000001</v>
      </c>
      <c r="P507"/>
      <c r="Q507"/>
      <c r="R507"/>
    </row>
    <row r="508" spans="1:18" ht="29" hidden="1" x14ac:dyDescent="0.35">
      <c r="A508" s="31" t="s">
        <v>182</v>
      </c>
      <c r="B508" s="31" t="s">
        <v>133</v>
      </c>
      <c r="C508" s="31" t="s">
        <v>127</v>
      </c>
      <c r="D508" s="31" t="s">
        <v>132</v>
      </c>
      <c r="E508" s="31">
        <v>12</v>
      </c>
      <c r="F508" s="31" t="s">
        <v>125</v>
      </c>
      <c r="G508" s="31">
        <v>0</v>
      </c>
      <c r="H508" s="31">
        <v>465.84500000000003</v>
      </c>
      <c r="I508" s="31">
        <v>-465.84500000000003</v>
      </c>
      <c r="J508" s="31">
        <v>-7826.1956</v>
      </c>
      <c r="K508" s="31">
        <v>4610.0924000000005</v>
      </c>
      <c r="L508" s="31">
        <v>4610.0924000000005</v>
      </c>
      <c r="N508" s="31">
        <v>-23.149000000000001</v>
      </c>
      <c r="O508" s="31">
        <v>23.149000000000001</v>
      </c>
      <c r="P508"/>
      <c r="Q508"/>
      <c r="R508"/>
    </row>
    <row r="509" spans="1:18" ht="14.5" hidden="1" x14ac:dyDescent="0.35">
      <c r="A509" s="31" t="s">
        <v>182</v>
      </c>
      <c r="B509" s="31" t="s">
        <v>134</v>
      </c>
      <c r="C509" s="31" t="s">
        <v>127</v>
      </c>
      <c r="D509" s="31"/>
      <c r="E509" s="31"/>
      <c r="F509" s="31" t="s">
        <v>125</v>
      </c>
      <c r="G509" s="31">
        <v>0</v>
      </c>
      <c r="H509" s="31">
        <v>-4442.1415999999999</v>
      </c>
      <c r="I509" s="31">
        <v>0</v>
      </c>
      <c r="J509" s="31">
        <v>58636.268799999998</v>
      </c>
      <c r="K509" s="32">
        <v>-1.1769999999999999E-6</v>
      </c>
      <c r="L509" s="31">
        <v>-50751.790399999998</v>
      </c>
      <c r="N509" s="31">
        <v>162.65600000000001</v>
      </c>
      <c r="O509" s="32">
        <v>-3.015E-9</v>
      </c>
      <c r="P509"/>
      <c r="Q509"/>
      <c r="R509"/>
    </row>
    <row r="510" spans="1:18" ht="14.5" hidden="1" x14ac:dyDescent="0.35">
      <c r="A510" s="31" t="s">
        <v>182</v>
      </c>
      <c r="B510" s="31" t="s">
        <v>135</v>
      </c>
      <c r="C510" s="31" t="s">
        <v>127</v>
      </c>
      <c r="D510" s="31"/>
      <c r="E510" s="31"/>
      <c r="F510" s="31" t="s">
        <v>125</v>
      </c>
      <c r="G510" s="31">
        <v>0</v>
      </c>
      <c r="H510" s="31">
        <v>-4442.1415999999999</v>
      </c>
      <c r="I510" s="31">
        <v>0</v>
      </c>
      <c r="J510" s="31">
        <v>47975.129000000001</v>
      </c>
      <c r="K510" s="32">
        <v>-1.2410000000000001E-6</v>
      </c>
      <c r="L510" s="31">
        <v>-50751.790399999998</v>
      </c>
      <c r="N510" s="31">
        <v>162.65600000000001</v>
      </c>
      <c r="O510" s="32">
        <v>-6.1589999999999999E-9</v>
      </c>
      <c r="P510"/>
      <c r="Q510"/>
      <c r="R510"/>
    </row>
    <row r="511" spans="1:18" ht="14.5" hidden="1" x14ac:dyDescent="0.35">
      <c r="A511" s="31" t="s">
        <v>182</v>
      </c>
      <c r="B511" s="31" t="s">
        <v>136</v>
      </c>
      <c r="C511" s="31" t="s">
        <v>127</v>
      </c>
      <c r="D511" s="31"/>
      <c r="E511" s="31"/>
      <c r="F511" s="31" t="s">
        <v>125</v>
      </c>
      <c r="G511" s="31">
        <v>0</v>
      </c>
      <c r="H511" s="31">
        <v>0</v>
      </c>
      <c r="I511" s="31">
        <v>-4442.1415999999999</v>
      </c>
      <c r="J511" s="31">
        <v>-58636.268799999998</v>
      </c>
      <c r="K511" s="31">
        <v>50751.790399999998</v>
      </c>
      <c r="L511" s="32">
        <v>1.2279999999999999E-6</v>
      </c>
      <c r="N511" s="32">
        <v>-3.1979999999999999E-9</v>
      </c>
      <c r="O511" s="31">
        <v>162.65600000000001</v>
      </c>
      <c r="P511"/>
      <c r="Q511"/>
      <c r="R511"/>
    </row>
    <row r="512" spans="1:18" ht="14.5" hidden="1" x14ac:dyDescent="0.35">
      <c r="A512" s="31" t="s">
        <v>182</v>
      </c>
      <c r="B512" s="31" t="s">
        <v>137</v>
      </c>
      <c r="C512" s="31" t="s">
        <v>127</v>
      </c>
      <c r="D512" s="31"/>
      <c r="E512" s="31"/>
      <c r="F512" s="31" t="s">
        <v>125</v>
      </c>
      <c r="G512" s="31">
        <v>0</v>
      </c>
      <c r="H512" s="31">
        <v>0</v>
      </c>
      <c r="I512" s="31">
        <v>-4442.1415999999999</v>
      </c>
      <c r="J512" s="31">
        <v>-47975.129000000001</v>
      </c>
      <c r="K512" s="31">
        <v>50751.790399999998</v>
      </c>
      <c r="L512" s="32">
        <v>1.1930000000000001E-6</v>
      </c>
      <c r="N512" s="32">
        <v>-5.976E-9</v>
      </c>
      <c r="O512" s="31">
        <v>162.65600000000001</v>
      </c>
      <c r="P512"/>
      <c r="Q512"/>
      <c r="R512"/>
    </row>
    <row r="513" spans="1:21" s="35" customFormat="1" ht="30" customHeight="1" x14ac:dyDescent="0.7">
      <c r="A513" s="36" t="s">
        <v>182</v>
      </c>
      <c r="B513" s="36" t="s">
        <v>138</v>
      </c>
      <c r="C513" s="36" t="s">
        <v>127</v>
      </c>
      <c r="D513" s="36"/>
      <c r="E513" s="36"/>
      <c r="F513" s="36" t="s">
        <v>125</v>
      </c>
      <c r="G513" s="36">
        <v>0</v>
      </c>
      <c r="H513" s="36">
        <v>-4442.1415999999999</v>
      </c>
      <c r="I513" s="36">
        <v>0</v>
      </c>
      <c r="J513" s="36">
        <v>53305.698900000003</v>
      </c>
      <c r="K513" s="37">
        <v>-1.209E-6</v>
      </c>
      <c r="L513" s="36">
        <v>-50751.790399999998</v>
      </c>
      <c r="N513" s="36">
        <v>162.65600000000001</v>
      </c>
      <c r="O513" s="37"/>
      <c r="P513" s="10">
        <f>N513-N606</f>
        <v>14.885000000000019</v>
      </c>
      <c r="Q513" s="51">
        <f>(MAX(G519:G521)*P513*EARTHQUAKE!B7)/('P-Delta Effect Check'!H513*3000*EARTHQUAKE!B26)</f>
        <v>-2.823927931927744E-2</v>
      </c>
      <c r="R513" s="34">
        <v>-933.27779999999996</v>
      </c>
      <c r="S513" s="34">
        <v>33.832999999999998</v>
      </c>
      <c r="T513" s="10">
        <f>S513-S606</f>
        <v>3.125</v>
      </c>
      <c r="U513" s="45">
        <f>(MAX(G519:G521)*T513*EARTHQUAKE!H7)/('P-Delta Effect Check'!R513*3000*EARTHQUAKE!H26)</f>
        <v>-2.8218651412356438E-2</v>
      </c>
    </row>
    <row r="514" spans="1:21" s="35" customFormat="1" ht="30" hidden="1" customHeight="1" x14ac:dyDescent="0.7">
      <c r="A514" s="36" t="s">
        <v>182</v>
      </c>
      <c r="B514" s="36" t="s">
        <v>139</v>
      </c>
      <c r="C514" s="36" t="s">
        <v>127</v>
      </c>
      <c r="D514" s="36"/>
      <c r="E514" s="36"/>
      <c r="F514" s="36" t="s">
        <v>125</v>
      </c>
      <c r="G514" s="36">
        <v>0</v>
      </c>
      <c r="H514" s="36">
        <v>0</v>
      </c>
      <c r="I514" s="36">
        <v>-4442.1415999999999</v>
      </c>
      <c r="J514" s="36">
        <v>-53305.698900000003</v>
      </c>
      <c r="K514" s="36">
        <v>50751.790399999998</v>
      </c>
      <c r="L514" s="37">
        <v>1.2109999999999999E-6</v>
      </c>
      <c r="N514" s="37"/>
      <c r="O514" s="36">
        <v>162.65600000000001</v>
      </c>
      <c r="P514" s="10"/>
      <c r="Q514" s="10"/>
      <c r="R514" s="10"/>
    </row>
    <row r="515" spans="1:21" ht="14.5" hidden="1" x14ac:dyDescent="0.35">
      <c r="A515" s="31" t="s">
        <v>182</v>
      </c>
      <c r="B515" s="31" t="s">
        <v>140</v>
      </c>
      <c r="C515" s="31" t="s">
        <v>127</v>
      </c>
      <c r="D515" s="31"/>
      <c r="E515" s="31"/>
      <c r="F515" s="31" t="s">
        <v>125</v>
      </c>
      <c r="G515" s="31">
        <v>0</v>
      </c>
      <c r="H515" s="31">
        <v>-1236.8064999999999</v>
      </c>
      <c r="I515" s="31">
        <v>0</v>
      </c>
      <c r="J515" s="31">
        <v>16325.8452</v>
      </c>
      <c r="K515" s="31">
        <v>0</v>
      </c>
      <c r="L515" s="31">
        <v>-14238.513199999999</v>
      </c>
      <c r="N515" s="31">
        <v>44.707000000000001</v>
      </c>
      <c r="O515" s="32">
        <v>-8.2979999999999997E-10</v>
      </c>
      <c r="P515"/>
      <c r="Q515"/>
      <c r="R515"/>
    </row>
    <row r="516" spans="1:21" ht="14.5" hidden="1" x14ac:dyDescent="0.35">
      <c r="A516" s="31" t="s">
        <v>182</v>
      </c>
      <c r="B516" s="31" t="s">
        <v>141</v>
      </c>
      <c r="C516" s="31" t="s">
        <v>127</v>
      </c>
      <c r="D516" s="31"/>
      <c r="E516" s="31"/>
      <c r="F516" s="31" t="s">
        <v>125</v>
      </c>
      <c r="G516" s="31">
        <v>0</v>
      </c>
      <c r="H516" s="31">
        <v>-1236.8064999999999</v>
      </c>
      <c r="I516" s="31">
        <v>0</v>
      </c>
      <c r="J516" s="31">
        <v>13357.509700000001</v>
      </c>
      <c r="K516" s="31">
        <v>0</v>
      </c>
      <c r="L516" s="31">
        <v>-14238.513199999999</v>
      </c>
      <c r="N516" s="31">
        <v>44.707000000000001</v>
      </c>
      <c r="O516" s="32">
        <v>-1.6939999999999999E-9</v>
      </c>
      <c r="P516"/>
      <c r="Q516"/>
      <c r="R516"/>
    </row>
    <row r="517" spans="1:21" ht="14.5" hidden="1" x14ac:dyDescent="0.35">
      <c r="A517" s="31" t="s">
        <v>182</v>
      </c>
      <c r="B517" s="31" t="s">
        <v>142</v>
      </c>
      <c r="C517" s="31" t="s">
        <v>127</v>
      </c>
      <c r="D517" s="31"/>
      <c r="E517" s="31"/>
      <c r="F517" s="31" t="s">
        <v>125</v>
      </c>
      <c r="G517" s="31">
        <v>0</v>
      </c>
      <c r="H517" s="31">
        <v>0</v>
      </c>
      <c r="I517" s="31">
        <v>-1339.8737000000001</v>
      </c>
      <c r="J517" s="31">
        <v>-17686.332299999998</v>
      </c>
      <c r="K517" s="31">
        <v>15425.055899999999</v>
      </c>
      <c r="L517" s="31">
        <v>0</v>
      </c>
      <c r="N517" s="32">
        <v>-9.536000000000001E-10</v>
      </c>
      <c r="O517" s="31">
        <v>48.432000000000002</v>
      </c>
      <c r="P517"/>
      <c r="Q517"/>
      <c r="R517"/>
    </row>
    <row r="518" spans="1:21" ht="14.5" hidden="1" x14ac:dyDescent="0.35">
      <c r="A518" s="31" t="s">
        <v>182</v>
      </c>
      <c r="B518" s="31" t="s">
        <v>143</v>
      </c>
      <c r="C518" s="31" t="s">
        <v>127</v>
      </c>
      <c r="D518" s="31"/>
      <c r="E518" s="31"/>
      <c r="F518" s="31" t="s">
        <v>125</v>
      </c>
      <c r="G518" s="31">
        <v>0</v>
      </c>
      <c r="H518" s="31">
        <v>0</v>
      </c>
      <c r="I518" s="31">
        <v>-1339.8737000000001</v>
      </c>
      <c r="J518" s="31">
        <v>-14470.6355</v>
      </c>
      <c r="K518" s="31">
        <v>15425.055899999999</v>
      </c>
      <c r="L518" s="31">
        <v>0</v>
      </c>
      <c r="N518" s="32">
        <v>-1.781E-9</v>
      </c>
      <c r="O518" s="31">
        <v>48.432000000000002</v>
      </c>
      <c r="P518"/>
      <c r="Q518"/>
      <c r="R518"/>
    </row>
    <row r="519" spans="1:21" s="35" customFormat="1" ht="30" customHeight="1" x14ac:dyDescent="0.7">
      <c r="A519" s="36" t="s">
        <v>182</v>
      </c>
      <c r="B519" s="36" t="s">
        <v>144</v>
      </c>
      <c r="C519" s="36" t="s">
        <v>145</v>
      </c>
      <c r="D519" s="36"/>
      <c r="E519" s="36"/>
      <c r="F519" s="36" t="s">
        <v>125</v>
      </c>
      <c r="G519" s="36">
        <v>67934.16</v>
      </c>
      <c r="H519" s="36">
        <v>0</v>
      </c>
      <c r="I519" s="36">
        <v>0</v>
      </c>
      <c r="J519" s="36">
        <v>0</v>
      </c>
      <c r="K519" s="36">
        <v>815209.92</v>
      </c>
      <c r="L519" s="36">
        <v>-815209.92</v>
      </c>
      <c r="N519" s="37"/>
      <c r="O519" s="37"/>
      <c r="P519" s="10"/>
      <c r="Q519" s="51"/>
      <c r="R519" s="55"/>
      <c r="S519" s="57"/>
      <c r="T519" s="10"/>
      <c r="U519" s="45"/>
    </row>
    <row r="520" spans="1:21" s="35" customFormat="1" ht="30" customHeight="1" x14ac:dyDescent="0.7">
      <c r="A520" s="36" t="s">
        <v>182</v>
      </c>
      <c r="B520" s="36" t="s">
        <v>146</v>
      </c>
      <c r="C520" s="36" t="s">
        <v>145</v>
      </c>
      <c r="D520" s="36"/>
      <c r="E520" s="36"/>
      <c r="F520" s="36" t="s">
        <v>125</v>
      </c>
      <c r="G520" s="36">
        <v>92702.16</v>
      </c>
      <c r="H520" s="36">
        <v>0</v>
      </c>
      <c r="I520" s="36">
        <v>0</v>
      </c>
      <c r="J520" s="36">
        <v>0</v>
      </c>
      <c r="K520" s="36">
        <v>1112425.92</v>
      </c>
      <c r="L520" s="36">
        <v>-1112426</v>
      </c>
      <c r="N520" s="37"/>
      <c r="O520" s="37"/>
      <c r="P520" s="10"/>
      <c r="Q520" s="51"/>
      <c r="R520" s="55"/>
      <c r="S520" s="57"/>
      <c r="T520" s="10"/>
      <c r="U520" s="45"/>
    </row>
    <row r="521" spans="1:21" s="39" customFormat="1" ht="30" customHeight="1" thickBot="1" x14ac:dyDescent="0.75">
      <c r="A521" s="38" t="s">
        <v>182</v>
      </c>
      <c r="B521" s="38" t="s">
        <v>147</v>
      </c>
      <c r="C521" s="38" t="s">
        <v>145</v>
      </c>
      <c r="D521" s="38"/>
      <c r="E521" s="38"/>
      <c r="F521" s="38" t="s">
        <v>125</v>
      </c>
      <c r="G521" s="38">
        <v>73550.880000000005</v>
      </c>
      <c r="H521" s="38">
        <v>0</v>
      </c>
      <c r="I521" s="38">
        <v>0</v>
      </c>
      <c r="J521" s="38">
        <v>0</v>
      </c>
      <c r="K521" s="38">
        <v>882610.56</v>
      </c>
      <c r="L521" s="38">
        <v>-882610.56</v>
      </c>
      <c r="N521" s="40"/>
      <c r="O521" s="40"/>
      <c r="P521" s="43"/>
      <c r="Q521" s="52"/>
      <c r="R521" s="47"/>
      <c r="S521" s="54"/>
      <c r="T521" s="43"/>
      <c r="U521" s="58"/>
    </row>
    <row r="522" spans="1:21" ht="14.5" hidden="1" x14ac:dyDescent="0.35">
      <c r="A522" s="31" t="s">
        <v>182</v>
      </c>
      <c r="B522" s="31" t="s">
        <v>148</v>
      </c>
      <c r="C522" s="31" t="s">
        <v>145</v>
      </c>
      <c r="D522" s="31" t="s">
        <v>149</v>
      </c>
      <c r="E522" s="31"/>
      <c r="F522" s="31" t="s">
        <v>125</v>
      </c>
      <c r="G522" s="31">
        <v>59150.879999999997</v>
      </c>
      <c r="H522" s="31">
        <v>0</v>
      </c>
      <c r="I522" s="31">
        <v>310.28750000000002</v>
      </c>
      <c r="J522" s="31">
        <v>7446.9002</v>
      </c>
      <c r="K522" s="31">
        <v>713904.78060000006</v>
      </c>
      <c r="L522" s="31">
        <v>-709810.56</v>
      </c>
      <c r="N522" s="31">
        <v>20.558</v>
      </c>
      <c r="O522" s="31">
        <v>20.558</v>
      </c>
      <c r="P522"/>
      <c r="Q522"/>
      <c r="R522"/>
    </row>
    <row r="523" spans="1:21" ht="14.5" hidden="1" x14ac:dyDescent="0.35">
      <c r="A523" s="31" t="s">
        <v>182</v>
      </c>
      <c r="B523" s="31" t="s">
        <v>148</v>
      </c>
      <c r="C523" s="31" t="s">
        <v>145</v>
      </c>
      <c r="D523" s="31" t="s">
        <v>150</v>
      </c>
      <c r="E523" s="31"/>
      <c r="F523" s="31" t="s">
        <v>125</v>
      </c>
      <c r="G523" s="31">
        <v>59150.879999999997</v>
      </c>
      <c r="H523" s="31">
        <v>-413.7167</v>
      </c>
      <c r="I523" s="31">
        <v>-413.7167</v>
      </c>
      <c r="J523" s="31">
        <v>-4964.6000999999997</v>
      </c>
      <c r="K523" s="31">
        <v>706739.89450000005</v>
      </c>
      <c r="L523" s="31">
        <v>-713904.78060000006</v>
      </c>
      <c r="N523" s="32">
        <v>-2.0000000000000001E-9</v>
      </c>
      <c r="O523" s="31">
        <v>-15.419</v>
      </c>
      <c r="P523"/>
      <c r="Q523"/>
      <c r="R523"/>
    </row>
    <row r="524" spans="1:21" ht="14.5" hidden="1" x14ac:dyDescent="0.35">
      <c r="A524" s="31" t="s">
        <v>182</v>
      </c>
      <c r="B524" s="31" t="s">
        <v>151</v>
      </c>
      <c r="C524" s="31" t="s">
        <v>145</v>
      </c>
      <c r="D524" s="31" t="s">
        <v>149</v>
      </c>
      <c r="E524" s="31"/>
      <c r="F524" s="31" t="s">
        <v>125</v>
      </c>
      <c r="G524" s="31">
        <v>59150.879999999997</v>
      </c>
      <c r="H524" s="31">
        <v>413.7167</v>
      </c>
      <c r="I524" s="31">
        <v>413.7167</v>
      </c>
      <c r="J524" s="31">
        <v>4964.6000999999997</v>
      </c>
      <c r="K524" s="31">
        <v>712881.22549999994</v>
      </c>
      <c r="L524" s="31">
        <v>-705716.33940000006</v>
      </c>
      <c r="N524" s="32">
        <v>-3.6149999999999999E-10</v>
      </c>
      <c r="O524" s="31">
        <v>15.419</v>
      </c>
      <c r="P524"/>
      <c r="Q524"/>
      <c r="R524"/>
    </row>
    <row r="525" spans="1:21" ht="14.5" hidden="1" x14ac:dyDescent="0.35">
      <c r="A525" s="31" t="s">
        <v>182</v>
      </c>
      <c r="B525" s="31" t="s">
        <v>151</v>
      </c>
      <c r="C525" s="31" t="s">
        <v>145</v>
      </c>
      <c r="D525" s="31" t="s">
        <v>150</v>
      </c>
      <c r="E525" s="31"/>
      <c r="F525" s="31" t="s">
        <v>125</v>
      </c>
      <c r="G525" s="31">
        <v>59150.879999999997</v>
      </c>
      <c r="H525" s="31">
        <v>0</v>
      </c>
      <c r="I525" s="31">
        <v>-310.28750000000002</v>
      </c>
      <c r="J525" s="31">
        <v>-7446.9002</v>
      </c>
      <c r="K525" s="31">
        <v>705716.33940000006</v>
      </c>
      <c r="L525" s="31">
        <v>-709810.56</v>
      </c>
      <c r="N525" s="31">
        <v>-20.558</v>
      </c>
      <c r="O525" s="31">
        <v>-20.558</v>
      </c>
      <c r="P525"/>
      <c r="Q525"/>
      <c r="R525"/>
    </row>
    <row r="526" spans="1:21" ht="14.5" hidden="1" x14ac:dyDescent="0.35">
      <c r="A526" s="31" t="s">
        <v>182</v>
      </c>
      <c r="B526" s="31" t="s">
        <v>152</v>
      </c>
      <c r="C526" s="31" t="s">
        <v>145</v>
      </c>
      <c r="D526" s="31" t="s">
        <v>149</v>
      </c>
      <c r="E526" s="31"/>
      <c r="F526" s="31" t="s">
        <v>125</v>
      </c>
      <c r="G526" s="31">
        <v>72917.279999999999</v>
      </c>
      <c r="H526" s="31">
        <v>0</v>
      </c>
      <c r="I526" s="31">
        <v>620.57500000000005</v>
      </c>
      <c r="J526" s="31">
        <v>14893.8004</v>
      </c>
      <c r="K526" s="31">
        <v>883195.80119999999</v>
      </c>
      <c r="L526" s="31">
        <v>-875007.36</v>
      </c>
      <c r="N526" s="31">
        <v>41.116999999999997</v>
      </c>
      <c r="O526" s="31">
        <v>41.116999999999997</v>
      </c>
      <c r="P526"/>
      <c r="Q526"/>
      <c r="R526"/>
    </row>
    <row r="527" spans="1:21" ht="14.5" hidden="1" x14ac:dyDescent="0.35">
      <c r="A527" s="31" t="s">
        <v>182</v>
      </c>
      <c r="B527" s="31" t="s">
        <v>152</v>
      </c>
      <c r="C527" s="31" t="s">
        <v>145</v>
      </c>
      <c r="D527" s="31" t="s">
        <v>150</v>
      </c>
      <c r="E527" s="31"/>
      <c r="F527" s="31" t="s">
        <v>125</v>
      </c>
      <c r="G527" s="31">
        <v>72917.279999999999</v>
      </c>
      <c r="H527" s="31">
        <v>-827.43340000000001</v>
      </c>
      <c r="I527" s="31">
        <v>-827.43340000000001</v>
      </c>
      <c r="J527" s="31">
        <v>-9929.2001999999993</v>
      </c>
      <c r="K527" s="31">
        <v>868866.02910000004</v>
      </c>
      <c r="L527" s="31">
        <v>-883195.80119999999</v>
      </c>
      <c r="N527" s="32">
        <v>-1.3210000000000001E-9</v>
      </c>
      <c r="O527" s="31">
        <v>-30.838000000000001</v>
      </c>
      <c r="P527"/>
      <c r="Q527"/>
      <c r="R527"/>
    </row>
    <row r="528" spans="1:21" ht="14.5" hidden="1" x14ac:dyDescent="0.35">
      <c r="A528" s="31" t="s">
        <v>182</v>
      </c>
      <c r="B528" s="31" t="s">
        <v>153</v>
      </c>
      <c r="C528" s="31" t="s">
        <v>145</v>
      </c>
      <c r="D528" s="31" t="s">
        <v>149</v>
      </c>
      <c r="E528" s="31"/>
      <c r="F528" s="31" t="s">
        <v>125</v>
      </c>
      <c r="G528" s="31">
        <v>72917.279999999999</v>
      </c>
      <c r="H528" s="31">
        <v>827.43340000000001</v>
      </c>
      <c r="I528" s="31">
        <v>827.43340000000001</v>
      </c>
      <c r="J528" s="31">
        <v>9929.2001999999993</v>
      </c>
      <c r="K528" s="31">
        <v>881148.69090000005</v>
      </c>
      <c r="L528" s="31">
        <v>-866818.91879999998</v>
      </c>
      <c r="N528" s="32">
        <v>1.9570000000000002E-9</v>
      </c>
      <c r="O528" s="31">
        <v>30.838000000000001</v>
      </c>
      <c r="P528"/>
      <c r="Q528"/>
      <c r="R528"/>
    </row>
    <row r="529" spans="1:18" ht="14.5" hidden="1" x14ac:dyDescent="0.35">
      <c r="A529" s="31" t="s">
        <v>182</v>
      </c>
      <c r="B529" s="31" t="s">
        <v>153</v>
      </c>
      <c r="C529" s="31" t="s">
        <v>145</v>
      </c>
      <c r="D529" s="31" t="s">
        <v>150</v>
      </c>
      <c r="E529" s="31"/>
      <c r="F529" s="31" t="s">
        <v>125</v>
      </c>
      <c r="G529" s="31">
        <v>72917.279999999999</v>
      </c>
      <c r="H529" s="31">
        <v>0</v>
      </c>
      <c r="I529" s="31">
        <v>-620.57500000000005</v>
      </c>
      <c r="J529" s="31">
        <v>-14893.8004</v>
      </c>
      <c r="K529" s="31">
        <v>866818.91879999998</v>
      </c>
      <c r="L529" s="31">
        <v>-875007.36</v>
      </c>
      <c r="N529" s="31">
        <v>-41.116999999999997</v>
      </c>
      <c r="O529" s="31">
        <v>-41.116999999999997</v>
      </c>
      <c r="P529"/>
      <c r="Q529"/>
      <c r="R529"/>
    </row>
    <row r="530" spans="1:18" ht="14.5" hidden="1" x14ac:dyDescent="0.35">
      <c r="A530" s="31" t="s">
        <v>182</v>
      </c>
      <c r="B530" s="31" t="s">
        <v>154</v>
      </c>
      <c r="C530" s="31" t="s">
        <v>145</v>
      </c>
      <c r="D530" s="31" t="s">
        <v>149</v>
      </c>
      <c r="E530" s="31"/>
      <c r="F530" s="31" t="s">
        <v>125</v>
      </c>
      <c r="G530" s="31">
        <v>59150.879999999997</v>
      </c>
      <c r="H530" s="31">
        <v>413.7167</v>
      </c>
      <c r="I530" s="31">
        <v>0</v>
      </c>
      <c r="J530" s="31">
        <v>1677.0418999999999</v>
      </c>
      <c r="K530" s="31">
        <v>713904.78060000006</v>
      </c>
      <c r="L530" s="31">
        <v>-705716.33940000006</v>
      </c>
      <c r="N530" s="31">
        <v>15.419</v>
      </c>
      <c r="O530" s="31">
        <v>20.558</v>
      </c>
      <c r="P530"/>
      <c r="Q530"/>
      <c r="R530"/>
    </row>
    <row r="531" spans="1:18" ht="14.5" hidden="1" x14ac:dyDescent="0.35">
      <c r="A531" s="31" t="s">
        <v>182</v>
      </c>
      <c r="B531" s="31" t="s">
        <v>154</v>
      </c>
      <c r="C531" s="31" t="s">
        <v>145</v>
      </c>
      <c r="D531" s="31" t="s">
        <v>150</v>
      </c>
      <c r="E531" s="31"/>
      <c r="F531" s="31" t="s">
        <v>125</v>
      </c>
      <c r="G531" s="31">
        <v>59150.879999999997</v>
      </c>
      <c r="H531" s="31">
        <v>-310.28750000000002</v>
      </c>
      <c r="I531" s="31">
        <v>-413.7167</v>
      </c>
      <c r="J531" s="31">
        <v>-7446.9002</v>
      </c>
      <c r="K531" s="31">
        <v>709810.56</v>
      </c>
      <c r="L531" s="31">
        <v>-712881.22549999994</v>
      </c>
      <c r="N531" s="31">
        <v>-20.558</v>
      </c>
      <c r="O531" s="32">
        <v>-1.1949999999999999E-9</v>
      </c>
      <c r="P531"/>
      <c r="Q531"/>
      <c r="R531"/>
    </row>
    <row r="532" spans="1:18" ht="14.5" hidden="1" x14ac:dyDescent="0.35">
      <c r="A532" s="31" t="s">
        <v>182</v>
      </c>
      <c r="B532" s="31" t="s">
        <v>155</v>
      </c>
      <c r="C532" s="31" t="s">
        <v>145</v>
      </c>
      <c r="D532" s="31" t="s">
        <v>149</v>
      </c>
      <c r="E532" s="31"/>
      <c r="F532" s="31" t="s">
        <v>125</v>
      </c>
      <c r="G532" s="31">
        <v>59150.879999999997</v>
      </c>
      <c r="H532" s="31">
        <v>310.28750000000002</v>
      </c>
      <c r="I532" s="31">
        <v>413.7167</v>
      </c>
      <c r="J532" s="31">
        <v>7446.9002</v>
      </c>
      <c r="K532" s="31">
        <v>709810.56</v>
      </c>
      <c r="L532" s="31">
        <v>-706739.89450000005</v>
      </c>
      <c r="N532" s="31">
        <v>20.558</v>
      </c>
      <c r="O532" s="32">
        <v>-1.1700000000000001E-9</v>
      </c>
      <c r="P532"/>
      <c r="Q532"/>
      <c r="R532"/>
    </row>
    <row r="533" spans="1:18" ht="14.5" hidden="1" x14ac:dyDescent="0.35">
      <c r="A533" s="31" t="s">
        <v>182</v>
      </c>
      <c r="B533" s="31" t="s">
        <v>155</v>
      </c>
      <c r="C533" s="31" t="s">
        <v>145</v>
      </c>
      <c r="D533" s="31" t="s">
        <v>150</v>
      </c>
      <c r="E533" s="31"/>
      <c r="F533" s="31" t="s">
        <v>125</v>
      </c>
      <c r="G533" s="31">
        <v>59150.879999999997</v>
      </c>
      <c r="H533" s="31">
        <v>-413.7167</v>
      </c>
      <c r="I533" s="31">
        <v>0</v>
      </c>
      <c r="J533" s="31">
        <v>-1677.0418999999999</v>
      </c>
      <c r="K533" s="31">
        <v>705716.33940000006</v>
      </c>
      <c r="L533" s="31">
        <v>-713904.78060000006</v>
      </c>
      <c r="N533" s="31">
        <v>-15.419</v>
      </c>
      <c r="O533" s="31">
        <v>-20.558</v>
      </c>
      <c r="P533"/>
      <c r="Q533"/>
      <c r="R533"/>
    </row>
    <row r="534" spans="1:18" ht="14.5" hidden="1" x14ac:dyDescent="0.35">
      <c r="A534" s="31" t="s">
        <v>182</v>
      </c>
      <c r="B534" s="31" t="s">
        <v>156</v>
      </c>
      <c r="C534" s="31" t="s">
        <v>145</v>
      </c>
      <c r="D534" s="31" t="s">
        <v>149</v>
      </c>
      <c r="E534" s="31"/>
      <c r="F534" s="31" t="s">
        <v>125</v>
      </c>
      <c r="G534" s="31">
        <v>72917.279999999999</v>
      </c>
      <c r="H534" s="31">
        <v>827.43340000000001</v>
      </c>
      <c r="I534" s="31">
        <v>0</v>
      </c>
      <c r="J534" s="31">
        <v>3354.0837999999999</v>
      </c>
      <c r="K534" s="31">
        <v>883195.80119999999</v>
      </c>
      <c r="L534" s="31">
        <v>-866818.91879999998</v>
      </c>
      <c r="N534" s="31">
        <v>30.838000000000001</v>
      </c>
      <c r="O534" s="31">
        <v>41.116999999999997</v>
      </c>
      <c r="P534"/>
      <c r="Q534"/>
      <c r="R534"/>
    </row>
    <row r="535" spans="1:18" ht="14.5" hidden="1" x14ac:dyDescent="0.35">
      <c r="A535" s="31" t="s">
        <v>182</v>
      </c>
      <c r="B535" s="31" t="s">
        <v>156</v>
      </c>
      <c r="C535" s="31" t="s">
        <v>145</v>
      </c>
      <c r="D535" s="31" t="s">
        <v>150</v>
      </c>
      <c r="E535" s="31"/>
      <c r="F535" s="31" t="s">
        <v>125</v>
      </c>
      <c r="G535" s="31">
        <v>72917.279999999999</v>
      </c>
      <c r="H535" s="31">
        <v>-620.57500000000005</v>
      </c>
      <c r="I535" s="31">
        <v>-827.43340000000001</v>
      </c>
      <c r="J535" s="31">
        <v>-14893.8004</v>
      </c>
      <c r="K535" s="31">
        <v>875007.36</v>
      </c>
      <c r="L535" s="31">
        <v>-881148.69090000005</v>
      </c>
      <c r="N535" s="31">
        <v>-41.116999999999997</v>
      </c>
      <c r="O535" s="32">
        <v>2.9019999999999999E-10</v>
      </c>
      <c r="P535"/>
      <c r="Q535"/>
      <c r="R535"/>
    </row>
    <row r="536" spans="1:18" ht="14.5" hidden="1" x14ac:dyDescent="0.35">
      <c r="A536" s="31" t="s">
        <v>182</v>
      </c>
      <c r="B536" s="31" t="s">
        <v>157</v>
      </c>
      <c r="C536" s="31" t="s">
        <v>145</v>
      </c>
      <c r="D536" s="31" t="s">
        <v>149</v>
      </c>
      <c r="E536" s="31"/>
      <c r="F536" s="31" t="s">
        <v>125</v>
      </c>
      <c r="G536" s="31">
        <v>72917.279999999999</v>
      </c>
      <c r="H536" s="31">
        <v>620.57500000000005</v>
      </c>
      <c r="I536" s="31">
        <v>827.43340000000001</v>
      </c>
      <c r="J536" s="31">
        <v>14893.8004</v>
      </c>
      <c r="K536" s="31">
        <v>875007.36</v>
      </c>
      <c r="L536" s="31">
        <v>-868866.02910000004</v>
      </c>
      <c r="N536" s="31">
        <v>41.116999999999997</v>
      </c>
      <c r="O536" s="32">
        <v>3.4170000000000002E-10</v>
      </c>
      <c r="P536"/>
      <c r="Q536"/>
      <c r="R536"/>
    </row>
    <row r="537" spans="1:18" ht="14.5" hidden="1" x14ac:dyDescent="0.35">
      <c r="A537" s="31" t="s">
        <v>182</v>
      </c>
      <c r="B537" s="31" t="s">
        <v>157</v>
      </c>
      <c r="C537" s="31" t="s">
        <v>145</v>
      </c>
      <c r="D537" s="31" t="s">
        <v>150</v>
      </c>
      <c r="E537" s="31"/>
      <c r="F537" s="31" t="s">
        <v>125</v>
      </c>
      <c r="G537" s="31">
        <v>72917.279999999999</v>
      </c>
      <c r="H537" s="31">
        <v>-827.43340000000001</v>
      </c>
      <c r="I537" s="31">
        <v>0</v>
      </c>
      <c r="J537" s="31">
        <v>-3354.0837999999999</v>
      </c>
      <c r="K537" s="31">
        <v>866818.91879999998</v>
      </c>
      <c r="L537" s="31">
        <v>-883195.80119999999</v>
      </c>
      <c r="N537" s="31">
        <v>-30.838000000000001</v>
      </c>
      <c r="O537" s="31">
        <v>-41.116999999999997</v>
      </c>
      <c r="P537"/>
      <c r="Q537"/>
      <c r="R537"/>
    </row>
    <row r="538" spans="1:18" ht="14.5" hidden="1" x14ac:dyDescent="0.35">
      <c r="A538" s="31" t="s">
        <v>182</v>
      </c>
      <c r="B538" s="31" t="s">
        <v>158</v>
      </c>
      <c r="C538" s="31" t="s">
        <v>145</v>
      </c>
      <c r="D538" s="31" t="s">
        <v>149</v>
      </c>
      <c r="E538" s="31"/>
      <c r="F538" s="31" t="s">
        <v>125</v>
      </c>
      <c r="G538" s="31">
        <v>43671.96</v>
      </c>
      <c r="H538" s="31">
        <v>0</v>
      </c>
      <c r="I538" s="31">
        <v>620.57500000000005</v>
      </c>
      <c r="J538" s="31">
        <v>14893.8004</v>
      </c>
      <c r="K538" s="31">
        <v>532251.96120000002</v>
      </c>
      <c r="L538" s="31">
        <v>-524063.52</v>
      </c>
      <c r="N538" s="31">
        <v>41.116999999999997</v>
      </c>
      <c r="O538" s="31">
        <v>41.116999999999997</v>
      </c>
      <c r="P538"/>
      <c r="Q538"/>
      <c r="R538"/>
    </row>
    <row r="539" spans="1:18" ht="14.5" hidden="1" x14ac:dyDescent="0.35">
      <c r="A539" s="31" t="s">
        <v>182</v>
      </c>
      <c r="B539" s="31" t="s">
        <v>158</v>
      </c>
      <c r="C539" s="31" t="s">
        <v>145</v>
      </c>
      <c r="D539" s="31" t="s">
        <v>150</v>
      </c>
      <c r="E539" s="31"/>
      <c r="F539" s="31" t="s">
        <v>125</v>
      </c>
      <c r="G539" s="31">
        <v>43671.96</v>
      </c>
      <c r="H539" s="31">
        <v>-827.43340000000001</v>
      </c>
      <c r="I539" s="31">
        <v>-827.43340000000001</v>
      </c>
      <c r="J539" s="31">
        <v>-9929.2001999999993</v>
      </c>
      <c r="K539" s="31">
        <v>517922.18910000002</v>
      </c>
      <c r="L539" s="31">
        <v>-532251.96120000002</v>
      </c>
      <c r="N539" s="32">
        <v>-2.5260000000000002E-9</v>
      </c>
      <c r="O539" s="31">
        <v>-30.838000000000001</v>
      </c>
      <c r="P539"/>
      <c r="Q539"/>
      <c r="R539"/>
    </row>
    <row r="540" spans="1:18" ht="14.5" hidden="1" x14ac:dyDescent="0.35">
      <c r="A540" s="31" t="s">
        <v>182</v>
      </c>
      <c r="B540" s="31" t="s">
        <v>159</v>
      </c>
      <c r="C540" s="31" t="s">
        <v>145</v>
      </c>
      <c r="D540" s="31" t="s">
        <v>149</v>
      </c>
      <c r="E540" s="31"/>
      <c r="F540" s="31" t="s">
        <v>125</v>
      </c>
      <c r="G540" s="31">
        <v>43671.96</v>
      </c>
      <c r="H540" s="31">
        <v>827.43340000000001</v>
      </c>
      <c r="I540" s="31">
        <v>827.43340000000001</v>
      </c>
      <c r="J540" s="31">
        <v>9929.2001999999993</v>
      </c>
      <c r="K540" s="31">
        <v>530204.85089999996</v>
      </c>
      <c r="L540" s="31">
        <v>-515875.07880000002</v>
      </c>
      <c r="N540" s="32">
        <v>7.5210000000000002E-10</v>
      </c>
      <c r="O540" s="31">
        <v>30.838000000000001</v>
      </c>
      <c r="P540"/>
      <c r="Q540"/>
      <c r="R540"/>
    </row>
    <row r="541" spans="1:18" ht="14.5" hidden="1" x14ac:dyDescent="0.35">
      <c r="A541" s="31" t="s">
        <v>182</v>
      </c>
      <c r="B541" s="31" t="s">
        <v>159</v>
      </c>
      <c r="C541" s="31" t="s">
        <v>145</v>
      </c>
      <c r="D541" s="31" t="s">
        <v>150</v>
      </c>
      <c r="E541" s="31"/>
      <c r="F541" s="31" t="s">
        <v>125</v>
      </c>
      <c r="G541" s="31">
        <v>43671.96</v>
      </c>
      <c r="H541" s="31">
        <v>0</v>
      </c>
      <c r="I541" s="31">
        <v>-620.57500000000005</v>
      </c>
      <c r="J541" s="31">
        <v>-14893.8004</v>
      </c>
      <c r="K541" s="31">
        <v>515875.07880000002</v>
      </c>
      <c r="L541" s="31">
        <v>-524063.52</v>
      </c>
      <c r="N541" s="31">
        <v>-41.116999999999997</v>
      </c>
      <c r="O541" s="31">
        <v>-41.116999999999997</v>
      </c>
      <c r="P541"/>
      <c r="Q541"/>
      <c r="R541"/>
    </row>
    <row r="542" spans="1:18" ht="14.5" hidden="1" x14ac:dyDescent="0.35">
      <c r="A542" s="31" t="s">
        <v>182</v>
      </c>
      <c r="B542" s="31" t="s">
        <v>160</v>
      </c>
      <c r="C542" s="31" t="s">
        <v>145</v>
      </c>
      <c r="D542" s="31" t="s">
        <v>149</v>
      </c>
      <c r="E542" s="31"/>
      <c r="F542" s="31" t="s">
        <v>125</v>
      </c>
      <c r="G542" s="31">
        <v>43671.96</v>
      </c>
      <c r="H542" s="31">
        <v>827.43340000000001</v>
      </c>
      <c r="I542" s="31">
        <v>0</v>
      </c>
      <c r="J542" s="31">
        <v>3354.0837999999999</v>
      </c>
      <c r="K542" s="31">
        <v>532251.96120000002</v>
      </c>
      <c r="L542" s="31">
        <v>-515875.07880000002</v>
      </c>
      <c r="N542" s="31">
        <v>30.838000000000001</v>
      </c>
      <c r="O542" s="31">
        <v>41.116999999999997</v>
      </c>
      <c r="P542"/>
      <c r="Q542"/>
      <c r="R542"/>
    </row>
    <row r="543" spans="1:18" ht="14.5" hidden="1" x14ac:dyDescent="0.35">
      <c r="A543" s="31" t="s">
        <v>182</v>
      </c>
      <c r="B543" s="31" t="s">
        <v>160</v>
      </c>
      <c r="C543" s="31" t="s">
        <v>145</v>
      </c>
      <c r="D543" s="31" t="s">
        <v>150</v>
      </c>
      <c r="E543" s="31"/>
      <c r="F543" s="31" t="s">
        <v>125</v>
      </c>
      <c r="G543" s="31">
        <v>43671.96</v>
      </c>
      <c r="H543" s="31">
        <v>-620.57500000000005</v>
      </c>
      <c r="I543" s="31">
        <v>-827.43340000000001</v>
      </c>
      <c r="J543" s="31">
        <v>-14893.8004</v>
      </c>
      <c r="K543" s="31">
        <v>524063.52</v>
      </c>
      <c r="L543" s="31">
        <v>-530204.85089999996</v>
      </c>
      <c r="N543" s="31">
        <v>-41.116999999999997</v>
      </c>
      <c r="O543" s="32">
        <v>-9.1369999999999996E-10</v>
      </c>
      <c r="P543"/>
      <c r="Q543"/>
      <c r="R543"/>
    </row>
    <row r="544" spans="1:18" ht="14.5" hidden="1" x14ac:dyDescent="0.35">
      <c r="A544" s="31" t="s">
        <v>182</v>
      </c>
      <c r="B544" s="31" t="s">
        <v>161</v>
      </c>
      <c r="C544" s="31" t="s">
        <v>145</v>
      </c>
      <c r="D544" s="31" t="s">
        <v>149</v>
      </c>
      <c r="E544" s="31"/>
      <c r="F544" s="31" t="s">
        <v>125</v>
      </c>
      <c r="G544" s="31">
        <v>43671.96</v>
      </c>
      <c r="H544" s="31">
        <v>620.57500000000005</v>
      </c>
      <c r="I544" s="31">
        <v>827.43340000000001</v>
      </c>
      <c r="J544" s="31">
        <v>14893.8004</v>
      </c>
      <c r="K544" s="31">
        <v>524063.52</v>
      </c>
      <c r="L544" s="31">
        <v>-517922.18910000002</v>
      </c>
      <c r="N544" s="31">
        <v>41.116999999999997</v>
      </c>
      <c r="O544" s="32">
        <v>-8.6219999999999998E-10</v>
      </c>
      <c r="P544"/>
      <c r="Q544"/>
      <c r="R544"/>
    </row>
    <row r="545" spans="1:18" ht="14.5" hidden="1" x14ac:dyDescent="0.35">
      <c r="A545" s="31" t="s">
        <v>182</v>
      </c>
      <c r="B545" s="31" t="s">
        <v>161</v>
      </c>
      <c r="C545" s="31" t="s">
        <v>145</v>
      </c>
      <c r="D545" s="31" t="s">
        <v>150</v>
      </c>
      <c r="E545" s="31"/>
      <c r="F545" s="31" t="s">
        <v>125</v>
      </c>
      <c r="G545" s="31">
        <v>43671.96</v>
      </c>
      <c r="H545" s="31">
        <v>-827.43340000000001</v>
      </c>
      <c r="I545" s="31">
        <v>0</v>
      </c>
      <c r="J545" s="31">
        <v>-3354.0837999999999</v>
      </c>
      <c r="K545" s="31">
        <v>515875.07880000002</v>
      </c>
      <c r="L545" s="31">
        <v>-532251.96120000002</v>
      </c>
      <c r="N545" s="31">
        <v>-30.838000000000001</v>
      </c>
      <c r="O545" s="31">
        <v>-41.116999999999997</v>
      </c>
      <c r="P545"/>
      <c r="Q545"/>
      <c r="R545"/>
    </row>
    <row r="546" spans="1:18" ht="14.5" hidden="1" x14ac:dyDescent="0.35">
      <c r="A546" s="31" t="s">
        <v>182</v>
      </c>
      <c r="B546" s="31" t="s">
        <v>162</v>
      </c>
      <c r="C546" s="31" t="s">
        <v>145</v>
      </c>
      <c r="D546" s="31"/>
      <c r="E546" s="31"/>
      <c r="F546" s="31" t="s">
        <v>125</v>
      </c>
      <c r="G546" s="31">
        <v>79713.842399999994</v>
      </c>
      <c r="H546" s="31">
        <v>-5774.7840999999999</v>
      </c>
      <c r="I546" s="31">
        <v>0</v>
      </c>
      <c r="J546" s="31">
        <v>76227.1495</v>
      </c>
      <c r="K546" s="31">
        <v>956566.10880000005</v>
      </c>
      <c r="L546" s="31">
        <v>-1022543</v>
      </c>
      <c r="N546" s="31">
        <v>211.452</v>
      </c>
      <c r="O546" s="32">
        <v>-3.7479999999999999E-9</v>
      </c>
      <c r="P546"/>
      <c r="Q546"/>
      <c r="R546"/>
    </row>
    <row r="547" spans="1:18" ht="14.5" hidden="1" x14ac:dyDescent="0.35">
      <c r="A547" s="31" t="s">
        <v>182</v>
      </c>
      <c r="B547" s="31" t="s">
        <v>163</v>
      </c>
      <c r="C547" s="31" t="s">
        <v>145</v>
      </c>
      <c r="D547" s="31"/>
      <c r="E547" s="31"/>
      <c r="F547" s="31" t="s">
        <v>125</v>
      </c>
      <c r="G547" s="31">
        <v>79713.842399999994</v>
      </c>
      <c r="H547" s="31">
        <v>5774.7840999999999</v>
      </c>
      <c r="I547" s="31">
        <v>0</v>
      </c>
      <c r="J547" s="31">
        <v>-76227.1495</v>
      </c>
      <c r="K547" s="31">
        <v>956566.10880000005</v>
      </c>
      <c r="L547" s="31">
        <v>-890588.78130000003</v>
      </c>
      <c r="N547" s="31">
        <v>-211.452</v>
      </c>
      <c r="O547" s="32">
        <v>4.091E-9</v>
      </c>
      <c r="P547"/>
      <c r="Q547"/>
      <c r="R547"/>
    </row>
    <row r="548" spans="1:18" ht="14.5" hidden="1" x14ac:dyDescent="0.35">
      <c r="A548" s="31" t="s">
        <v>182</v>
      </c>
      <c r="B548" s="31" t="s">
        <v>164</v>
      </c>
      <c r="C548" s="31" t="s">
        <v>145</v>
      </c>
      <c r="D548" s="31"/>
      <c r="E548" s="31"/>
      <c r="F548" s="31" t="s">
        <v>125</v>
      </c>
      <c r="G548" s="31">
        <v>79713.842399999994</v>
      </c>
      <c r="H548" s="31">
        <v>-5774.7840999999999</v>
      </c>
      <c r="I548" s="31">
        <v>0</v>
      </c>
      <c r="J548" s="31">
        <v>62367.667800000003</v>
      </c>
      <c r="K548" s="31">
        <v>956566.10880000005</v>
      </c>
      <c r="L548" s="31">
        <v>-1022543</v>
      </c>
      <c r="N548" s="31">
        <v>211.452</v>
      </c>
      <c r="O548" s="32">
        <v>-7.8350000000000003E-9</v>
      </c>
      <c r="P548"/>
      <c r="Q548"/>
      <c r="R548"/>
    </row>
    <row r="549" spans="1:18" ht="14.5" hidden="1" x14ac:dyDescent="0.35">
      <c r="A549" s="31" t="s">
        <v>182</v>
      </c>
      <c r="B549" s="31" t="s">
        <v>165</v>
      </c>
      <c r="C549" s="31" t="s">
        <v>145</v>
      </c>
      <c r="D549" s="31"/>
      <c r="E549" s="31"/>
      <c r="F549" s="31" t="s">
        <v>125</v>
      </c>
      <c r="G549" s="31">
        <v>79713.842399999994</v>
      </c>
      <c r="H549" s="31">
        <v>5774.7840999999999</v>
      </c>
      <c r="I549" s="31">
        <v>0</v>
      </c>
      <c r="J549" s="31">
        <v>-62367.667800000003</v>
      </c>
      <c r="K549" s="31">
        <v>956566.10880000005</v>
      </c>
      <c r="L549" s="31">
        <v>-890588.78130000003</v>
      </c>
      <c r="N549" s="31">
        <v>-211.452</v>
      </c>
      <c r="O549" s="32">
        <v>8.1780000000000005E-9</v>
      </c>
      <c r="P549"/>
      <c r="Q549"/>
      <c r="R549"/>
    </row>
    <row r="550" spans="1:18" ht="14.5" hidden="1" x14ac:dyDescent="0.35">
      <c r="A550" s="31" t="s">
        <v>182</v>
      </c>
      <c r="B550" s="31" t="s">
        <v>166</v>
      </c>
      <c r="C550" s="31" t="s">
        <v>145</v>
      </c>
      <c r="D550" s="31"/>
      <c r="E550" s="31"/>
      <c r="F550" s="31" t="s">
        <v>125</v>
      </c>
      <c r="G550" s="31">
        <v>79713.842399999994</v>
      </c>
      <c r="H550" s="31">
        <v>0</v>
      </c>
      <c r="I550" s="31">
        <v>-5774.7840999999999</v>
      </c>
      <c r="J550" s="31">
        <v>-76227.1495</v>
      </c>
      <c r="K550" s="31">
        <v>1022543.4362999999</v>
      </c>
      <c r="L550" s="31">
        <v>-956566.10880000005</v>
      </c>
      <c r="N550" s="32">
        <v>-3.9840000000000003E-9</v>
      </c>
      <c r="O550" s="31">
        <v>211.452</v>
      </c>
      <c r="P550"/>
      <c r="Q550"/>
      <c r="R550"/>
    </row>
    <row r="551" spans="1:18" ht="14.5" hidden="1" x14ac:dyDescent="0.35">
      <c r="A551" s="31" t="s">
        <v>182</v>
      </c>
      <c r="B551" s="31" t="s">
        <v>167</v>
      </c>
      <c r="C551" s="31" t="s">
        <v>145</v>
      </c>
      <c r="D551" s="31"/>
      <c r="E551" s="31"/>
      <c r="F551" s="31" t="s">
        <v>125</v>
      </c>
      <c r="G551" s="31">
        <v>79713.842399999994</v>
      </c>
      <c r="H551" s="31">
        <v>0</v>
      </c>
      <c r="I551" s="31">
        <v>5774.7840999999999</v>
      </c>
      <c r="J551" s="31">
        <v>76227.1495</v>
      </c>
      <c r="K551" s="31">
        <v>890588.78130000003</v>
      </c>
      <c r="L551" s="31">
        <v>-956566.10880000005</v>
      </c>
      <c r="N551" s="32">
        <v>4.3320000000000003E-9</v>
      </c>
      <c r="O551" s="31">
        <v>-211.452</v>
      </c>
      <c r="P551"/>
      <c r="Q551"/>
      <c r="R551"/>
    </row>
    <row r="552" spans="1:18" ht="14.5" hidden="1" x14ac:dyDescent="0.35">
      <c r="A552" s="31" t="s">
        <v>182</v>
      </c>
      <c r="B552" s="31" t="s">
        <v>168</v>
      </c>
      <c r="C552" s="31" t="s">
        <v>145</v>
      </c>
      <c r="D552" s="31"/>
      <c r="E552" s="31"/>
      <c r="F552" s="31" t="s">
        <v>125</v>
      </c>
      <c r="G552" s="31">
        <v>79713.842399999994</v>
      </c>
      <c r="H552" s="31">
        <v>0</v>
      </c>
      <c r="I552" s="31">
        <v>-5774.7840999999999</v>
      </c>
      <c r="J552" s="31">
        <v>-62367.667800000003</v>
      </c>
      <c r="K552" s="31">
        <v>1022543.4362999999</v>
      </c>
      <c r="L552" s="31">
        <v>-956566.10880000005</v>
      </c>
      <c r="N552" s="32">
        <v>-7.5949999999999995E-9</v>
      </c>
      <c r="O552" s="31">
        <v>211.452</v>
      </c>
      <c r="P552"/>
      <c r="Q552"/>
      <c r="R552"/>
    </row>
    <row r="553" spans="1:18" ht="14.5" hidden="1" x14ac:dyDescent="0.35">
      <c r="A553" s="31" t="s">
        <v>182</v>
      </c>
      <c r="B553" s="31" t="s">
        <v>169</v>
      </c>
      <c r="C553" s="31" t="s">
        <v>145</v>
      </c>
      <c r="D553" s="31"/>
      <c r="E553" s="31"/>
      <c r="F553" s="31" t="s">
        <v>125</v>
      </c>
      <c r="G553" s="31">
        <v>79713.842399999994</v>
      </c>
      <c r="H553" s="31">
        <v>0</v>
      </c>
      <c r="I553" s="31">
        <v>5774.7840999999999</v>
      </c>
      <c r="J553" s="31">
        <v>62367.667800000003</v>
      </c>
      <c r="K553" s="31">
        <v>890588.78130000003</v>
      </c>
      <c r="L553" s="31">
        <v>-956566.10880000005</v>
      </c>
      <c r="N553" s="32">
        <v>7.9419999999999993E-9</v>
      </c>
      <c r="O553" s="31">
        <v>-211.452</v>
      </c>
      <c r="P553"/>
      <c r="Q553"/>
      <c r="R553"/>
    </row>
    <row r="554" spans="1:18" ht="14.5" hidden="1" x14ac:dyDescent="0.35">
      <c r="A554" s="31" t="s">
        <v>182</v>
      </c>
      <c r="B554" s="31" t="s">
        <v>170</v>
      </c>
      <c r="C554" s="31" t="s">
        <v>145</v>
      </c>
      <c r="D554" s="31"/>
      <c r="E554" s="31"/>
      <c r="F554" s="31" t="s">
        <v>125</v>
      </c>
      <c r="G554" s="31">
        <v>36587.397599999997</v>
      </c>
      <c r="H554" s="31">
        <v>-5774.7840999999999</v>
      </c>
      <c r="I554" s="31">
        <v>0</v>
      </c>
      <c r="J554" s="31">
        <v>76227.1495</v>
      </c>
      <c r="K554" s="31">
        <v>439048.77120000002</v>
      </c>
      <c r="L554" s="31">
        <v>-505026.09869999997</v>
      </c>
      <c r="N554" s="31">
        <v>211.452</v>
      </c>
      <c r="O554" s="32">
        <v>-4.6639999999999996E-9</v>
      </c>
      <c r="P554"/>
      <c r="Q554"/>
      <c r="R554"/>
    </row>
    <row r="555" spans="1:18" ht="14.5" hidden="1" x14ac:dyDescent="0.35">
      <c r="A555" s="31" t="s">
        <v>182</v>
      </c>
      <c r="B555" s="31" t="s">
        <v>171</v>
      </c>
      <c r="C555" s="31" t="s">
        <v>145</v>
      </c>
      <c r="D555" s="31"/>
      <c r="E555" s="31"/>
      <c r="F555" s="31" t="s">
        <v>125</v>
      </c>
      <c r="G555" s="31">
        <v>36587.397599999997</v>
      </c>
      <c r="H555" s="31">
        <v>5774.7840999999999</v>
      </c>
      <c r="I555" s="31">
        <v>0</v>
      </c>
      <c r="J555" s="31">
        <v>-76227.1495</v>
      </c>
      <c r="K555" s="31">
        <v>439048.77120000002</v>
      </c>
      <c r="L555" s="31">
        <v>-373071.4437</v>
      </c>
      <c r="N555" s="31">
        <v>-211.452</v>
      </c>
      <c r="O555" s="32">
        <v>3.1760000000000002E-9</v>
      </c>
      <c r="P555"/>
      <c r="Q555"/>
      <c r="R555"/>
    </row>
    <row r="556" spans="1:18" ht="14.5" hidden="1" x14ac:dyDescent="0.35">
      <c r="A556" s="31" t="s">
        <v>182</v>
      </c>
      <c r="B556" s="31" t="s">
        <v>172</v>
      </c>
      <c r="C556" s="31" t="s">
        <v>145</v>
      </c>
      <c r="D556" s="31"/>
      <c r="E556" s="31"/>
      <c r="F556" s="31" t="s">
        <v>125</v>
      </c>
      <c r="G556" s="31">
        <v>36587.397599999997</v>
      </c>
      <c r="H556" s="31">
        <v>-5774.7840999999999</v>
      </c>
      <c r="I556" s="31">
        <v>0</v>
      </c>
      <c r="J556" s="31">
        <v>62367.667800000003</v>
      </c>
      <c r="K556" s="31">
        <v>439048.77120000002</v>
      </c>
      <c r="L556" s="31">
        <v>-505026.09869999997</v>
      </c>
      <c r="N556" s="31">
        <v>211.452</v>
      </c>
      <c r="O556" s="32">
        <v>-8.7510000000000001E-9</v>
      </c>
      <c r="P556"/>
      <c r="Q556"/>
      <c r="R556"/>
    </row>
    <row r="557" spans="1:18" ht="14.5" hidden="1" x14ac:dyDescent="0.35">
      <c r="A557" s="31" t="s">
        <v>182</v>
      </c>
      <c r="B557" s="31" t="s">
        <v>173</v>
      </c>
      <c r="C557" s="31" t="s">
        <v>145</v>
      </c>
      <c r="D557" s="31"/>
      <c r="E557" s="31"/>
      <c r="F557" s="31" t="s">
        <v>125</v>
      </c>
      <c r="G557" s="31">
        <v>36587.397599999997</v>
      </c>
      <c r="H557" s="31">
        <v>5774.7840999999999</v>
      </c>
      <c r="I557" s="31">
        <v>0</v>
      </c>
      <c r="J557" s="31">
        <v>-62367.667800000003</v>
      </c>
      <c r="K557" s="31">
        <v>439048.77120000002</v>
      </c>
      <c r="L557" s="31">
        <v>-373071.4437</v>
      </c>
      <c r="N557" s="31">
        <v>-211.452</v>
      </c>
      <c r="O557" s="32">
        <v>7.2630000000000003E-9</v>
      </c>
      <c r="P557"/>
      <c r="Q557"/>
      <c r="R557"/>
    </row>
    <row r="558" spans="1:18" ht="14.5" hidden="1" x14ac:dyDescent="0.35">
      <c r="A558" s="31" t="s">
        <v>182</v>
      </c>
      <c r="B558" s="31" t="s">
        <v>174</v>
      </c>
      <c r="C558" s="31" t="s">
        <v>145</v>
      </c>
      <c r="D558" s="31"/>
      <c r="E558" s="31"/>
      <c r="F558" s="31" t="s">
        <v>125</v>
      </c>
      <c r="G558" s="31">
        <v>36587.397599999997</v>
      </c>
      <c r="H558" s="31">
        <v>0</v>
      </c>
      <c r="I558" s="31">
        <v>-5774.7840999999999</v>
      </c>
      <c r="J558" s="31">
        <v>-76227.1495</v>
      </c>
      <c r="K558" s="31">
        <v>505026.09869999997</v>
      </c>
      <c r="L558" s="31">
        <v>-439048.77120000002</v>
      </c>
      <c r="N558" s="32">
        <v>-4.9010000000000003E-9</v>
      </c>
      <c r="O558" s="31">
        <v>211.452</v>
      </c>
      <c r="P558"/>
      <c r="Q558"/>
      <c r="R558"/>
    </row>
    <row r="559" spans="1:18" ht="14.5" hidden="1" x14ac:dyDescent="0.35">
      <c r="A559" s="31" t="s">
        <v>182</v>
      </c>
      <c r="B559" s="31" t="s">
        <v>175</v>
      </c>
      <c r="C559" s="31" t="s">
        <v>145</v>
      </c>
      <c r="D559" s="31"/>
      <c r="E559" s="31"/>
      <c r="F559" s="31" t="s">
        <v>125</v>
      </c>
      <c r="G559" s="31">
        <v>36587.397599999997</v>
      </c>
      <c r="H559" s="31">
        <v>0</v>
      </c>
      <c r="I559" s="31">
        <v>5774.7840999999999</v>
      </c>
      <c r="J559" s="31">
        <v>76227.1495</v>
      </c>
      <c r="K559" s="31">
        <v>373071.4437</v>
      </c>
      <c r="L559" s="31">
        <v>-439048.77120000002</v>
      </c>
      <c r="N559" s="32">
        <v>3.4149999999999999E-9</v>
      </c>
      <c r="O559" s="31">
        <v>-211.452</v>
      </c>
      <c r="P559"/>
      <c r="Q559"/>
      <c r="R559"/>
    </row>
    <row r="560" spans="1:18" ht="14.5" hidden="1" x14ac:dyDescent="0.35">
      <c r="A560" s="31" t="s">
        <v>182</v>
      </c>
      <c r="B560" s="31" t="s">
        <v>176</v>
      </c>
      <c r="C560" s="31" t="s">
        <v>145</v>
      </c>
      <c r="D560" s="31"/>
      <c r="E560" s="31"/>
      <c r="F560" s="31" t="s">
        <v>125</v>
      </c>
      <c r="G560" s="31">
        <v>36587.397599999997</v>
      </c>
      <c r="H560" s="31">
        <v>0</v>
      </c>
      <c r="I560" s="31">
        <v>-5774.7840999999999</v>
      </c>
      <c r="J560" s="31">
        <v>-62367.667800000003</v>
      </c>
      <c r="K560" s="31">
        <v>505026.09869999997</v>
      </c>
      <c r="L560" s="31">
        <v>-439048.77120000002</v>
      </c>
      <c r="N560" s="32">
        <v>-8.5109999999999993E-9</v>
      </c>
      <c r="O560" s="31">
        <v>211.452</v>
      </c>
      <c r="P560"/>
      <c r="Q560"/>
      <c r="R560"/>
    </row>
    <row r="561" spans="1:18" ht="14.5" hidden="1" x14ac:dyDescent="0.35">
      <c r="A561" s="31" t="s">
        <v>182</v>
      </c>
      <c r="B561" s="31" t="s">
        <v>177</v>
      </c>
      <c r="C561" s="31" t="s">
        <v>145</v>
      </c>
      <c r="D561" s="31"/>
      <c r="E561" s="31"/>
      <c r="F561" s="31" t="s">
        <v>125</v>
      </c>
      <c r="G561" s="31">
        <v>36587.397599999997</v>
      </c>
      <c r="H561" s="31">
        <v>0</v>
      </c>
      <c r="I561" s="31">
        <v>5774.7840999999999</v>
      </c>
      <c r="J561" s="31">
        <v>62367.667800000003</v>
      </c>
      <c r="K561" s="31">
        <v>373071.4437</v>
      </c>
      <c r="L561" s="31">
        <v>-439048.77120000002</v>
      </c>
      <c r="N561" s="32">
        <v>7.0260000000000003E-9</v>
      </c>
      <c r="O561" s="31">
        <v>-211.452</v>
      </c>
      <c r="P561"/>
      <c r="Q561"/>
      <c r="R561"/>
    </row>
    <row r="562" spans="1:18" ht="14.5" hidden="1" x14ac:dyDescent="0.35">
      <c r="A562" s="31" t="s">
        <v>183</v>
      </c>
      <c r="B562" s="31" t="s">
        <v>122</v>
      </c>
      <c r="C562" s="31" t="s">
        <v>123</v>
      </c>
      <c r="D562" s="31" t="s">
        <v>124</v>
      </c>
      <c r="E562" s="31">
        <v>1</v>
      </c>
      <c r="F562" s="31" t="s">
        <v>125</v>
      </c>
      <c r="G562" s="31">
        <v>0</v>
      </c>
      <c r="H562" s="31">
        <v>7.4200000000000002E-2</v>
      </c>
      <c r="I562" s="31">
        <v>-0.28000000000000003</v>
      </c>
      <c r="J562" s="31">
        <v>-4.2510000000000003</v>
      </c>
      <c r="K562" s="31">
        <v>3.4228000000000001</v>
      </c>
      <c r="L562" s="31">
        <v>0.9073</v>
      </c>
      <c r="N562" s="31">
        <v>-3.0000000000000001E-3</v>
      </c>
      <c r="O562" s="31">
        <v>8.9999999999999993E-3</v>
      </c>
      <c r="P562"/>
      <c r="Q562"/>
      <c r="R562"/>
    </row>
    <row r="563" spans="1:18" ht="14.5" hidden="1" x14ac:dyDescent="0.35">
      <c r="A563" s="31" t="s">
        <v>183</v>
      </c>
      <c r="B563" s="31" t="s">
        <v>122</v>
      </c>
      <c r="C563" s="31" t="s">
        <v>123</v>
      </c>
      <c r="D563" s="31" t="s">
        <v>124</v>
      </c>
      <c r="E563" s="31">
        <v>2</v>
      </c>
      <c r="F563" s="31" t="s">
        <v>125</v>
      </c>
      <c r="G563" s="31">
        <v>0</v>
      </c>
      <c r="H563" s="31">
        <v>-0.28000000000000003</v>
      </c>
      <c r="I563" s="31">
        <v>-7.4200000000000002E-2</v>
      </c>
      <c r="J563" s="31">
        <v>2.4695</v>
      </c>
      <c r="K563" s="31">
        <v>0.9073</v>
      </c>
      <c r="L563" s="31">
        <v>-3.4228000000000001</v>
      </c>
      <c r="N563" s="31">
        <v>8.9999999999999993E-3</v>
      </c>
      <c r="O563" s="31">
        <v>3.0000000000000001E-3</v>
      </c>
      <c r="P563"/>
      <c r="Q563"/>
      <c r="R563"/>
    </row>
    <row r="564" spans="1:18" ht="14.5" hidden="1" x14ac:dyDescent="0.35">
      <c r="A564" s="31" t="s">
        <v>183</v>
      </c>
      <c r="B564" s="31" t="s">
        <v>122</v>
      </c>
      <c r="C564" s="31" t="s">
        <v>123</v>
      </c>
      <c r="D564" s="31" t="s">
        <v>124</v>
      </c>
      <c r="E564" s="31">
        <v>3</v>
      </c>
      <c r="F564" s="31" t="s">
        <v>125</v>
      </c>
      <c r="G564" s="31">
        <v>0</v>
      </c>
      <c r="H564" s="31">
        <v>0</v>
      </c>
      <c r="I564" s="31">
        <v>0</v>
      </c>
      <c r="J564" s="31">
        <v>3.8816999999999999</v>
      </c>
      <c r="K564" s="31">
        <v>0</v>
      </c>
      <c r="L564" s="31">
        <v>0</v>
      </c>
      <c r="N564" s="32">
        <v>3.2540000000000001E-12</v>
      </c>
      <c r="O564" s="32">
        <v>-3.6860000000000002E-12</v>
      </c>
      <c r="P564"/>
      <c r="Q564"/>
      <c r="R564"/>
    </row>
    <row r="565" spans="1:18" ht="14.5" hidden="1" x14ac:dyDescent="0.35">
      <c r="A565" s="31" t="s">
        <v>183</v>
      </c>
      <c r="B565" s="31" t="s">
        <v>122</v>
      </c>
      <c r="C565" s="31" t="s">
        <v>123</v>
      </c>
      <c r="D565" s="31" t="s">
        <v>124</v>
      </c>
      <c r="E565" s="31">
        <v>4</v>
      </c>
      <c r="F565" s="31" t="s">
        <v>125</v>
      </c>
      <c r="G565" s="31">
        <v>0</v>
      </c>
      <c r="H565" s="31">
        <v>0.31009999999999999</v>
      </c>
      <c r="I565" s="31">
        <v>-1.0156000000000001</v>
      </c>
      <c r="J565" s="31">
        <v>-15.908899999999999</v>
      </c>
      <c r="K565" s="31">
        <v>20.980699999999999</v>
      </c>
      <c r="L565" s="31">
        <v>6.4059999999999997</v>
      </c>
      <c r="N565" s="31">
        <v>2E-3</v>
      </c>
      <c r="O565" s="31">
        <v>-6.0000000000000001E-3</v>
      </c>
      <c r="P565"/>
      <c r="Q565"/>
      <c r="R565"/>
    </row>
    <row r="566" spans="1:18" ht="14.5" hidden="1" x14ac:dyDescent="0.35">
      <c r="A566" s="31" t="s">
        <v>183</v>
      </c>
      <c r="B566" s="31" t="s">
        <v>122</v>
      </c>
      <c r="C566" s="31" t="s">
        <v>123</v>
      </c>
      <c r="D566" s="31" t="s">
        <v>124</v>
      </c>
      <c r="E566" s="31">
        <v>5</v>
      </c>
      <c r="F566" s="31" t="s">
        <v>125</v>
      </c>
      <c r="G566" s="31">
        <v>0</v>
      </c>
      <c r="H566" s="31">
        <v>1.0156000000000001</v>
      </c>
      <c r="I566" s="31">
        <v>0.31009999999999999</v>
      </c>
      <c r="J566" s="31">
        <v>-8.4664000000000001</v>
      </c>
      <c r="K566" s="31">
        <v>-6.4059999999999997</v>
      </c>
      <c r="L566" s="31">
        <v>20.980699999999999</v>
      </c>
      <c r="N566" s="31">
        <v>6.0000000000000001E-3</v>
      </c>
      <c r="O566" s="31">
        <v>2E-3</v>
      </c>
      <c r="P566"/>
      <c r="Q566"/>
      <c r="R566"/>
    </row>
    <row r="567" spans="1:18" ht="14.5" hidden="1" x14ac:dyDescent="0.35">
      <c r="A567" s="31" t="s">
        <v>183</v>
      </c>
      <c r="B567" s="31" t="s">
        <v>122</v>
      </c>
      <c r="C567" s="31" t="s">
        <v>123</v>
      </c>
      <c r="D567" s="31" t="s">
        <v>124</v>
      </c>
      <c r="E567" s="31">
        <v>6</v>
      </c>
      <c r="F567" s="31" t="s">
        <v>125</v>
      </c>
      <c r="G567" s="31">
        <v>0</v>
      </c>
      <c r="H567" s="31">
        <v>0</v>
      </c>
      <c r="I567" s="31">
        <v>0</v>
      </c>
      <c r="J567" s="31">
        <v>14.6334</v>
      </c>
      <c r="K567" s="31">
        <v>0</v>
      </c>
      <c r="L567" s="31">
        <v>0</v>
      </c>
      <c r="N567" s="32">
        <v>-2.218E-12</v>
      </c>
      <c r="O567" s="32">
        <v>2.2449999999999998E-12</v>
      </c>
      <c r="P567"/>
      <c r="Q567"/>
      <c r="R567"/>
    </row>
    <row r="568" spans="1:18" ht="14.5" hidden="1" x14ac:dyDescent="0.35">
      <c r="A568" s="31" t="s">
        <v>183</v>
      </c>
      <c r="B568" s="31" t="s">
        <v>122</v>
      </c>
      <c r="C568" s="31" t="s">
        <v>123</v>
      </c>
      <c r="D568" s="31" t="s">
        <v>124</v>
      </c>
      <c r="E568" s="31">
        <v>7</v>
      </c>
      <c r="F568" s="31" t="s">
        <v>125</v>
      </c>
      <c r="G568" s="31">
        <v>0</v>
      </c>
      <c r="H568" s="31">
        <v>-0.4612</v>
      </c>
      <c r="I568" s="31">
        <v>1.508</v>
      </c>
      <c r="J568" s="31">
        <v>23.630800000000001</v>
      </c>
      <c r="K568" s="31">
        <v>22.687100000000001</v>
      </c>
      <c r="L568" s="31">
        <v>6.9381000000000004</v>
      </c>
      <c r="N568" s="31">
        <v>3.0000000000000001E-3</v>
      </c>
      <c r="O568" s="31">
        <v>-1.0999999999999999E-2</v>
      </c>
      <c r="P568"/>
      <c r="Q568"/>
      <c r="R568"/>
    </row>
    <row r="569" spans="1:18" ht="14.5" hidden="1" x14ac:dyDescent="0.35">
      <c r="A569" s="31" t="s">
        <v>183</v>
      </c>
      <c r="B569" s="31" t="s">
        <v>122</v>
      </c>
      <c r="C569" s="31" t="s">
        <v>123</v>
      </c>
      <c r="D569" s="31" t="s">
        <v>124</v>
      </c>
      <c r="E569" s="31">
        <v>8</v>
      </c>
      <c r="F569" s="31" t="s">
        <v>125</v>
      </c>
      <c r="G569" s="31">
        <v>0</v>
      </c>
      <c r="H569" s="31">
        <v>1.508</v>
      </c>
      <c r="I569" s="31">
        <v>0.4612</v>
      </c>
      <c r="J569" s="31">
        <v>-12.5623</v>
      </c>
      <c r="K569" s="31">
        <v>6.9381000000000004</v>
      </c>
      <c r="L569" s="31">
        <v>-22.687100000000001</v>
      </c>
      <c r="N569" s="31">
        <v>-1.0999999999999999E-2</v>
      </c>
      <c r="O569" s="31">
        <v>-3.0000000000000001E-3</v>
      </c>
      <c r="P569"/>
      <c r="Q569"/>
      <c r="R569"/>
    </row>
    <row r="570" spans="1:18" ht="14.5" hidden="1" x14ac:dyDescent="0.35">
      <c r="A570" s="31" t="s">
        <v>183</v>
      </c>
      <c r="B570" s="31" t="s">
        <v>122</v>
      </c>
      <c r="C570" s="31" t="s">
        <v>123</v>
      </c>
      <c r="D570" s="31" t="s">
        <v>124</v>
      </c>
      <c r="E570" s="31">
        <v>9</v>
      </c>
      <c r="F570" s="31" t="s">
        <v>125</v>
      </c>
      <c r="G570" s="31">
        <v>0</v>
      </c>
      <c r="H570" s="31">
        <v>0</v>
      </c>
      <c r="I570" s="31">
        <v>0</v>
      </c>
      <c r="J570" s="31">
        <v>-18.236799999999999</v>
      </c>
      <c r="K570" s="31">
        <v>0</v>
      </c>
      <c r="L570" s="31">
        <v>0</v>
      </c>
      <c r="N570" s="32">
        <v>-4.8060000000000003E-12</v>
      </c>
      <c r="O570" s="32">
        <v>4.828E-12</v>
      </c>
      <c r="P570"/>
      <c r="Q570"/>
      <c r="R570"/>
    </row>
    <row r="571" spans="1:18" ht="14.5" hidden="1" x14ac:dyDescent="0.35">
      <c r="A571" s="31" t="s">
        <v>183</v>
      </c>
      <c r="B571" s="31" t="s">
        <v>122</v>
      </c>
      <c r="C571" s="31" t="s">
        <v>123</v>
      </c>
      <c r="D571" s="31" t="s">
        <v>124</v>
      </c>
      <c r="E571" s="31">
        <v>10</v>
      </c>
      <c r="F571" s="31" t="s">
        <v>125</v>
      </c>
      <c r="G571" s="31">
        <v>0</v>
      </c>
      <c r="H571" s="31">
        <v>3.9830999999999999</v>
      </c>
      <c r="I571" s="31">
        <v>-0.59409999999999996</v>
      </c>
      <c r="J571" s="31">
        <v>-54.925800000000002</v>
      </c>
      <c r="K571" s="31">
        <v>2.2000000000000001E-3</v>
      </c>
      <c r="L571" s="31">
        <v>1.49E-2</v>
      </c>
      <c r="N571" s="31">
        <v>2E-3</v>
      </c>
      <c r="O571" s="31">
        <v>-2.8939999999999999E-4</v>
      </c>
      <c r="P571"/>
      <c r="Q571"/>
      <c r="R571"/>
    </row>
    <row r="572" spans="1:18" ht="14.5" hidden="1" x14ac:dyDescent="0.35">
      <c r="A572" s="31" t="s">
        <v>183</v>
      </c>
      <c r="B572" s="31" t="s">
        <v>122</v>
      </c>
      <c r="C572" s="31" t="s">
        <v>123</v>
      </c>
      <c r="D572" s="31" t="s">
        <v>124</v>
      </c>
      <c r="E572" s="31">
        <v>11</v>
      </c>
      <c r="F572" s="31" t="s">
        <v>125</v>
      </c>
      <c r="G572" s="31">
        <v>0</v>
      </c>
      <c r="H572" s="31">
        <v>0.59409999999999996</v>
      </c>
      <c r="I572" s="31">
        <v>3.9830999999999999</v>
      </c>
      <c r="J572" s="31">
        <v>40.668599999999998</v>
      </c>
      <c r="K572" s="31">
        <v>-1.49E-2</v>
      </c>
      <c r="L572" s="31">
        <v>2.2000000000000001E-3</v>
      </c>
      <c r="N572" s="31">
        <v>2.8939999999999999E-4</v>
      </c>
      <c r="O572" s="31">
        <v>2E-3</v>
      </c>
      <c r="P572"/>
      <c r="Q572"/>
      <c r="R572"/>
    </row>
    <row r="573" spans="1:18" ht="14.5" hidden="1" x14ac:dyDescent="0.35">
      <c r="A573" s="31" t="s">
        <v>183</v>
      </c>
      <c r="B573" s="31" t="s">
        <v>122</v>
      </c>
      <c r="C573" s="31" t="s">
        <v>123</v>
      </c>
      <c r="D573" s="31" t="s">
        <v>124</v>
      </c>
      <c r="E573" s="31">
        <v>12</v>
      </c>
      <c r="F573" s="31" t="s">
        <v>125</v>
      </c>
      <c r="G573" s="31">
        <v>0</v>
      </c>
      <c r="H573" s="31">
        <v>0</v>
      </c>
      <c r="I573" s="31">
        <v>0</v>
      </c>
      <c r="J573" s="31">
        <v>50.099200000000003</v>
      </c>
      <c r="K573" s="31">
        <v>0</v>
      </c>
      <c r="L573" s="31">
        <v>0</v>
      </c>
      <c r="N573" s="31">
        <v>0</v>
      </c>
      <c r="O573" s="31">
        <v>0</v>
      </c>
      <c r="P573"/>
      <c r="Q573"/>
      <c r="R573"/>
    </row>
    <row r="574" spans="1:18" ht="14.5" hidden="1" x14ac:dyDescent="0.35">
      <c r="A574" s="31" t="s">
        <v>183</v>
      </c>
      <c r="B574" s="31" t="s">
        <v>126</v>
      </c>
      <c r="C574" s="31" t="s">
        <v>127</v>
      </c>
      <c r="D574" s="31"/>
      <c r="E574" s="31"/>
      <c r="F574" s="31" t="s">
        <v>125</v>
      </c>
      <c r="G574" s="31">
        <v>25195.200000000001</v>
      </c>
      <c r="H574" s="31">
        <v>0</v>
      </c>
      <c r="I574" s="31">
        <v>0</v>
      </c>
      <c r="J574" s="31">
        <v>0</v>
      </c>
      <c r="K574" s="31">
        <v>302342.40000000002</v>
      </c>
      <c r="L574" s="31">
        <v>-302342.40000000002</v>
      </c>
      <c r="N574" s="32">
        <v>-1.2360000000000001E-9</v>
      </c>
      <c r="O574" s="32">
        <v>-1.2360000000000001E-9</v>
      </c>
      <c r="P574"/>
      <c r="Q574"/>
      <c r="R574"/>
    </row>
    <row r="575" spans="1:18" ht="14.5" hidden="1" x14ac:dyDescent="0.35">
      <c r="A575" s="31" t="s">
        <v>183</v>
      </c>
      <c r="B575" s="31" t="s">
        <v>128</v>
      </c>
      <c r="C575" s="31" t="s">
        <v>127</v>
      </c>
      <c r="D575" s="31"/>
      <c r="E575" s="31"/>
      <c r="F575" s="31" t="s">
        <v>125</v>
      </c>
      <c r="G575" s="31">
        <v>31689</v>
      </c>
      <c r="H575" s="31">
        <v>0</v>
      </c>
      <c r="I575" s="31">
        <v>0</v>
      </c>
      <c r="J575" s="31">
        <v>0</v>
      </c>
      <c r="K575" s="31">
        <v>380268</v>
      </c>
      <c r="L575" s="31">
        <v>-380268</v>
      </c>
      <c r="N575" s="32">
        <v>3.5550000000000001E-10</v>
      </c>
      <c r="O575" s="32">
        <v>3.5489999999999998E-10</v>
      </c>
      <c r="P575"/>
      <c r="Q575"/>
      <c r="R575"/>
    </row>
    <row r="576" spans="1:18" ht="14.5" hidden="1" x14ac:dyDescent="0.35">
      <c r="A576" s="31" t="s">
        <v>183</v>
      </c>
      <c r="B576" s="31" t="s">
        <v>129</v>
      </c>
      <c r="C576" s="31" t="s">
        <v>127</v>
      </c>
      <c r="D576" s="31"/>
      <c r="E576" s="31"/>
      <c r="F576" s="31" t="s">
        <v>125</v>
      </c>
      <c r="G576" s="31">
        <v>17280</v>
      </c>
      <c r="H576" s="31">
        <v>0</v>
      </c>
      <c r="I576" s="31">
        <v>0</v>
      </c>
      <c r="J576" s="31">
        <v>0</v>
      </c>
      <c r="K576" s="31">
        <v>207360</v>
      </c>
      <c r="L576" s="31">
        <v>-207360</v>
      </c>
      <c r="N576" s="32">
        <v>1.33E-9</v>
      </c>
      <c r="O576" s="32">
        <v>1.3290000000000001E-9</v>
      </c>
      <c r="P576"/>
      <c r="Q576"/>
      <c r="R576"/>
    </row>
    <row r="577" spans="1:18" ht="14.5" hidden="1" x14ac:dyDescent="0.35">
      <c r="A577" s="31" t="s">
        <v>183</v>
      </c>
      <c r="B577" s="31" t="s">
        <v>130</v>
      </c>
      <c r="C577" s="31" t="s">
        <v>127</v>
      </c>
      <c r="D577" s="31"/>
      <c r="E577" s="31"/>
      <c r="F577" s="31" t="s">
        <v>125</v>
      </c>
      <c r="G577" s="31">
        <v>576</v>
      </c>
      <c r="H577" s="31">
        <v>0</v>
      </c>
      <c r="I577" s="31">
        <v>0</v>
      </c>
      <c r="J577" s="31">
        <v>0</v>
      </c>
      <c r="K577" s="31">
        <v>6912</v>
      </c>
      <c r="L577" s="31">
        <v>-6912</v>
      </c>
      <c r="N577" s="31">
        <v>0</v>
      </c>
      <c r="O577" s="31">
        <v>0</v>
      </c>
      <c r="P577"/>
      <c r="Q577"/>
      <c r="R577"/>
    </row>
    <row r="578" spans="1:18" ht="29" hidden="1" x14ac:dyDescent="0.35">
      <c r="A578" s="31" t="s">
        <v>183</v>
      </c>
      <c r="B578" s="31" t="s">
        <v>131</v>
      </c>
      <c r="C578" s="31" t="s">
        <v>127</v>
      </c>
      <c r="D578" s="31" t="s">
        <v>132</v>
      </c>
      <c r="E578" s="31">
        <v>1</v>
      </c>
      <c r="F578" s="31" t="s">
        <v>125</v>
      </c>
      <c r="G578" s="31">
        <v>0</v>
      </c>
      <c r="H578" s="31">
        <v>-972.27689999999996</v>
      </c>
      <c r="I578" s="31">
        <v>0</v>
      </c>
      <c r="J578" s="31">
        <v>11667.3225</v>
      </c>
      <c r="K578" s="31">
        <v>0</v>
      </c>
      <c r="L578" s="31">
        <v>-11105.2719</v>
      </c>
      <c r="N578" s="31">
        <v>38.268000000000001</v>
      </c>
      <c r="O578" s="32">
        <v>-1.053E-9</v>
      </c>
      <c r="P578"/>
      <c r="Q578"/>
      <c r="R578"/>
    </row>
    <row r="579" spans="1:18" ht="29" hidden="1" x14ac:dyDescent="0.35">
      <c r="A579" s="31" t="s">
        <v>183</v>
      </c>
      <c r="B579" s="31" t="s">
        <v>131</v>
      </c>
      <c r="C579" s="31" t="s">
        <v>127</v>
      </c>
      <c r="D579" s="31" t="s">
        <v>132</v>
      </c>
      <c r="E579" s="31">
        <v>2</v>
      </c>
      <c r="F579" s="31" t="s">
        <v>125</v>
      </c>
      <c r="G579" s="31">
        <v>0</v>
      </c>
      <c r="H579" s="31">
        <v>0</v>
      </c>
      <c r="I579" s="31">
        <v>-972.27689999999996</v>
      </c>
      <c r="J579" s="31">
        <v>-11667.3225</v>
      </c>
      <c r="K579" s="31">
        <v>11105.2719</v>
      </c>
      <c r="L579" s="31">
        <v>0</v>
      </c>
      <c r="N579" s="32">
        <v>-1.053E-9</v>
      </c>
      <c r="O579" s="31">
        <v>38.268000000000001</v>
      </c>
      <c r="P579"/>
      <c r="Q579"/>
      <c r="R579"/>
    </row>
    <row r="580" spans="1:18" ht="29" hidden="1" x14ac:dyDescent="0.35">
      <c r="A580" s="31" t="s">
        <v>183</v>
      </c>
      <c r="B580" s="31" t="s">
        <v>131</v>
      </c>
      <c r="C580" s="31" t="s">
        <v>127</v>
      </c>
      <c r="D580" s="31" t="s">
        <v>132</v>
      </c>
      <c r="E580" s="31">
        <v>3</v>
      </c>
      <c r="F580" s="31" t="s">
        <v>125</v>
      </c>
      <c r="G580" s="31">
        <v>0</v>
      </c>
      <c r="H580" s="31">
        <v>-729.20770000000005</v>
      </c>
      <c r="I580" s="31">
        <v>0</v>
      </c>
      <c r="J580" s="31">
        <v>6125.3442999999997</v>
      </c>
      <c r="K580" s="31">
        <v>0</v>
      </c>
      <c r="L580" s="31">
        <v>-8328.9539000000004</v>
      </c>
      <c r="N580" s="31">
        <v>28.701000000000001</v>
      </c>
      <c r="O580" s="32">
        <v>-1.6089999999999999E-9</v>
      </c>
      <c r="P580"/>
      <c r="Q580"/>
      <c r="R580"/>
    </row>
    <row r="581" spans="1:18" ht="29" hidden="1" x14ac:dyDescent="0.35">
      <c r="A581" s="31" t="s">
        <v>183</v>
      </c>
      <c r="B581" s="31" t="s">
        <v>131</v>
      </c>
      <c r="C581" s="31" t="s">
        <v>127</v>
      </c>
      <c r="D581" s="31" t="s">
        <v>132</v>
      </c>
      <c r="E581" s="31">
        <v>4</v>
      </c>
      <c r="F581" s="31" t="s">
        <v>125</v>
      </c>
      <c r="G581" s="31">
        <v>0</v>
      </c>
      <c r="H581" s="31">
        <v>-729.20770000000005</v>
      </c>
      <c r="I581" s="31">
        <v>0</v>
      </c>
      <c r="J581" s="31">
        <v>11375.639499999999</v>
      </c>
      <c r="K581" s="31">
        <v>0</v>
      </c>
      <c r="L581" s="31">
        <v>-8328.9539000000004</v>
      </c>
      <c r="N581" s="31">
        <v>28.701000000000001</v>
      </c>
      <c r="O581" s="32">
        <v>2.9060000000000001E-11</v>
      </c>
      <c r="P581"/>
      <c r="Q581"/>
      <c r="R581"/>
    </row>
    <row r="582" spans="1:18" ht="29" hidden="1" x14ac:dyDescent="0.35">
      <c r="A582" s="31" t="s">
        <v>183</v>
      </c>
      <c r="B582" s="31" t="s">
        <v>131</v>
      </c>
      <c r="C582" s="31" t="s">
        <v>127</v>
      </c>
      <c r="D582" s="31" t="s">
        <v>132</v>
      </c>
      <c r="E582" s="31">
        <v>5</v>
      </c>
      <c r="F582" s="31" t="s">
        <v>125</v>
      </c>
      <c r="G582" s="31">
        <v>0</v>
      </c>
      <c r="H582" s="31">
        <v>0</v>
      </c>
      <c r="I582" s="31">
        <v>-729.20770000000005</v>
      </c>
      <c r="J582" s="31">
        <v>-11375.639499999999</v>
      </c>
      <c r="K582" s="31">
        <v>8328.9539000000004</v>
      </c>
      <c r="L582" s="31">
        <v>0</v>
      </c>
      <c r="N582" s="32">
        <v>-6.6420000000000002E-11</v>
      </c>
      <c r="O582" s="31">
        <v>28.701000000000001</v>
      </c>
      <c r="P582"/>
      <c r="Q582"/>
      <c r="R582"/>
    </row>
    <row r="583" spans="1:18" ht="29" hidden="1" x14ac:dyDescent="0.35">
      <c r="A583" s="31" t="s">
        <v>183</v>
      </c>
      <c r="B583" s="31" t="s">
        <v>131</v>
      </c>
      <c r="C583" s="31" t="s">
        <v>127</v>
      </c>
      <c r="D583" s="31" t="s">
        <v>132</v>
      </c>
      <c r="E583" s="31">
        <v>6</v>
      </c>
      <c r="F583" s="31" t="s">
        <v>125</v>
      </c>
      <c r="G583" s="31">
        <v>0</v>
      </c>
      <c r="H583" s="31">
        <v>0</v>
      </c>
      <c r="I583" s="31">
        <v>-729.20770000000005</v>
      </c>
      <c r="J583" s="31">
        <v>-6125.3442999999997</v>
      </c>
      <c r="K583" s="31">
        <v>8328.9539000000004</v>
      </c>
      <c r="L583" s="31">
        <v>0</v>
      </c>
      <c r="N583" s="32">
        <v>-1.513E-9</v>
      </c>
      <c r="O583" s="31">
        <v>28.701000000000001</v>
      </c>
      <c r="P583"/>
      <c r="Q583"/>
      <c r="R583"/>
    </row>
    <row r="584" spans="1:18" ht="29" hidden="1" x14ac:dyDescent="0.35">
      <c r="A584" s="31" t="s">
        <v>183</v>
      </c>
      <c r="B584" s="31" t="s">
        <v>131</v>
      </c>
      <c r="C584" s="31" t="s">
        <v>127</v>
      </c>
      <c r="D584" s="31" t="s">
        <v>132</v>
      </c>
      <c r="E584" s="31">
        <v>7</v>
      </c>
      <c r="F584" s="31" t="s">
        <v>125</v>
      </c>
      <c r="G584" s="31">
        <v>0</v>
      </c>
      <c r="H584" s="31">
        <v>-729.20770000000005</v>
      </c>
      <c r="I584" s="31">
        <v>729.20770000000005</v>
      </c>
      <c r="J584" s="31">
        <v>17500.983800000002</v>
      </c>
      <c r="K584" s="31">
        <v>-8328.9539000000004</v>
      </c>
      <c r="L584" s="31">
        <v>-8328.9539000000004</v>
      </c>
      <c r="N584" s="31">
        <v>28.701000000000001</v>
      </c>
      <c r="O584" s="31">
        <v>-28.701000000000001</v>
      </c>
      <c r="P584"/>
      <c r="Q584"/>
      <c r="R584"/>
    </row>
    <row r="585" spans="1:18" ht="29" hidden="1" x14ac:dyDescent="0.35">
      <c r="A585" s="31" t="s">
        <v>183</v>
      </c>
      <c r="B585" s="31" t="s">
        <v>131</v>
      </c>
      <c r="C585" s="31" t="s">
        <v>127</v>
      </c>
      <c r="D585" s="31" t="s">
        <v>132</v>
      </c>
      <c r="E585" s="31">
        <v>8</v>
      </c>
      <c r="F585" s="31" t="s">
        <v>125</v>
      </c>
      <c r="G585" s="31">
        <v>0</v>
      </c>
      <c r="H585" s="31">
        <v>-729.20770000000005</v>
      </c>
      <c r="I585" s="31">
        <v>-729.20770000000005</v>
      </c>
      <c r="J585" s="32">
        <v>-8.6649999999999998E-7</v>
      </c>
      <c r="K585" s="31">
        <v>8328.9539000000004</v>
      </c>
      <c r="L585" s="31">
        <v>-8328.9539000000004</v>
      </c>
      <c r="N585" s="31">
        <v>28.701000000000001</v>
      </c>
      <c r="O585" s="31">
        <v>28.701000000000001</v>
      </c>
      <c r="P585"/>
      <c r="Q585"/>
      <c r="R585"/>
    </row>
    <row r="586" spans="1:18" ht="29" hidden="1" x14ac:dyDescent="0.35">
      <c r="A586" s="31" t="s">
        <v>183</v>
      </c>
      <c r="B586" s="31" t="s">
        <v>131</v>
      </c>
      <c r="C586" s="31" t="s">
        <v>127</v>
      </c>
      <c r="D586" s="31" t="s">
        <v>132</v>
      </c>
      <c r="E586" s="31">
        <v>9</v>
      </c>
      <c r="F586" s="31" t="s">
        <v>125</v>
      </c>
      <c r="G586" s="31">
        <v>0</v>
      </c>
      <c r="H586" s="31">
        <v>-547.39189999999996</v>
      </c>
      <c r="I586" s="31">
        <v>547.39189999999996</v>
      </c>
      <c r="J586" s="31">
        <v>9196.1836000000003</v>
      </c>
      <c r="K586" s="31">
        <v>-6252.2681000000002</v>
      </c>
      <c r="L586" s="31">
        <v>-6252.2681000000002</v>
      </c>
      <c r="N586" s="31">
        <v>21.545000000000002</v>
      </c>
      <c r="O586" s="31">
        <v>-21.545000000000002</v>
      </c>
      <c r="P586"/>
      <c r="Q586"/>
      <c r="R586"/>
    </row>
    <row r="587" spans="1:18" ht="29" hidden="1" x14ac:dyDescent="0.35">
      <c r="A587" s="31" t="s">
        <v>183</v>
      </c>
      <c r="B587" s="31" t="s">
        <v>131</v>
      </c>
      <c r="C587" s="31" t="s">
        <v>127</v>
      </c>
      <c r="D587" s="31" t="s">
        <v>132</v>
      </c>
      <c r="E587" s="31">
        <v>10</v>
      </c>
      <c r="F587" s="31" t="s">
        <v>125</v>
      </c>
      <c r="G587" s="31">
        <v>0</v>
      </c>
      <c r="H587" s="31">
        <v>-547.39189999999996</v>
      </c>
      <c r="I587" s="31">
        <v>547.39189999999996</v>
      </c>
      <c r="J587" s="31">
        <v>17078.626700000001</v>
      </c>
      <c r="K587" s="31">
        <v>-6252.2681000000002</v>
      </c>
      <c r="L587" s="31">
        <v>-6252.2681000000002</v>
      </c>
      <c r="N587" s="31">
        <v>21.545000000000002</v>
      </c>
      <c r="O587" s="31">
        <v>-21.545000000000002</v>
      </c>
      <c r="P587"/>
      <c r="Q587"/>
      <c r="R587"/>
    </row>
    <row r="588" spans="1:18" ht="29" hidden="1" x14ac:dyDescent="0.35">
      <c r="A588" s="31" t="s">
        <v>183</v>
      </c>
      <c r="B588" s="31" t="s">
        <v>131</v>
      </c>
      <c r="C588" s="31" t="s">
        <v>127</v>
      </c>
      <c r="D588" s="31" t="s">
        <v>132</v>
      </c>
      <c r="E588" s="31">
        <v>11</v>
      </c>
      <c r="F588" s="31" t="s">
        <v>125</v>
      </c>
      <c r="G588" s="31">
        <v>0</v>
      </c>
      <c r="H588" s="31">
        <v>-547.39189999999996</v>
      </c>
      <c r="I588" s="31">
        <v>-547.39189999999996</v>
      </c>
      <c r="J588" s="31">
        <v>-3941.2215999999999</v>
      </c>
      <c r="K588" s="31">
        <v>6252.2681000000002</v>
      </c>
      <c r="L588" s="31">
        <v>-6252.2681000000002</v>
      </c>
      <c r="N588" s="31">
        <v>21.545000000000002</v>
      </c>
      <c r="O588" s="31">
        <v>21.545000000000002</v>
      </c>
      <c r="P588"/>
      <c r="Q588"/>
      <c r="R588"/>
    </row>
    <row r="589" spans="1:18" ht="29" hidden="1" x14ac:dyDescent="0.35">
      <c r="A589" s="31" t="s">
        <v>183</v>
      </c>
      <c r="B589" s="31" t="s">
        <v>131</v>
      </c>
      <c r="C589" s="31" t="s">
        <v>127</v>
      </c>
      <c r="D589" s="31" t="s">
        <v>132</v>
      </c>
      <c r="E589" s="31">
        <v>12</v>
      </c>
      <c r="F589" s="31" t="s">
        <v>125</v>
      </c>
      <c r="G589" s="31">
        <v>0</v>
      </c>
      <c r="H589" s="31">
        <v>-547.39189999999996</v>
      </c>
      <c r="I589" s="31">
        <v>-547.39189999999996</v>
      </c>
      <c r="J589" s="31">
        <v>3941.2215999999999</v>
      </c>
      <c r="K589" s="31">
        <v>6252.2681000000002</v>
      </c>
      <c r="L589" s="31">
        <v>-6252.2681000000002</v>
      </c>
      <c r="N589" s="31">
        <v>21.545000000000002</v>
      </c>
      <c r="O589" s="31">
        <v>21.545000000000002</v>
      </c>
      <c r="P589"/>
      <c r="Q589"/>
      <c r="R589"/>
    </row>
    <row r="590" spans="1:18" ht="29" hidden="1" x14ac:dyDescent="0.35">
      <c r="A590" s="31" t="s">
        <v>183</v>
      </c>
      <c r="B590" s="31" t="s">
        <v>133</v>
      </c>
      <c r="C590" s="31" t="s">
        <v>127</v>
      </c>
      <c r="D590" s="31" t="s">
        <v>132</v>
      </c>
      <c r="E590" s="31">
        <v>1</v>
      </c>
      <c r="F590" s="31" t="s">
        <v>125</v>
      </c>
      <c r="G590" s="31">
        <v>0</v>
      </c>
      <c r="H590" s="31">
        <v>0</v>
      </c>
      <c r="I590" s="31">
        <v>-972.27689999999996</v>
      </c>
      <c r="J590" s="31">
        <v>-11667.3225</v>
      </c>
      <c r="K590" s="31">
        <v>11105.2719</v>
      </c>
      <c r="L590" s="31">
        <v>0</v>
      </c>
      <c r="N590" s="32">
        <v>-1.053E-9</v>
      </c>
      <c r="O590" s="31">
        <v>38.268000000000001</v>
      </c>
      <c r="P590"/>
      <c r="Q590"/>
      <c r="R590"/>
    </row>
    <row r="591" spans="1:18" ht="29" hidden="1" x14ac:dyDescent="0.35">
      <c r="A591" s="31" t="s">
        <v>183</v>
      </c>
      <c r="B591" s="31" t="s">
        <v>133</v>
      </c>
      <c r="C591" s="31" t="s">
        <v>127</v>
      </c>
      <c r="D591" s="31" t="s">
        <v>132</v>
      </c>
      <c r="E591" s="31">
        <v>2</v>
      </c>
      <c r="F591" s="31" t="s">
        <v>125</v>
      </c>
      <c r="G591" s="31">
        <v>0</v>
      </c>
      <c r="H591" s="31">
        <v>972.27689999999996</v>
      </c>
      <c r="I591" s="31">
        <v>0</v>
      </c>
      <c r="J591" s="31">
        <v>-11667.3225</v>
      </c>
      <c r="K591" s="31">
        <v>0</v>
      </c>
      <c r="L591" s="31">
        <v>11105.2719</v>
      </c>
      <c r="N591" s="31">
        <v>-38.268000000000001</v>
      </c>
      <c r="O591" s="32">
        <v>1.053E-9</v>
      </c>
      <c r="P591"/>
      <c r="Q591"/>
      <c r="R591"/>
    </row>
    <row r="592" spans="1:18" ht="29" hidden="1" x14ac:dyDescent="0.35">
      <c r="A592" s="31" t="s">
        <v>183</v>
      </c>
      <c r="B592" s="31" t="s">
        <v>133</v>
      </c>
      <c r="C592" s="31" t="s">
        <v>127</v>
      </c>
      <c r="D592" s="31" t="s">
        <v>132</v>
      </c>
      <c r="E592" s="31">
        <v>3</v>
      </c>
      <c r="F592" s="31" t="s">
        <v>125</v>
      </c>
      <c r="G592" s="31">
        <v>0</v>
      </c>
      <c r="H592" s="31">
        <v>0</v>
      </c>
      <c r="I592" s="31">
        <v>-729.20770000000005</v>
      </c>
      <c r="J592" s="31">
        <v>-11375.639499999999</v>
      </c>
      <c r="K592" s="31">
        <v>8328.9539000000004</v>
      </c>
      <c r="L592" s="31">
        <v>0</v>
      </c>
      <c r="N592" s="32">
        <v>-6.6420000000000002E-11</v>
      </c>
      <c r="O592" s="31">
        <v>28.701000000000001</v>
      </c>
      <c r="P592"/>
      <c r="Q592"/>
      <c r="R592"/>
    </row>
    <row r="593" spans="1:21" ht="29" hidden="1" x14ac:dyDescent="0.35">
      <c r="A593" s="31" t="s">
        <v>183</v>
      </c>
      <c r="B593" s="31" t="s">
        <v>133</v>
      </c>
      <c r="C593" s="31" t="s">
        <v>127</v>
      </c>
      <c r="D593" s="31" t="s">
        <v>132</v>
      </c>
      <c r="E593" s="31">
        <v>4</v>
      </c>
      <c r="F593" s="31" t="s">
        <v>125</v>
      </c>
      <c r="G593" s="31">
        <v>0</v>
      </c>
      <c r="H593" s="31">
        <v>0</v>
      </c>
      <c r="I593" s="31">
        <v>-729.20770000000005</v>
      </c>
      <c r="J593" s="31">
        <v>-6125.3442999999997</v>
      </c>
      <c r="K593" s="31">
        <v>8328.9539000000004</v>
      </c>
      <c r="L593" s="31">
        <v>0</v>
      </c>
      <c r="N593" s="32">
        <v>-1.513E-9</v>
      </c>
      <c r="O593" s="31">
        <v>28.701000000000001</v>
      </c>
      <c r="P593"/>
      <c r="Q593"/>
      <c r="R593"/>
    </row>
    <row r="594" spans="1:21" ht="29" hidden="1" x14ac:dyDescent="0.35">
      <c r="A594" s="31" t="s">
        <v>183</v>
      </c>
      <c r="B594" s="31" t="s">
        <v>133</v>
      </c>
      <c r="C594" s="31" t="s">
        <v>127</v>
      </c>
      <c r="D594" s="31" t="s">
        <v>132</v>
      </c>
      <c r="E594" s="31">
        <v>5</v>
      </c>
      <c r="F594" s="31" t="s">
        <v>125</v>
      </c>
      <c r="G594" s="31">
        <v>0</v>
      </c>
      <c r="H594" s="31">
        <v>729.20770000000005</v>
      </c>
      <c r="I594" s="31">
        <v>0</v>
      </c>
      <c r="J594" s="31">
        <v>-11375.639499999999</v>
      </c>
      <c r="K594" s="31">
        <v>0</v>
      </c>
      <c r="L594" s="31">
        <v>8328.9539000000004</v>
      </c>
      <c r="N594" s="31">
        <v>-28.701000000000001</v>
      </c>
      <c r="O594" s="32">
        <v>-2.9060000000000001E-11</v>
      </c>
      <c r="P594"/>
      <c r="Q594"/>
      <c r="R594"/>
    </row>
    <row r="595" spans="1:21" ht="29" hidden="1" x14ac:dyDescent="0.35">
      <c r="A595" s="31" t="s">
        <v>183</v>
      </c>
      <c r="B595" s="31" t="s">
        <v>133</v>
      </c>
      <c r="C595" s="31" t="s">
        <v>127</v>
      </c>
      <c r="D595" s="31" t="s">
        <v>132</v>
      </c>
      <c r="E595" s="31">
        <v>6</v>
      </c>
      <c r="F595" s="31" t="s">
        <v>125</v>
      </c>
      <c r="G595" s="31">
        <v>0</v>
      </c>
      <c r="H595" s="31">
        <v>729.20770000000005</v>
      </c>
      <c r="I595" s="31">
        <v>0</v>
      </c>
      <c r="J595" s="31">
        <v>-6125.3442999999997</v>
      </c>
      <c r="K595" s="31">
        <v>0</v>
      </c>
      <c r="L595" s="31">
        <v>8328.9539000000004</v>
      </c>
      <c r="N595" s="31">
        <v>-28.701000000000001</v>
      </c>
      <c r="O595" s="32">
        <v>1.6089999999999999E-9</v>
      </c>
      <c r="P595"/>
      <c r="Q595"/>
      <c r="R595"/>
    </row>
    <row r="596" spans="1:21" ht="29" hidden="1" x14ac:dyDescent="0.35">
      <c r="A596" s="31" t="s">
        <v>183</v>
      </c>
      <c r="B596" s="31" t="s">
        <v>133</v>
      </c>
      <c r="C596" s="31" t="s">
        <v>127</v>
      </c>
      <c r="D596" s="31" t="s">
        <v>132</v>
      </c>
      <c r="E596" s="31">
        <v>7</v>
      </c>
      <c r="F596" s="31" t="s">
        <v>125</v>
      </c>
      <c r="G596" s="31">
        <v>0</v>
      </c>
      <c r="H596" s="31">
        <v>-729.20770000000005</v>
      </c>
      <c r="I596" s="31">
        <v>-729.20770000000005</v>
      </c>
      <c r="J596" s="32">
        <v>-8.6649999999999998E-7</v>
      </c>
      <c r="K596" s="31">
        <v>8328.9539000000004</v>
      </c>
      <c r="L596" s="31">
        <v>-8328.9539000000004</v>
      </c>
      <c r="N596" s="31">
        <v>28.701000000000001</v>
      </c>
      <c r="O596" s="31">
        <v>28.701000000000001</v>
      </c>
      <c r="P596"/>
      <c r="Q596"/>
      <c r="R596"/>
    </row>
    <row r="597" spans="1:21" ht="29" hidden="1" x14ac:dyDescent="0.35">
      <c r="A597" s="31" t="s">
        <v>183</v>
      </c>
      <c r="B597" s="31" t="s">
        <v>133</v>
      </c>
      <c r="C597" s="31" t="s">
        <v>127</v>
      </c>
      <c r="D597" s="31" t="s">
        <v>132</v>
      </c>
      <c r="E597" s="31">
        <v>8</v>
      </c>
      <c r="F597" s="31" t="s">
        <v>125</v>
      </c>
      <c r="G597" s="31">
        <v>0</v>
      </c>
      <c r="H597" s="31">
        <v>729.20770000000005</v>
      </c>
      <c r="I597" s="31">
        <v>-729.20770000000005</v>
      </c>
      <c r="J597" s="31">
        <v>-17500.983800000002</v>
      </c>
      <c r="K597" s="31">
        <v>8328.9539000000004</v>
      </c>
      <c r="L597" s="31">
        <v>8328.9539000000004</v>
      </c>
      <c r="N597" s="31">
        <v>-28.701000000000001</v>
      </c>
      <c r="O597" s="31">
        <v>28.701000000000001</v>
      </c>
      <c r="P597"/>
      <c r="Q597"/>
      <c r="R597"/>
    </row>
    <row r="598" spans="1:21" ht="29" hidden="1" x14ac:dyDescent="0.35">
      <c r="A598" s="31" t="s">
        <v>183</v>
      </c>
      <c r="B598" s="31" t="s">
        <v>133</v>
      </c>
      <c r="C598" s="31" t="s">
        <v>127</v>
      </c>
      <c r="D598" s="31" t="s">
        <v>132</v>
      </c>
      <c r="E598" s="31">
        <v>9</v>
      </c>
      <c r="F598" s="31" t="s">
        <v>125</v>
      </c>
      <c r="G598" s="31">
        <v>0</v>
      </c>
      <c r="H598" s="31">
        <v>-547.39189999999996</v>
      </c>
      <c r="I598" s="31">
        <v>-547.39189999999996</v>
      </c>
      <c r="J598" s="31">
        <v>-3941.2215999999999</v>
      </c>
      <c r="K598" s="31">
        <v>6252.2681000000002</v>
      </c>
      <c r="L598" s="31">
        <v>-6252.2681000000002</v>
      </c>
      <c r="N598" s="31">
        <v>21.545000000000002</v>
      </c>
      <c r="O598" s="31">
        <v>21.545000000000002</v>
      </c>
      <c r="P598"/>
      <c r="Q598"/>
      <c r="R598"/>
    </row>
    <row r="599" spans="1:21" ht="29" hidden="1" x14ac:dyDescent="0.35">
      <c r="A599" s="31" t="s">
        <v>183</v>
      </c>
      <c r="B599" s="31" t="s">
        <v>133</v>
      </c>
      <c r="C599" s="31" t="s">
        <v>127</v>
      </c>
      <c r="D599" s="31" t="s">
        <v>132</v>
      </c>
      <c r="E599" s="31">
        <v>10</v>
      </c>
      <c r="F599" s="31" t="s">
        <v>125</v>
      </c>
      <c r="G599" s="31">
        <v>0</v>
      </c>
      <c r="H599" s="31">
        <v>-547.39189999999996</v>
      </c>
      <c r="I599" s="31">
        <v>-547.39189999999996</v>
      </c>
      <c r="J599" s="31">
        <v>3941.2215999999999</v>
      </c>
      <c r="K599" s="31">
        <v>6252.2681000000002</v>
      </c>
      <c r="L599" s="31">
        <v>-6252.2681000000002</v>
      </c>
      <c r="N599" s="31">
        <v>21.545000000000002</v>
      </c>
      <c r="O599" s="31">
        <v>21.545000000000002</v>
      </c>
      <c r="P599"/>
      <c r="Q599"/>
      <c r="R599"/>
    </row>
    <row r="600" spans="1:21" ht="29" hidden="1" x14ac:dyDescent="0.35">
      <c r="A600" s="31" t="s">
        <v>183</v>
      </c>
      <c r="B600" s="31" t="s">
        <v>133</v>
      </c>
      <c r="C600" s="31" t="s">
        <v>127</v>
      </c>
      <c r="D600" s="31" t="s">
        <v>132</v>
      </c>
      <c r="E600" s="31">
        <v>11</v>
      </c>
      <c r="F600" s="31" t="s">
        <v>125</v>
      </c>
      <c r="G600" s="31">
        <v>0</v>
      </c>
      <c r="H600" s="31">
        <v>547.39189999999996</v>
      </c>
      <c r="I600" s="31">
        <v>-547.39189999999996</v>
      </c>
      <c r="J600" s="31">
        <v>-17078.626700000001</v>
      </c>
      <c r="K600" s="31">
        <v>6252.2681000000002</v>
      </c>
      <c r="L600" s="31">
        <v>6252.2681000000002</v>
      </c>
      <c r="N600" s="31">
        <v>-21.545000000000002</v>
      </c>
      <c r="O600" s="31">
        <v>21.545000000000002</v>
      </c>
      <c r="P600"/>
      <c r="Q600"/>
      <c r="R600"/>
    </row>
    <row r="601" spans="1:21" ht="29" hidden="1" x14ac:dyDescent="0.35">
      <c r="A601" s="31" t="s">
        <v>183</v>
      </c>
      <c r="B601" s="31" t="s">
        <v>133</v>
      </c>
      <c r="C601" s="31" t="s">
        <v>127</v>
      </c>
      <c r="D601" s="31" t="s">
        <v>132</v>
      </c>
      <c r="E601" s="31">
        <v>12</v>
      </c>
      <c r="F601" s="31" t="s">
        <v>125</v>
      </c>
      <c r="G601" s="31">
        <v>0</v>
      </c>
      <c r="H601" s="31">
        <v>547.39189999999996</v>
      </c>
      <c r="I601" s="31">
        <v>-547.39189999999996</v>
      </c>
      <c r="J601" s="31">
        <v>-9196.1836000000003</v>
      </c>
      <c r="K601" s="31">
        <v>6252.2681000000002</v>
      </c>
      <c r="L601" s="31">
        <v>6252.2681000000002</v>
      </c>
      <c r="N601" s="31">
        <v>-21.545000000000002</v>
      </c>
      <c r="O601" s="31">
        <v>21.545000000000002</v>
      </c>
      <c r="P601"/>
      <c r="Q601"/>
      <c r="R601"/>
    </row>
    <row r="602" spans="1:21" ht="14.5" hidden="1" x14ac:dyDescent="0.35">
      <c r="A602" s="31" t="s">
        <v>183</v>
      </c>
      <c r="B602" s="31" t="s">
        <v>134</v>
      </c>
      <c r="C602" s="31" t="s">
        <v>127</v>
      </c>
      <c r="D602" s="31"/>
      <c r="E602" s="31"/>
      <c r="F602" s="31" t="s">
        <v>125</v>
      </c>
      <c r="G602" s="31">
        <v>0</v>
      </c>
      <c r="H602" s="31">
        <v>-4860.4742999999999</v>
      </c>
      <c r="I602" s="31">
        <v>0</v>
      </c>
      <c r="J602" s="31">
        <v>64158.260900000001</v>
      </c>
      <c r="K602" s="32">
        <v>-1.5460000000000001E-6</v>
      </c>
      <c r="L602" s="31">
        <v>-65333.213300000003</v>
      </c>
      <c r="N602" s="31">
        <v>147.77099999999999</v>
      </c>
      <c r="O602" s="32">
        <v>-2.7850000000000002E-9</v>
      </c>
      <c r="P602"/>
      <c r="Q602"/>
      <c r="R602"/>
    </row>
    <row r="603" spans="1:21" ht="14.5" hidden="1" x14ac:dyDescent="0.35">
      <c r="A603" s="31" t="s">
        <v>183</v>
      </c>
      <c r="B603" s="31" t="s">
        <v>135</v>
      </c>
      <c r="C603" s="31" t="s">
        <v>127</v>
      </c>
      <c r="D603" s="31"/>
      <c r="E603" s="31"/>
      <c r="F603" s="31" t="s">
        <v>125</v>
      </c>
      <c r="G603" s="31">
        <v>0</v>
      </c>
      <c r="H603" s="31">
        <v>-4860.4742999999999</v>
      </c>
      <c r="I603" s="31">
        <v>0</v>
      </c>
      <c r="J603" s="31">
        <v>52493.122499999998</v>
      </c>
      <c r="K603" s="32">
        <v>-1.626E-6</v>
      </c>
      <c r="L603" s="31">
        <v>-65333.213300000003</v>
      </c>
      <c r="N603" s="31">
        <v>147.77099999999999</v>
      </c>
      <c r="O603" s="32">
        <v>-5.6340000000000002E-9</v>
      </c>
      <c r="P603"/>
      <c r="Q603"/>
      <c r="R603"/>
    </row>
    <row r="604" spans="1:21" ht="14.5" hidden="1" x14ac:dyDescent="0.35">
      <c r="A604" s="31" t="s">
        <v>183</v>
      </c>
      <c r="B604" s="31" t="s">
        <v>136</v>
      </c>
      <c r="C604" s="31" t="s">
        <v>127</v>
      </c>
      <c r="D604" s="31"/>
      <c r="E604" s="31"/>
      <c r="F604" s="31" t="s">
        <v>125</v>
      </c>
      <c r="G604" s="31">
        <v>0</v>
      </c>
      <c r="H604" s="31">
        <v>0</v>
      </c>
      <c r="I604" s="31">
        <v>-4860.4742999999999</v>
      </c>
      <c r="J604" s="31">
        <v>-64158.260900000001</v>
      </c>
      <c r="K604" s="31">
        <v>65333.213300000003</v>
      </c>
      <c r="L604" s="32">
        <v>1.612E-6</v>
      </c>
      <c r="N604" s="32">
        <v>-2.9539999999999999E-9</v>
      </c>
      <c r="O604" s="31">
        <v>147.77099999999999</v>
      </c>
      <c r="P604"/>
      <c r="Q604"/>
      <c r="R604"/>
    </row>
    <row r="605" spans="1:21" ht="14.5" hidden="1" x14ac:dyDescent="0.35">
      <c r="A605" s="31" t="s">
        <v>183</v>
      </c>
      <c r="B605" s="31" t="s">
        <v>137</v>
      </c>
      <c r="C605" s="31" t="s">
        <v>127</v>
      </c>
      <c r="D605" s="31"/>
      <c r="E605" s="31"/>
      <c r="F605" s="31" t="s">
        <v>125</v>
      </c>
      <c r="G605" s="31">
        <v>0</v>
      </c>
      <c r="H605" s="31">
        <v>0</v>
      </c>
      <c r="I605" s="31">
        <v>-4860.4742999999999</v>
      </c>
      <c r="J605" s="31">
        <v>-52493.122499999998</v>
      </c>
      <c r="K605" s="31">
        <v>65333.213300000003</v>
      </c>
      <c r="L605" s="32">
        <v>1.5650000000000001E-6</v>
      </c>
      <c r="N605" s="32">
        <v>-5.4659999999999999E-9</v>
      </c>
      <c r="O605" s="31">
        <v>147.77099999999999</v>
      </c>
      <c r="P605"/>
      <c r="Q605"/>
      <c r="R605"/>
    </row>
    <row r="606" spans="1:21" s="35" customFormat="1" ht="30" customHeight="1" x14ac:dyDescent="0.7">
      <c r="A606" s="36" t="s">
        <v>183</v>
      </c>
      <c r="B606" s="36" t="s">
        <v>138</v>
      </c>
      <c r="C606" s="36" t="s">
        <v>127</v>
      </c>
      <c r="D606" s="36"/>
      <c r="E606" s="36"/>
      <c r="F606" s="36" t="s">
        <v>125</v>
      </c>
      <c r="G606" s="36">
        <v>0</v>
      </c>
      <c r="H606" s="36">
        <v>-4860.4742999999999</v>
      </c>
      <c r="I606" s="36">
        <v>0</v>
      </c>
      <c r="J606" s="36">
        <v>58325.691700000003</v>
      </c>
      <c r="K606" s="37">
        <v>-1.5859999999999999E-6</v>
      </c>
      <c r="L606" s="36">
        <v>-65333.213300000003</v>
      </c>
      <c r="N606" s="36">
        <v>147.77099999999999</v>
      </c>
      <c r="O606" s="37"/>
      <c r="P606" s="10">
        <f>N606-N699</f>
        <v>16.236999999999995</v>
      </c>
      <c r="Q606" s="51">
        <f>(MAX(G612:G614)*P606*EARTHQUAKE!B7)/('P-Delta Effect Check'!H606*3000*EARTHQUAKE!B26)</f>
        <v>-3.3194190825069358E-2</v>
      </c>
      <c r="R606" s="34">
        <v>-1018.0344</v>
      </c>
      <c r="S606" s="34">
        <v>30.707999999999998</v>
      </c>
      <c r="T606" s="10">
        <f>S606-S699</f>
        <v>3.3999999999999986</v>
      </c>
      <c r="U606" s="45">
        <f>(MAX(G612:G614)*T606*EARTHQUAKE!H7)/('P-Delta Effect Check'!R606*3000*EARTHQUAKE!H26)</f>
        <v>-3.3185732677152593E-2</v>
      </c>
    </row>
    <row r="607" spans="1:21" s="35" customFormat="1" ht="30" hidden="1" customHeight="1" x14ac:dyDescent="0.7">
      <c r="A607" s="36" t="s">
        <v>183</v>
      </c>
      <c r="B607" s="36" t="s">
        <v>139</v>
      </c>
      <c r="C607" s="36" t="s">
        <v>127</v>
      </c>
      <c r="D607" s="36"/>
      <c r="E607" s="36"/>
      <c r="F607" s="36" t="s">
        <v>125</v>
      </c>
      <c r="G607" s="36">
        <v>0</v>
      </c>
      <c r="H607" s="36">
        <v>0</v>
      </c>
      <c r="I607" s="36">
        <v>-4860.4742999999999</v>
      </c>
      <c r="J607" s="36">
        <v>-58325.691700000003</v>
      </c>
      <c r="K607" s="36">
        <v>65333.213300000003</v>
      </c>
      <c r="L607" s="37">
        <v>1.5889999999999999E-6</v>
      </c>
      <c r="N607" s="37"/>
      <c r="O607" s="36">
        <v>147.77099999999999</v>
      </c>
      <c r="P607" s="10"/>
      <c r="Q607" s="10"/>
      <c r="R607" s="10"/>
    </row>
    <row r="608" spans="1:21" ht="14.5" hidden="1" x14ac:dyDescent="0.35">
      <c r="A608" s="31" t="s">
        <v>183</v>
      </c>
      <c r="B608" s="31" t="s">
        <v>140</v>
      </c>
      <c r="C608" s="31" t="s">
        <v>127</v>
      </c>
      <c r="D608" s="31"/>
      <c r="E608" s="31"/>
      <c r="F608" s="31" t="s">
        <v>125</v>
      </c>
      <c r="G608" s="31">
        <v>0</v>
      </c>
      <c r="H608" s="31">
        <v>-1347.9079999999999</v>
      </c>
      <c r="I608" s="31">
        <v>0</v>
      </c>
      <c r="J608" s="31">
        <v>17792.3861</v>
      </c>
      <c r="K608" s="31">
        <v>0</v>
      </c>
      <c r="L608" s="31">
        <v>-18282.237300000001</v>
      </c>
      <c r="N608" s="31">
        <v>40.567</v>
      </c>
      <c r="O608" s="32">
        <v>-7.6690000000000001E-10</v>
      </c>
      <c r="P608"/>
      <c r="Q608"/>
      <c r="R608"/>
    </row>
    <row r="609" spans="1:21" ht="14.5" hidden="1" x14ac:dyDescent="0.35">
      <c r="A609" s="31" t="s">
        <v>183</v>
      </c>
      <c r="B609" s="31" t="s">
        <v>141</v>
      </c>
      <c r="C609" s="31" t="s">
        <v>127</v>
      </c>
      <c r="D609" s="31"/>
      <c r="E609" s="31"/>
      <c r="F609" s="31" t="s">
        <v>125</v>
      </c>
      <c r="G609" s="31">
        <v>0</v>
      </c>
      <c r="H609" s="31">
        <v>-1347.9079999999999</v>
      </c>
      <c r="I609" s="31">
        <v>0</v>
      </c>
      <c r="J609" s="31">
        <v>14557.406800000001</v>
      </c>
      <c r="K609" s="31">
        <v>0</v>
      </c>
      <c r="L609" s="31">
        <v>-18282.237300000001</v>
      </c>
      <c r="N609" s="31">
        <v>40.567</v>
      </c>
      <c r="O609" s="32">
        <v>-1.5489999999999999E-9</v>
      </c>
      <c r="P609"/>
      <c r="Q609"/>
      <c r="R609"/>
    </row>
    <row r="610" spans="1:21" ht="14.5" hidden="1" x14ac:dyDescent="0.35">
      <c r="A610" s="31" t="s">
        <v>183</v>
      </c>
      <c r="B610" s="31" t="s">
        <v>142</v>
      </c>
      <c r="C610" s="31" t="s">
        <v>127</v>
      </c>
      <c r="D610" s="31"/>
      <c r="E610" s="31"/>
      <c r="F610" s="31" t="s">
        <v>125</v>
      </c>
      <c r="G610" s="31">
        <v>0</v>
      </c>
      <c r="H610" s="31">
        <v>0</v>
      </c>
      <c r="I610" s="31">
        <v>-1460.2337</v>
      </c>
      <c r="J610" s="31">
        <v>-19275.084900000002</v>
      </c>
      <c r="K610" s="31">
        <v>19805.757099999999</v>
      </c>
      <c r="L610" s="31">
        <v>0</v>
      </c>
      <c r="N610" s="32">
        <v>-8.8099999999999996E-10</v>
      </c>
      <c r="O610" s="31">
        <v>43.947000000000003</v>
      </c>
      <c r="P610"/>
      <c r="Q610"/>
      <c r="R610"/>
    </row>
    <row r="611" spans="1:21" ht="14.5" hidden="1" x14ac:dyDescent="0.35">
      <c r="A611" s="31" t="s">
        <v>183</v>
      </c>
      <c r="B611" s="31" t="s">
        <v>143</v>
      </c>
      <c r="C611" s="31" t="s">
        <v>127</v>
      </c>
      <c r="D611" s="31"/>
      <c r="E611" s="31"/>
      <c r="F611" s="31" t="s">
        <v>125</v>
      </c>
      <c r="G611" s="31">
        <v>0</v>
      </c>
      <c r="H611" s="31">
        <v>0</v>
      </c>
      <c r="I611" s="31">
        <v>-1460.2337</v>
      </c>
      <c r="J611" s="31">
        <v>-15770.523999999999</v>
      </c>
      <c r="K611" s="31">
        <v>19805.757099999999</v>
      </c>
      <c r="L611" s="31">
        <v>0</v>
      </c>
      <c r="N611" s="32">
        <v>-1.628E-9</v>
      </c>
      <c r="O611" s="31">
        <v>43.947000000000003</v>
      </c>
      <c r="P611"/>
      <c r="Q611"/>
      <c r="R611"/>
    </row>
    <row r="612" spans="1:21" s="35" customFormat="1" ht="30" customHeight="1" x14ac:dyDescent="0.7">
      <c r="A612" s="36" t="s">
        <v>183</v>
      </c>
      <c r="B612" s="36" t="s">
        <v>144</v>
      </c>
      <c r="C612" s="36" t="s">
        <v>145</v>
      </c>
      <c r="D612" s="36"/>
      <c r="E612" s="36"/>
      <c r="F612" s="36" t="s">
        <v>125</v>
      </c>
      <c r="G612" s="36">
        <v>79637.88</v>
      </c>
      <c r="H612" s="36">
        <v>0</v>
      </c>
      <c r="I612" s="36">
        <v>0</v>
      </c>
      <c r="J612" s="36">
        <v>0</v>
      </c>
      <c r="K612" s="36">
        <v>955654.56</v>
      </c>
      <c r="L612" s="36">
        <v>-955654.56</v>
      </c>
      <c r="N612" s="37"/>
      <c r="O612" s="37"/>
      <c r="P612" s="10"/>
      <c r="Q612" s="51"/>
      <c r="R612" s="55"/>
      <c r="S612" s="57"/>
      <c r="T612" s="10"/>
      <c r="U612" s="45"/>
    </row>
    <row r="613" spans="1:21" s="35" customFormat="1" ht="30" customHeight="1" x14ac:dyDescent="0.7">
      <c r="A613" s="36" t="s">
        <v>183</v>
      </c>
      <c r="B613" s="36" t="s">
        <v>146</v>
      </c>
      <c r="C613" s="36" t="s">
        <v>145</v>
      </c>
      <c r="D613" s="36"/>
      <c r="E613" s="36"/>
      <c r="F613" s="36" t="s">
        <v>125</v>
      </c>
      <c r="G613" s="36">
        <v>109301.88</v>
      </c>
      <c r="H613" s="36">
        <v>0</v>
      </c>
      <c r="I613" s="36">
        <v>0</v>
      </c>
      <c r="J613" s="36">
        <v>0</v>
      </c>
      <c r="K613" s="36">
        <v>1311622.56</v>
      </c>
      <c r="L613" s="36">
        <v>-1311623</v>
      </c>
      <c r="N613" s="37"/>
      <c r="O613" s="37"/>
      <c r="P613" s="10"/>
      <c r="Q613" s="51"/>
      <c r="R613" s="55"/>
      <c r="S613" s="57"/>
      <c r="T613" s="10"/>
      <c r="U613" s="45"/>
    </row>
    <row r="614" spans="1:21" s="39" customFormat="1" ht="30" customHeight="1" thickBot="1" x14ac:dyDescent="0.75">
      <c r="A614" s="38" t="s">
        <v>183</v>
      </c>
      <c r="B614" s="38" t="s">
        <v>147</v>
      </c>
      <c r="C614" s="38" t="s">
        <v>145</v>
      </c>
      <c r="D614" s="38"/>
      <c r="E614" s="38"/>
      <c r="F614" s="38" t="s">
        <v>125</v>
      </c>
      <c r="G614" s="38">
        <v>86462.64</v>
      </c>
      <c r="H614" s="38">
        <v>0</v>
      </c>
      <c r="I614" s="38">
        <v>0</v>
      </c>
      <c r="J614" s="38">
        <v>0</v>
      </c>
      <c r="K614" s="38">
        <v>1037551.68</v>
      </c>
      <c r="L614" s="38">
        <v>-1037552</v>
      </c>
      <c r="N614" s="40"/>
      <c r="O614" s="40"/>
      <c r="P614" s="43"/>
      <c r="Q614" s="52"/>
      <c r="R614" s="47"/>
      <c r="S614" s="54"/>
      <c r="T614" s="43"/>
      <c r="U614" s="58"/>
    </row>
    <row r="615" spans="1:21" ht="14.5" hidden="1" x14ac:dyDescent="0.35">
      <c r="A615" s="31" t="s">
        <v>183</v>
      </c>
      <c r="B615" s="31" t="s">
        <v>148</v>
      </c>
      <c r="C615" s="31" t="s">
        <v>145</v>
      </c>
      <c r="D615" s="31" t="s">
        <v>149</v>
      </c>
      <c r="E615" s="31"/>
      <c r="F615" s="31" t="s">
        <v>125</v>
      </c>
      <c r="G615" s="31">
        <v>69182.64</v>
      </c>
      <c r="H615" s="31">
        <v>0</v>
      </c>
      <c r="I615" s="31">
        <v>364.60379999999998</v>
      </c>
      <c r="J615" s="31">
        <v>8750.4919000000009</v>
      </c>
      <c r="K615" s="31">
        <v>835744.31590000005</v>
      </c>
      <c r="L615" s="31">
        <v>-830191.68</v>
      </c>
      <c r="N615" s="31">
        <v>19.134</v>
      </c>
      <c r="O615" s="31">
        <v>19.134</v>
      </c>
      <c r="P615"/>
      <c r="Q615"/>
      <c r="R615"/>
    </row>
    <row r="616" spans="1:21" ht="14.5" hidden="1" x14ac:dyDescent="0.35">
      <c r="A616" s="31" t="s">
        <v>183</v>
      </c>
      <c r="B616" s="31" t="s">
        <v>148</v>
      </c>
      <c r="C616" s="31" t="s">
        <v>145</v>
      </c>
      <c r="D616" s="31" t="s">
        <v>150</v>
      </c>
      <c r="E616" s="31"/>
      <c r="F616" s="31" t="s">
        <v>125</v>
      </c>
      <c r="G616" s="31">
        <v>69182.64</v>
      </c>
      <c r="H616" s="31">
        <v>-486.13839999999999</v>
      </c>
      <c r="I616" s="31">
        <v>-486.13839999999999</v>
      </c>
      <c r="J616" s="31">
        <v>-5833.6612999999998</v>
      </c>
      <c r="K616" s="31">
        <v>826027.20310000004</v>
      </c>
      <c r="L616" s="31">
        <v>-835744.31590000005</v>
      </c>
      <c r="N616" s="32">
        <v>-1.8119999999999999E-9</v>
      </c>
      <c r="O616" s="31">
        <v>-14.351000000000001</v>
      </c>
      <c r="P616"/>
      <c r="Q616"/>
      <c r="R616"/>
    </row>
    <row r="617" spans="1:21" ht="14.5" hidden="1" x14ac:dyDescent="0.35">
      <c r="A617" s="31" t="s">
        <v>183</v>
      </c>
      <c r="B617" s="31" t="s">
        <v>151</v>
      </c>
      <c r="C617" s="31" t="s">
        <v>145</v>
      </c>
      <c r="D617" s="31" t="s">
        <v>149</v>
      </c>
      <c r="E617" s="31"/>
      <c r="F617" s="31" t="s">
        <v>125</v>
      </c>
      <c r="G617" s="31">
        <v>69182.64</v>
      </c>
      <c r="H617" s="31">
        <v>486.13839999999999</v>
      </c>
      <c r="I617" s="31">
        <v>486.13839999999999</v>
      </c>
      <c r="J617" s="31">
        <v>5833.6612999999998</v>
      </c>
      <c r="K617" s="31">
        <v>834356.15689999994</v>
      </c>
      <c r="L617" s="31">
        <v>-824639.04410000006</v>
      </c>
      <c r="N617" s="32">
        <v>-2.9879999999999999E-10</v>
      </c>
      <c r="O617" s="31">
        <v>14.351000000000001</v>
      </c>
      <c r="P617"/>
      <c r="Q617"/>
      <c r="R617"/>
    </row>
    <row r="618" spans="1:21" ht="14.5" hidden="1" x14ac:dyDescent="0.35">
      <c r="A618" s="31" t="s">
        <v>183</v>
      </c>
      <c r="B618" s="31" t="s">
        <v>151</v>
      </c>
      <c r="C618" s="31" t="s">
        <v>145</v>
      </c>
      <c r="D618" s="31" t="s">
        <v>150</v>
      </c>
      <c r="E618" s="31"/>
      <c r="F618" s="31" t="s">
        <v>125</v>
      </c>
      <c r="G618" s="31">
        <v>69182.64</v>
      </c>
      <c r="H618" s="31">
        <v>0</v>
      </c>
      <c r="I618" s="31">
        <v>-364.60379999999998</v>
      </c>
      <c r="J618" s="31">
        <v>-8750.4919000000009</v>
      </c>
      <c r="K618" s="31">
        <v>824639.04410000006</v>
      </c>
      <c r="L618" s="31">
        <v>-830191.68</v>
      </c>
      <c r="N618" s="31">
        <v>-19.134</v>
      </c>
      <c r="O618" s="31">
        <v>-19.134</v>
      </c>
      <c r="P618"/>
      <c r="Q618"/>
      <c r="R618"/>
    </row>
    <row r="619" spans="1:21" ht="14.5" hidden="1" x14ac:dyDescent="0.35">
      <c r="A619" s="31" t="s">
        <v>183</v>
      </c>
      <c r="B619" s="31" t="s">
        <v>152</v>
      </c>
      <c r="C619" s="31" t="s">
        <v>145</v>
      </c>
      <c r="D619" s="31" t="s">
        <v>149</v>
      </c>
      <c r="E619" s="31"/>
      <c r="F619" s="31" t="s">
        <v>125</v>
      </c>
      <c r="G619" s="31">
        <v>85829.04</v>
      </c>
      <c r="H619" s="31">
        <v>0</v>
      </c>
      <c r="I619" s="31">
        <v>729.20770000000005</v>
      </c>
      <c r="J619" s="31">
        <v>17500.983800000002</v>
      </c>
      <c r="K619" s="31">
        <v>1041053.7519</v>
      </c>
      <c r="L619" s="31">
        <v>-1029948</v>
      </c>
      <c r="N619" s="31">
        <v>38.268000000000001</v>
      </c>
      <c r="O619" s="31">
        <v>38.268000000000001</v>
      </c>
      <c r="P619"/>
      <c r="Q619"/>
      <c r="R619"/>
    </row>
    <row r="620" spans="1:21" ht="14.5" hidden="1" x14ac:dyDescent="0.35">
      <c r="A620" s="31" t="s">
        <v>183</v>
      </c>
      <c r="B620" s="31" t="s">
        <v>152</v>
      </c>
      <c r="C620" s="31" t="s">
        <v>145</v>
      </c>
      <c r="D620" s="31" t="s">
        <v>150</v>
      </c>
      <c r="E620" s="31"/>
      <c r="F620" s="31" t="s">
        <v>125</v>
      </c>
      <c r="G620" s="31">
        <v>85829.04</v>
      </c>
      <c r="H620" s="31">
        <v>-972.27689999999996</v>
      </c>
      <c r="I620" s="31">
        <v>-972.27689999999996</v>
      </c>
      <c r="J620" s="31">
        <v>-11667.3225</v>
      </c>
      <c r="K620" s="31">
        <v>1021619.5261</v>
      </c>
      <c r="L620" s="31">
        <v>-1041054</v>
      </c>
      <c r="N620" s="32">
        <v>-1.2400000000000001E-9</v>
      </c>
      <c r="O620" s="31">
        <v>-28.701000000000001</v>
      </c>
      <c r="P620"/>
      <c r="Q620"/>
      <c r="R620"/>
    </row>
    <row r="621" spans="1:21" ht="14.5" hidden="1" x14ac:dyDescent="0.35">
      <c r="A621" s="31" t="s">
        <v>183</v>
      </c>
      <c r="B621" s="31" t="s">
        <v>153</v>
      </c>
      <c r="C621" s="31" t="s">
        <v>145</v>
      </c>
      <c r="D621" s="31" t="s">
        <v>149</v>
      </c>
      <c r="E621" s="31"/>
      <c r="F621" s="31" t="s">
        <v>125</v>
      </c>
      <c r="G621" s="31">
        <v>85829.04</v>
      </c>
      <c r="H621" s="31">
        <v>972.27689999999996</v>
      </c>
      <c r="I621" s="31">
        <v>972.27689999999996</v>
      </c>
      <c r="J621" s="31">
        <v>11667.3225</v>
      </c>
      <c r="K621" s="31">
        <v>1038277.4338999999</v>
      </c>
      <c r="L621" s="31">
        <v>-1018843</v>
      </c>
      <c r="N621" s="32">
        <v>1.7869999999999999E-9</v>
      </c>
      <c r="O621" s="31">
        <v>28.701000000000001</v>
      </c>
      <c r="P621"/>
      <c r="Q621"/>
      <c r="R621"/>
    </row>
    <row r="622" spans="1:21" ht="14.5" hidden="1" x14ac:dyDescent="0.35">
      <c r="A622" s="31" t="s">
        <v>183</v>
      </c>
      <c r="B622" s="31" t="s">
        <v>153</v>
      </c>
      <c r="C622" s="31" t="s">
        <v>145</v>
      </c>
      <c r="D622" s="31" t="s">
        <v>150</v>
      </c>
      <c r="E622" s="31"/>
      <c r="F622" s="31" t="s">
        <v>125</v>
      </c>
      <c r="G622" s="31">
        <v>85829.04</v>
      </c>
      <c r="H622" s="31">
        <v>0</v>
      </c>
      <c r="I622" s="31">
        <v>-729.20770000000005</v>
      </c>
      <c r="J622" s="31">
        <v>-17500.983800000002</v>
      </c>
      <c r="K622" s="31">
        <v>1018843.2081</v>
      </c>
      <c r="L622" s="31">
        <v>-1029948</v>
      </c>
      <c r="N622" s="31">
        <v>-38.268000000000001</v>
      </c>
      <c r="O622" s="31">
        <v>-38.268000000000001</v>
      </c>
      <c r="P622"/>
      <c r="Q622"/>
      <c r="R622"/>
    </row>
    <row r="623" spans="1:21" ht="14.5" hidden="1" x14ac:dyDescent="0.35">
      <c r="A623" s="31" t="s">
        <v>183</v>
      </c>
      <c r="B623" s="31" t="s">
        <v>154</v>
      </c>
      <c r="C623" s="31" t="s">
        <v>145</v>
      </c>
      <c r="D623" s="31" t="s">
        <v>149</v>
      </c>
      <c r="E623" s="31"/>
      <c r="F623" s="31" t="s">
        <v>125</v>
      </c>
      <c r="G623" s="31">
        <v>69182.64</v>
      </c>
      <c r="H623" s="31">
        <v>486.13839999999999</v>
      </c>
      <c r="I623" s="31">
        <v>0</v>
      </c>
      <c r="J623" s="31">
        <v>1970.6107999999999</v>
      </c>
      <c r="K623" s="31">
        <v>835744.31590000005</v>
      </c>
      <c r="L623" s="31">
        <v>-824639.04410000006</v>
      </c>
      <c r="N623" s="31">
        <v>14.351000000000001</v>
      </c>
      <c r="O623" s="31">
        <v>19.134</v>
      </c>
      <c r="P623"/>
      <c r="Q623"/>
      <c r="R623"/>
    </row>
    <row r="624" spans="1:21" ht="14.5" hidden="1" x14ac:dyDescent="0.35">
      <c r="A624" s="31" t="s">
        <v>183</v>
      </c>
      <c r="B624" s="31" t="s">
        <v>154</v>
      </c>
      <c r="C624" s="31" t="s">
        <v>145</v>
      </c>
      <c r="D624" s="31" t="s">
        <v>150</v>
      </c>
      <c r="E624" s="31"/>
      <c r="F624" s="31" t="s">
        <v>125</v>
      </c>
      <c r="G624" s="31">
        <v>69182.64</v>
      </c>
      <c r="H624" s="31">
        <v>-364.60379999999998</v>
      </c>
      <c r="I624" s="31">
        <v>-486.13839999999999</v>
      </c>
      <c r="J624" s="31">
        <v>-8750.4919000000009</v>
      </c>
      <c r="K624" s="31">
        <v>830191.68</v>
      </c>
      <c r="L624" s="31">
        <v>-834356.15689999994</v>
      </c>
      <c r="N624" s="31">
        <v>-19.134</v>
      </c>
      <c r="O624" s="32">
        <v>-1.0709999999999999E-9</v>
      </c>
      <c r="P624"/>
      <c r="Q624"/>
      <c r="R624"/>
    </row>
    <row r="625" spans="1:18" ht="14.5" hidden="1" x14ac:dyDescent="0.35">
      <c r="A625" s="31" t="s">
        <v>183</v>
      </c>
      <c r="B625" s="31" t="s">
        <v>155</v>
      </c>
      <c r="C625" s="31" t="s">
        <v>145</v>
      </c>
      <c r="D625" s="31" t="s">
        <v>149</v>
      </c>
      <c r="E625" s="31"/>
      <c r="F625" s="31" t="s">
        <v>125</v>
      </c>
      <c r="G625" s="31">
        <v>69182.64</v>
      </c>
      <c r="H625" s="31">
        <v>364.60379999999998</v>
      </c>
      <c r="I625" s="31">
        <v>486.13839999999999</v>
      </c>
      <c r="J625" s="31">
        <v>8750.4919000000009</v>
      </c>
      <c r="K625" s="31">
        <v>830191.68</v>
      </c>
      <c r="L625" s="31">
        <v>-826027.20310000004</v>
      </c>
      <c r="N625" s="31">
        <v>19.134</v>
      </c>
      <c r="O625" s="32">
        <v>-1.0419999999999999E-9</v>
      </c>
      <c r="P625"/>
      <c r="Q625"/>
      <c r="R625"/>
    </row>
    <row r="626" spans="1:18" ht="14.5" hidden="1" x14ac:dyDescent="0.35">
      <c r="A626" s="31" t="s">
        <v>183</v>
      </c>
      <c r="B626" s="31" t="s">
        <v>155</v>
      </c>
      <c r="C626" s="31" t="s">
        <v>145</v>
      </c>
      <c r="D626" s="31" t="s">
        <v>150</v>
      </c>
      <c r="E626" s="31"/>
      <c r="F626" s="31" t="s">
        <v>125</v>
      </c>
      <c r="G626" s="31">
        <v>69182.64</v>
      </c>
      <c r="H626" s="31">
        <v>-486.13839999999999</v>
      </c>
      <c r="I626" s="31">
        <v>0</v>
      </c>
      <c r="J626" s="31">
        <v>-1970.6107999999999</v>
      </c>
      <c r="K626" s="31">
        <v>824639.04410000006</v>
      </c>
      <c r="L626" s="31">
        <v>-835744.31590000005</v>
      </c>
      <c r="N626" s="31">
        <v>-14.351000000000001</v>
      </c>
      <c r="O626" s="31">
        <v>-19.134</v>
      </c>
      <c r="P626"/>
      <c r="Q626"/>
      <c r="R626"/>
    </row>
    <row r="627" spans="1:18" ht="14.5" hidden="1" x14ac:dyDescent="0.35">
      <c r="A627" s="31" t="s">
        <v>183</v>
      </c>
      <c r="B627" s="31" t="s">
        <v>156</v>
      </c>
      <c r="C627" s="31" t="s">
        <v>145</v>
      </c>
      <c r="D627" s="31" t="s">
        <v>149</v>
      </c>
      <c r="E627" s="31"/>
      <c r="F627" s="31" t="s">
        <v>125</v>
      </c>
      <c r="G627" s="31">
        <v>85829.04</v>
      </c>
      <c r="H627" s="31">
        <v>972.27689999999996</v>
      </c>
      <c r="I627" s="31">
        <v>0</v>
      </c>
      <c r="J627" s="31">
        <v>3941.2215999999999</v>
      </c>
      <c r="K627" s="31">
        <v>1041053.7519</v>
      </c>
      <c r="L627" s="31">
        <v>-1018843</v>
      </c>
      <c r="N627" s="31">
        <v>28.701000000000001</v>
      </c>
      <c r="O627" s="31">
        <v>38.268000000000001</v>
      </c>
      <c r="P627"/>
      <c r="Q627"/>
      <c r="R627"/>
    </row>
    <row r="628" spans="1:18" ht="14.5" hidden="1" x14ac:dyDescent="0.35">
      <c r="A628" s="31" t="s">
        <v>183</v>
      </c>
      <c r="B628" s="31" t="s">
        <v>156</v>
      </c>
      <c r="C628" s="31" t="s">
        <v>145</v>
      </c>
      <c r="D628" s="31" t="s">
        <v>150</v>
      </c>
      <c r="E628" s="31"/>
      <c r="F628" s="31" t="s">
        <v>125</v>
      </c>
      <c r="G628" s="31">
        <v>85829.04</v>
      </c>
      <c r="H628" s="31">
        <v>-729.20770000000005</v>
      </c>
      <c r="I628" s="31">
        <v>-972.27689999999996</v>
      </c>
      <c r="J628" s="31">
        <v>-17500.983800000002</v>
      </c>
      <c r="K628" s="31">
        <v>1029948.48</v>
      </c>
      <c r="L628" s="31">
        <v>-1038277</v>
      </c>
      <c r="N628" s="31">
        <v>-38.268000000000001</v>
      </c>
      <c r="O628" s="32">
        <v>2.4260000000000002E-10</v>
      </c>
      <c r="P628"/>
      <c r="Q628"/>
      <c r="R628"/>
    </row>
    <row r="629" spans="1:18" ht="14.5" hidden="1" x14ac:dyDescent="0.35">
      <c r="A629" s="31" t="s">
        <v>183</v>
      </c>
      <c r="B629" s="31" t="s">
        <v>157</v>
      </c>
      <c r="C629" s="31" t="s">
        <v>145</v>
      </c>
      <c r="D629" s="31" t="s">
        <v>149</v>
      </c>
      <c r="E629" s="31"/>
      <c r="F629" s="31" t="s">
        <v>125</v>
      </c>
      <c r="G629" s="31">
        <v>85829.04</v>
      </c>
      <c r="H629" s="31">
        <v>729.20770000000005</v>
      </c>
      <c r="I629" s="31">
        <v>972.27689999999996</v>
      </c>
      <c r="J629" s="31">
        <v>17500.983800000002</v>
      </c>
      <c r="K629" s="31">
        <v>1029948.48</v>
      </c>
      <c r="L629" s="31">
        <v>-1021620</v>
      </c>
      <c r="N629" s="31">
        <v>38.268000000000001</v>
      </c>
      <c r="O629" s="32">
        <v>3.0079999999999998E-10</v>
      </c>
      <c r="P629"/>
      <c r="Q629"/>
      <c r="R629"/>
    </row>
    <row r="630" spans="1:18" ht="14.5" hidden="1" x14ac:dyDescent="0.35">
      <c r="A630" s="31" t="s">
        <v>183</v>
      </c>
      <c r="B630" s="31" t="s">
        <v>157</v>
      </c>
      <c r="C630" s="31" t="s">
        <v>145</v>
      </c>
      <c r="D630" s="31" t="s">
        <v>150</v>
      </c>
      <c r="E630" s="31"/>
      <c r="F630" s="31" t="s">
        <v>125</v>
      </c>
      <c r="G630" s="31">
        <v>85829.04</v>
      </c>
      <c r="H630" s="31">
        <v>-972.27689999999996</v>
      </c>
      <c r="I630" s="31">
        <v>0</v>
      </c>
      <c r="J630" s="31">
        <v>-3941.2215999999999</v>
      </c>
      <c r="K630" s="31">
        <v>1018843.2081</v>
      </c>
      <c r="L630" s="31">
        <v>-1041054</v>
      </c>
      <c r="N630" s="31">
        <v>-28.701000000000001</v>
      </c>
      <c r="O630" s="31">
        <v>-38.268000000000001</v>
      </c>
      <c r="P630"/>
      <c r="Q630"/>
      <c r="R630"/>
    </row>
    <row r="631" spans="1:18" ht="14.5" hidden="1" x14ac:dyDescent="0.35">
      <c r="A631" s="31" t="s">
        <v>183</v>
      </c>
      <c r="B631" s="31" t="s">
        <v>158</v>
      </c>
      <c r="C631" s="31" t="s">
        <v>145</v>
      </c>
      <c r="D631" s="31" t="s">
        <v>149</v>
      </c>
      <c r="E631" s="31"/>
      <c r="F631" s="31" t="s">
        <v>125</v>
      </c>
      <c r="G631" s="31">
        <v>51195.78</v>
      </c>
      <c r="H631" s="31">
        <v>0</v>
      </c>
      <c r="I631" s="31">
        <v>729.20770000000005</v>
      </c>
      <c r="J631" s="31">
        <v>17500.983800000002</v>
      </c>
      <c r="K631" s="31">
        <v>625454.63190000004</v>
      </c>
      <c r="L631" s="31">
        <v>-614349.36</v>
      </c>
      <c r="N631" s="31">
        <v>38.268000000000001</v>
      </c>
      <c r="O631" s="31">
        <v>38.268000000000001</v>
      </c>
      <c r="P631"/>
      <c r="Q631"/>
      <c r="R631"/>
    </row>
    <row r="632" spans="1:18" ht="14.5" hidden="1" x14ac:dyDescent="0.35">
      <c r="A632" s="31" t="s">
        <v>183</v>
      </c>
      <c r="B632" s="31" t="s">
        <v>158</v>
      </c>
      <c r="C632" s="31" t="s">
        <v>145</v>
      </c>
      <c r="D632" s="31" t="s">
        <v>150</v>
      </c>
      <c r="E632" s="31"/>
      <c r="F632" s="31" t="s">
        <v>125</v>
      </c>
      <c r="G632" s="31">
        <v>51195.78</v>
      </c>
      <c r="H632" s="31">
        <v>-972.27689999999996</v>
      </c>
      <c r="I632" s="31">
        <v>-972.27689999999996</v>
      </c>
      <c r="J632" s="31">
        <v>-11667.3225</v>
      </c>
      <c r="K632" s="31">
        <v>606020.40610000002</v>
      </c>
      <c r="L632" s="31">
        <v>-625454.63190000004</v>
      </c>
      <c r="N632" s="32">
        <v>-2.3060000000000001E-9</v>
      </c>
      <c r="O632" s="31">
        <v>-28.701000000000001</v>
      </c>
      <c r="P632"/>
      <c r="Q632"/>
      <c r="R632"/>
    </row>
    <row r="633" spans="1:18" ht="14.5" hidden="1" x14ac:dyDescent="0.35">
      <c r="A633" s="31" t="s">
        <v>183</v>
      </c>
      <c r="B633" s="31" t="s">
        <v>159</v>
      </c>
      <c r="C633" s="31" t="s">
        <v>145</v>
      </c>
      <c r="D633" s="31" t="s">
        <v>149</v>
      </c>
      <c r="E633" s="31"/>
      <c r="F633" s="31" t="s">
        <v>125</v>
      </c>
      <c r="G633" s="31">
        <v>51195.78</v>
      </c>
      <c r="H633" s="31">
        <v>972.27689999999996</v>
      </c>
      <c r="I633" s="31">
        <v>972.27689999999996</v>
      </c>
      <c r="J633" s="31">
        <v>11667.3225</v>
      </c>
      <c r="K633" s="31">
        <v>622678.31389999995</v>
      </c>
      <c r="L633" s="31">
        <v>-603244.08810000005</v>
      </c>
      <c r="N633" s="32">
        <v>7.2089999999999996E-10</v>
      </c>
      <c r="O633" s="31">
        <v>28.701000000000001</v>
      </c>
      <c r="P633"/>
      <c r="Q633"/>
      <c r="R633"/>
    </row>
    <row r="634" spans="1:18" ht="14.5" hidden="1" x14ac:dyDescent="0.35">
      <c r="A634" s="31" t="s">
        <v>183</v>
      </c>
      <c r="B634" s="31" t="s">
        <v>159</v>
      </c>
      <c r="C634" s="31" t="s">
        <v>145</v>
      </c>
      <c r="D634" s="31" t="s">
        <v>150</v>
      </c>
      <c r="E634" s="31"/>
      <c r="F634" s="31" t="s">
        <v>125</v>
      </c>
      <c r="G634" s="31">
        <v>51195.78</v>
      </c>
      <c r="H634" s="31">
        <v>0</v>
      </c>
      <c r="I634" s="31">
        <v>-729.20770000000005</v>
      </c>
      <c r="J634" s="31">
        <v>-17500.983800000002</v>
      </c>
      <c r="K634" s="31">
        <v>603244.08810000005</v>
      </c>
      <c r="L634" s="31">
        <v>-614349.36</v>
      </c>
      <c r="N634" s="31">
        <v>-38.268000000000001</v>
      </c>
      <c r="O634" s="31">
        <v>-38.268000000000001</v>
      </c>
      <c r="P634"/>
      <c r="Q634"/>
      <c r="R634"/>
    </row>
    <row r="635" spans="1:18" ht="14.5" hidden="1" x14ac:dyDescent="0.35">
      <c r="A635" s="31" t="s">
        <v>183</v>
      </c>
      <c r="B635" s="31" t="s">
        <v>160</v>
      </c>
      <c r="C635" s="31" t="s">
        <v>145</v>
      </c>
      <c r="D635" s="31" t="s">
        <v>149</v>
      </c>
      <c r="E635" s="31"/>
      <c r="F635" s="31" t="s">
        <v>125</v>
      </c>
      <c r="G635" s="31">
        <v>51195.78</v>
      </c>
      <c r="H635" s="31">
        <v>972.27689999999996</v>
      </c>
      <c r="I635" s="31">
        <v>0</v>
      </c>
      <c r="J635" s="31">
        <v>3941.2215999999999</v>
      </c>
      <c r="K635" s="31">
        <v>625454.63190000004</v>
      </c>
      <c r="L635" s="31">
        <v>-603244.08810000005</v>
      </c>
      <c r="N635" s="31">
        <v>28.701000000000001</v>
      </c>
      <c r="O635" s="31">
        <v>38.268000000000001</v>
      </c>
      <c r="P635"/>
      <c r="Q635"/>
      <c r="R635"/>
    </row>
    <row r="636" spans="1:18" ht="14.5" hidden="1" x14ac:dyDescent="0.35">
      <c r="A636" s="31" t="s">
        <v>183</v>
      </c>
      <c r="B636" s="31" t="s">
        <v>160</v>
      </c>
      <c r="C636" s="31" t="s">
        <v>145</v>
      </c>
      <c r="D636" s="31" t="s">
        <v>150</v>
      </c>
      <c r="E636" s="31"/>
      <c r="F636" s="31" t="s">
        <v>125</v>
      </c>
      <c r="G636" s="31">
        <v>51195.78</v>
      </c>
      <c r="H636" s="31">
        <v>-729.20770000000005</v>
      </c>
      <c r="I636" s="31">
        <v>-972.27689999999996</v>
      </c>
      <c r="J636" s="31">
        <v>-17500.983800000002</v>
      </c>
      <c r="K636" s="31">
        <v>614349.36</v>
      </c>
      <c r="L636" s="31">
        <v>-622678.31389999995</v>
      </c>
      <c r="N636" s="31">
        <v>-38.268000000000001</v>
      </c>
      <c r="O636" s="32">
        <v>-8.2239999999999997E-10</v>
      </c>
      <c r="P636"/>
      <c r="Q636"/>
      <c r="R636"/>
    </row>
    <row r="637" spans="1:18" ht="14.5" hidden="1" x14ac:dyDescent="0.35">
      <c r="A637" s="31" t="s">
        <v>183</v>
      </c>
      <c r="B637" s="31" t="s">
        <v>161</v>
      </c>
      <c r="C637" s="31" t="s">
        <v>145</v>
      </c>
      <c r="D637" s="31" t="s">
        <v>149</v>
      </c>
      <c r="E637" s="31"/>
      <c r="F637" s="31" t="s">
        <v>125</v>
      </c>
      <c r="G637" s="31">
        <v>51195.78</v>
      </c>
      <c r="H637" s="31">
        <v>729.20770000000005</v>
      </c>
      <c r="I637" s="31">
        <v>972.27689999999996</v>
      </c>
      <c r="J637" s="31">
        <v>17500.983800000002</v>
      </c>
      <c r="K637" s="31">
        <v>614349.36</v>
      </c>
      <c r="L637" s="31">
        <v>-606020.40610000002</v>
      </c>
      <c r="N637" s="31">
        <v>38.268000000000001</v>
      </c>
      <c r="O637" s="32">
        <v>-7.6430000000000004E-10</v>
      </c>
      <c r="P637"/>
      <c r="Q637"/>
      <c r="R637"/>
    </row>
    <row r="638" spans="1:18" ht="14.5" hidden="1" x14ac:dyDescent="0.35">
      <c r="A638" s="31" t="s">
        <v>183</v>
      </c>
      <c r="B638" s="31" t="s">
        <v>161</v>
      </c>
      <c r="C638" s="31" t="s">
        <v>145</v>
      </c>
      <c r="D638" s="31" t="s">
        <v>150</v>
      </c>
      <c r="E638" s="31"/>
      <c r="F638" s="31" t="s">
        <v>125</v>
      </c>
      <c r="G638" s="31">
        <v>51195.78</v>
      </c>
      <c r="H638" s="31">
        <v>-972.27689999999996</v>
      </c>
      <c r="I638" s="31">
        <v>0</v>
      </c>
      <c r="J638" s="31">
        <v>-3941.2215999999999</v>
      </c>
      <c r="K638" s="31">
        <v>603244.08810000005</v>
      </c>
      <c r="L638" s="31">
        <v>-625454.63190000004</v>
      </c>
      <c r="N638" s="31">
        <v>-28.701000000000001</v>
      </c>
      <c r="O638" s="31">
        <v>-38.268000000000001</v>
      </c>
      <c r="P638"/>
      <c r="Q638"/>
      <c r="R638"/>
    </row>
    <row r="639" spans="1:18" ht="14.5" hidden="1" x14ac:dyDescent="0.35">
      <c r="A639" s="31" t="s">
        <v>183</v>
      </c>
      <c r="B639" s="31" t="s">
        <v>162</v>
      </c>
      <c r="C639" s="31" t="s">
        <v>145</v>
      </c>
      <c r="D639" s="31"/>
      <c r="E639" s="31"/>
      <c r="F639" s="31" t="s">
        <v>125</v>
      </c>
      <c r="G639" s="31">
        <v>93846.133199999997</v>
      </c>
      <c r="H639" s="31">
        <v>-6318.6166000000003</v>
      </c>
      <c r="I639" s="31">
        <v>0</v>
      </c>
      <c r="J639" s="31">
        <v>83405.739100000006</v>
      </c>
      <c r="K639" s="31">
        <v>1126153.5984</v>
      </c>
      <c r="L639" s="31">
        <v>-1211087</v>
      </c>
      <c r="N639" s="31">
        <v>192.102</v>
      </c>
      <c r="O639" s="32">
        <v>-3.4780000000000002E-9</v>
      </c>
      <c r="P639"/>
      <c r="Q639"/>
      <c r="R639"/>
    </row>
    <row r="640" spans="1:18" ht="14.5" hidden="1" x14ac:dyDescent="0.35">
      <c r="A640" s="31" t="s">
        <v>183</v>
      </c>
      <c r="B640" s="31" t="s">
        <v>163</v>
      </c>
      <c r="C640" s="31" t="s">
        <v>145</v>
      </c>
      <c r="D640" s="31"/>
      <c r="E640" s="31"/>
      <c r="F640" s="31" t="s">
        <v>125</v>
      </c>
      <c r="G640" s="31">
        <v>93846.133199999997</v>
      </c>
      <c r="H640" s="31">
        <v>6318.6166000000003</v>
      </c>
      <c r="I640" s="31">
        <v>0</v>
      </c>
      <c r="J640" s="31">
        <v>-83405.739100000006</v>
      </c>
      <c r="K640" s="31">
        <v>1126153.5984</v>
      </c>
      <c r="L640" s="31">
        <v>-1041220</v>
      </c>
      <c r="N640" s="31">
        <v>-192.102</v>
      </c>
      <c r="O640" s="32">
        <v>3.7639999999999998E-9</v>
      </c>
      <c r="P640"/>
      <c r="Q640"/>
      <c r="R640"/>
    </row>
    <row r="641" spans="1:18" ht="14.5" hidden="1" x14ac:dyDescent="0.35">
      <c r="A641" s="31" t="s">
        <v>183</v>
      </c>
      <c r="B641" s="31" t="s">
        <v>164</v>
      </c>
      <c r="C641" s="31" t="s">
        <v>145</v>
      </c>
      <c r="D641" s="31"/>
      <c r="E641" s="31"/>
      <c r="F641" s="31" t="s">
        <v>125</v>
      </c>
      <c r="G641" s="31">
        <v>93846.133199999997</v>
      </c>
      <c r="H641" s="31">
        <v>-6318.6166000000003</v>
      </c>
      <c r="I641" s="31">
        <v>0</v>
      </c>
      <c r="J641" s="31">
        <v>68241.059299999994</v>
      </c>
      <c r="K641" s="31">
        <v>1126153.5984</v>
      </c>
      <c r="L641" s="31">
        <v>-1211087</v>
      </c>
      <c r="N641" s="31">
        <v>192.102</v>
      </c>
      <c r="O641" s="32">
        <v>-7.1820000000000002E-9</v>
      </c>
      <c r="P641"/>
      <c r="Q641"/>
      <c r="R641"/>
    </row>
    <row r="642" spans="1:18" ht="14.5" hidden="1" x14ac:dyDescent="0.35">
      <c r="A642" s="31" t="s">
        <v>183</v>
      </c>
      <c r="B642" s="31" t="s">
        <v>165</v>
      </c>
      <c r="C642" s="31" t="s">
        <v>145</v>
      </c>
      <c r="D642" s="31"/>
      <c r="E642" s="31"/>
      <c r="F642" s="31" t="s">
        <v>125</v>
      </c>
      <c r="G642" s="31">
        <v>93846.133199999997</v>
      </c>
      <c r="H642" s="31">
        <v>6318.6166000000003</v>
      </c>
      <c r="I642" s="31">
        <v>0</v>
      </c>
      <c r="J642" s="31">
        <v>-68241.059299999994</v>
      </c>
      <c r="K642" s="31">
        <v>1126153.5984</v>
      </c>
      <c r="L642" s="31">
        <v>-1041220</v>
      </c>
      <c r="N642" s="31">
        <v>-192.102</v>
      </c>
      <c r="O642" s="32">
        <v>7.467E-9</v>
      </c>
      <c r="P642"/>
      <c r="Q642"/>
      <c r="R642"/>
    </row>
    <row r="643" spans="1:18" ht="14.5" hidden="1" x14ac:dyDescent="0.35">
      <c r="A643" s="31" t="s">
        <v>183</v>
      </c>
      <c r="B643" s="31" t="s">
        <v>166</v>
      </c>
      <c r="C643" s="31" t="s">
        <v>145</v>
      </c>
      <c r="D643" s="31"/>
      <c r="E643" s="31"/>
      <c r="F643" s="31" t="s">
        <v>125</v>
      </c>
      <c r="G643" s="31">
        <v>93846.133199999997</v>
      </c>
      <c r="H643" s="31">
        <v>0</v>
      </c>
      <c r="I643" s="31">
        <v>-6318.6166000000003</v>
      </c>
      <c r="J643" s="31">
        <v>-83405.739100000006</v>
      </c>
      <c r="K643" s="31">
        <v>1211086.7757000001</v>
      </c>
      <c r="L643" s="31">
        <v>-1126154</v>
      </c>
      <c r="N643" s="32">
        <v>-3.6950000000000002E-9</v>
      </c>
      <c r="O643" s="31">
        <v>192.102</v>
      </c>
      <c r="P643"/>
      <c r="Q643"/>
      <c r="R643"/>
    </row>
    <row r="644" spans="1:18" ht="14.5" hidden="1" x14ac:dyDescent="0.35">
      <c r="A644" s="31" t="s">
        <v>183</v>
      </c>
      <c r="B644" s="31" t="s">
        <v>167</v>
      </c>
      <c r="C644" s="31" t="s">
        <v>145</v>
      </c>
      <c r="D644" s="31"/>
      <c r="E644" s="31"/>
      <c r="F644" s="31" t="s">
        <v>125</v>
      </c>
      <c r="G644" s="31">
        <v>93846.133199999997</v>
      </c>
      <c r="H644" s="31">
        <v>0</v>
      </c>
      <c r="I644" s="31">
        <v>6318.6166000000003</v>
      </c>
      <c r="J644" s="31">
        <v>83405.739100000006</v>
      </c>
      <c r="K644" s="31">
        <v>1041220.4211</v>
      </c>
      <c r="L644" s="31">
        <v>-1126154</v>
      </c>
      <c r="N644" s="32">
        <v>3.9849999999999998E-9</v>
      </c>
      <c r="O644" s="31">
        <v>-192.102</v>
      </c>
      <c r="P644"/>
      <c r="Q644"/>
      <c r="R644"/>
    </row>
    <row r="645" spans="1:18" ht="14.5" hidden="1" x14ac:dyDescent="0.35">
      <c r="A645" s="31" t="s">
        <v>183</v>
      </c>
      <c r="B645" s="31" t="s">
        <v>168</v>
      </c>
      <c r="C645" s="31" t="s">
        <v>145</v>
      </c>
      <c r="D645" s="31"/>
      <c r="E645" s="31"/>
      <c r="F645" s="31" t="s">
        <v>125</v>
      </c>
      <c r="G645" s="31">
        <v>93846.133199999997</v>
      </c>
      <c r="H645" s="31">
        <v>0</v>
      </c>
      <c r="I645" s="31">
        <v>-6318.6166000000003</v>
      </c>
      <c r="J645" s="31">
        <v>-68241.059299999994</v>
      </c>
      <c r="K645" s="31">
        <v>1211086.7757000001</v>
      </c>
      <c r="L645" s="31">
        <v>-1126154</v>
      </c>
      <c r="N645" s="32">
        <v>-6.9610000000000003E-9</v>
      </c>
      <c r="O645" s="31">
        <v>192.102</v>
      </c>
      <c r="P645"/>
      <c r="Q645"/>
      <c r="R645"/>
    </row>
    <row r="646" spans="1:18" ht="14.5" hidden="1" x14ac:dyDescent="0.35">
      <c r="A646" s="31" t="s">
        <v>183</v>
      </c>
      <c r="B646" s="31" t="s">
        <v>169</v>
      </c>
      <c r="C646" s="31" t="s">
        <v>145</v>
      </c>
      <c r="D646" s="31"/>
      <c r="E646" s="31"/>
      <c r="F646" s="31" t="s">
        <v>125</v>
      </c>
      <c r="G646" s="31">
        <v>93846.133199999997</v>
      </c>
      <c r="H646" s="31">
        <v>0</v>
      </c>
      <c r="I646" s="31">
        <v>6318.6166000000003</v>
      </c>
      <c r="J646" s="31">
        <v>68241.059299999994</v>
      </c>
      <c r="K646" s="31">
        <v>1041220.4211</v>
      </c>
      <c r="L646" s="31">
        <v>-1126154</v>
      </c>
      <c r="N646" s="32">
        <v>7.2500000000000004E-9</v>
      </c>
      <c r="O646" s="31">
        <v>-192.102</v>
      </c>
      <c r="P646"/>
      <c r="Q646"/>
      <c r="R646"/>
    </row>
    <row r="647" spans="1:18" ht="14.5" hidden="1" x14ac:dyDescent="0.35">
      <c r="A647" s="31" t="s">
        <v>183</v>
      </c>
      <c r="B647" s="31" t="s">
        <v>170</v>
      </c>
      <c r="C647" s="31" t="s">
        <v>145</v>
      </c>
      <c r="D647" s="31"/>
      <c r="E647" s="31"/>
      <c r="F647" s="31" t="s">
        <v>125</v>
      </c>
      <c r="G647" s="31">
        <v>42890.686800000003</v>
      </c>
      <c r="H647" s="31">
        <v>-6318.6166000000003</v>
      </c>
      <c r="I647" s="31">
        <v>0</v>
      </c>
      <c r="J647" s="31">
        <v>83405.739100000006</v>
      </c>
      <c r="K647" s="31">
        <v>514688.24160000001</v>
      </c>
      <c r="L647" s="31">
        <v>-599621.41890000005</v>
      </c>
      <c r="N647" s="31">
        <v>192.102</v>
      </c>
      <c r="O647" s="32">
        <v>-4.285E-9</v>
      </c>
      <c r="P647"/>
      <c r="Q647"/>
      <c r="R647"/>
    </row>
    <row r="648" spans="1:18" ht="14.5" hidden="1" x14ac:dyDescent="0.35">
      <c r="A648" s="31" t="s">
        <v>183</v>
      </c>
      <c r="B648" s="31" t="s">
        <v>171</v>
      </c>
      <c r="C648" s="31" t="s">
        <v>145</v>
      </c>
      <c r="D648" s="31"/>
      <c r="E648" s="31"/>
      <c r="F648" s="31" t="s">
        <v>125</v>
      </c>
      <c r="G648" s="31">
        <v>42890.686800000003</v>
      </c>
      <c r="H648" s="31">
        <v>6318.6166000000003</v>
      </c>
      <c r="I648" s="31">
        <v>0</v>
      </c>
      <c r="J648" s="31">
        <v>-83405.739100000006</v>
      </c>
      <c r="K648" s="31">
        <v>514688.24160000001</v>
      </c>
      <c r="L648" s="31">
        <v>-429755.06430000003</v>
      </c>
      <c r="N648" s="31">
        <v>-192.102</v>
      </c>
      <c r="O648" s="32">
        <v>2.9560000000000001E-9</v>
      </c>
      <c r="P648"/>
      <c r="Q648"/>
      <c r="R648"/>
    </row>
    <row r="649" spans="1:18" ht="14.5" hidden="1" x14ac:dyDescent="0.35">
      <c r="A649" s="31" t="s">
        <v>183</v>
      </c>
      <c r="B649" s="31" t="s">
        <v>172</v>
      </c>
      <c r="C649" s="31" t="s">
        <v>145</v>
      </c>
      <c r="D649" s="31"/>
      <c r="E649" s="31"/>
      <c r="F649" s="31" t="s">
        <v>125</v>
      </c>
      <c r="G649" s="31">
        <v>42890.686800000003</v>
      </c>
      <c r="H649" s="31">
        <v>-6318.6166000000003</v>
      </c>
      <c r="I649" s="31">
        <v>0</v>
      </c>
      <c r="J649" s="31">
        <v>68241.059299999994</v>
      </c>
      <c r="K649" s="31">
        <v>514688.24160000001</v>
      </c>
      <c r="L649" s="31">
        <v>-599621.41890000005</v>
      </c>
      <c r="N649" s="31">
        <v>192.102</v>
      </c>
      <c r="O649" s="32">
        <v>-7.9889999999999996E-9</v>
      </c>
      <c r="P649"/>
      <c r="Q649"/>
      <c r="R649"/>
    </row>
    <row r="650" spans="1:18" ht="14.5" hidden="1" x14ac:dyDescent="0.35">
      <c r="A650" s="31" t="s">
        <v>183</v>
      </c>
      <c r="B650" s="31" t="s">
        <v>173</v>
      </c>
      <c r="C650" s="31" t="s">
        <v>145</v>
      </c>
      <c r="D650" s="31"/>
      <c r="E650" s="31"/>
      <c r="F650" s="31" t="s">
        <v>125</v>
      </c>
      <c r="G650" s="31">
        <v>42890.686800000003</v>
      </c>
      <c r="H650" s="31">
        <v>6318.6166000000003</v>
      </c>
      <c r="I650" s="31">
        <v>0</v>
      </c>
      <c r="J650" s="31">
        <v>-68241.059299999994</v>
      </c>
      <c r="K650" s="31">
        <v>514688.24160000001</v>
      </c>
      <c r="L650" s="31">
        <v>-429755.06430000003</v>
      </c>
      <c r="N650" s="31">
        <v>-192.102</v>
      </c>
      <c r="O650" s="32">
        <v>6.6599999999999997E-9</v>
      </c>
      <c r="P650"/>
      <c r="Q650"/>
      <c r="R650"/>
    </row>
    <row r="651" spans="1:18" ht="14.5" hidden="1" x14ac:dyDescent="0.35">
      <c r="A651" s="31" t="s">
        <v>183</v>
      </c>
      <c r="B651" s="31" t="s">
        <v>174</v>
      </c>
      <c r="C651" s="31" t="s">
        <v>145</v>
      </c>
      <c r="D651" s="31"/>
      <c r="E651" s="31"/>
      <c r="F651" s="31" t="s">
        <v>125</v>
      </c>
      <c r="G651" s="31">
        <v>42890.686800000003</v>
      </c>
      <c r="H651" s="31">
        <v>0</v>
      </c>
      <c r="I651" s="31">
        <v>-6318.6166000000003</v>
      </c>
      <c r="J651" s="31">
        <v>-83405.739100000006</v>
      </c>
      <c r="K651" s="31">
        <v>599621.41890000005</v>
      </c>
      <c r="L651" s="31">
        <v>-514688.24160000001</v>
      </c>
      <c r="N651" s="32">
        <v>-4.5040000000000002E-9</v>
      </c>
      <c r="O651" s="31">
        <v>192.102</v>
      </c>
      <c r="P651"/>
      <c r="Q651"/>
      <c r="R651"/>
    </row>
    <row r="652" spans="1:18" ht="14.5" hidden="1" x14ac:dyDescent="0.35">
      <c r="A652" s="31" t="s">
        <v>183</v>
      </c>
      <c r="B652" s="31" t="s">
        <v>175</v>
      </c>
      <c r="C652" s="31" t="s">
        <v>145</v>
      </c>
      <c r="D652" s="31"/>
      <c r="E652" s="31"/>
      <c r="F652" s="31" t="s">
        <v>125</v>
      </c>
      <c r="G652" s="31">
        <v>42890.686800000003</v>
      </c>
      <c r="H652" s="31">
        <v>0</v>
      </c>
      <c r="I652" s="31">
        <v>6318.6166000000003</v>
      </c>
      <c r="J652" s="31">
        <v>83405.739100000006</v>
      </c>
      <c r="K652" s="31">
        <v>429755.06430000003</v>
      </c>
      <c r="L652" s="31">
        <v>-514688.24160000001</v>
      </c>
      <c r="N652" s="32">
        <v>3.1760000000000002E-9</v>
      </c>
      <c r="O652" s="31">
        <v>-192.102</v>
      </c>
      <c r="P652"/>
      <c r="Q652"/>
      <c r="R652"/>
    </row>
    <row r="653" spans="1:18" ht="14.5" hidden="1" x14ac:dyDescent="0.35">
      <c r="A653" s="31" t="s">
        <v>183</v>
      </c>
      <c r="B653" s="31" t="s">
        <v>176</v>
      </c>
      <c r="C653" s="31" t="s">
        <v>145</v>
      </c>
      <c r="D653" s="31"/>
      <c r="E653" s="31"/>
      <c r="F653" s="31" t="s">
        <v>125</v>
      </c>
      <c r="G653" s="31">
        <v>42890.686800000003</v>
      </c>
      <c r="H653" s="31">
        <v>0</v>
      </c>
      <c r="I653" s="31">
        <v>-6318.6166000000003</v>
      </c>
      <c r="J653" s="31">
        <v>-68241.059299999994</v>
      </c>
      <c r="K653" s="31">
        <v>599621.41890000005</v>
      </c>
      <c r="L653" s="31">
        <v>-514688.24160000001</v>
      </c>
      <c r="N653" s="32">
        <v>-7.769E-9</v>
      </c>
      <c r="O653" s="31">
        <v>192.102</v>
      </c>
      <c r="P653"/>
      <c r="Q653"/>
      <c r="R653"/>
    </row>
    <row r="654" spans="1:18" ht="14.5" hidden="1" x14ac:dyDescent="0.35">
      <c r="A654" s="31" t="s">
        <v>183</v>
      </c>
      <c r="B654" s="31" t="s">
        <v>177</v>
      </c>
      <c r="C654" s="31" t="s">
        <v>145</v>
      </c>
      <c r="D654" s="31"/>
      <c r="E654" s="31"/>
      <c r="F654" s="31" t="s">
        <v>125</v>
      </c>
      <c r="G654" s="31">
        <v>42890.686800000003</v>
      </c>
      <c r="H654" s="31">
        <v>0</v>
      </c>
      <c r="I654" s="31">
        <v>6318.6166000000003</v>
      </c>
      <c r="J654" s="31">
        <v>68241.059299999994</v>
      </c>
      <c r="K654" s="31">
        <v>429755.06430000003</v>
      </c>
      <c r="L654" s="31">
        <v>-514688.24160000001</v>
      </c>
      <c r="N654" s="32">
        <v>6.4419999999999999E-9</v>
      </c>
      <c r="O654" s="31">
        <v>-192.102</v>
      </c>
      <c r="P654"/>
      <c r="Q654"/>
      <c r="R654"/>
    </row>
    <row r="655" spans="1:18" ht="14.5" hidden="1" x14ac:dyDescent="0.35">
      <c r="A655" s="31" t="s">
        <v>184</v>
      </c>
      <c r="B655" s="31" t="s">
        <v>122</v>
      </c>
      <c r="C655" s="31" t="s">
        <v>123</v>
      </c>
      <c r="D655" s="31" t="s">
        <v>124</v>
      </c>
      <c r="E655" s="31">
        <v>1</v>
      </c>
      <c r="F655" s="31" t="s">
        <v>125</v>
      </c>
      <c r="G655" s="31">
        <v>0</v>
      </c>
      <c r="H655" s="31">
        <v>8.2500000000000004E-2</v>
      </c>
      <c r="I655" s="31">
        <v>-0.31130000000000002</v>
      </c>
      <c r="J655" s="31">
        <v>-4.7252999999999998</v>
      </c>
      <c r="K655" s="31">
        <v>4.3566000000000003</v>
      </c>
      <c r="L655" s="31">
        <v>1.1549</v>
      </c>
      <c r="N655" s="31">
        <v>-2E-3</v>
      </c>
      <c r="O655" s="31">
        <v>8.9999999999999993E-3</v>
      </c>
      <c r="P655"/>
      <c r="Q655"/>
      <c r="R655"/>
    </row>
    <row r="656" spans="1:18" ht="14.5" hidden="1" x14ac:dyDescent="0.35">
      <c r="A656" s="31" t="s">
        <v>184</v>
      </c>
      <c r="B656" s="31" t="s">
        <v>122</v>
      </c>
      <c r="C656" s="31" t="s">
        <v>123</v>
      </c>
      <c r="D656" s="31" t="s">
        <v>124</v>
      </c>
      <c r="E656" s="31">
        <v>2</v>
      </c>
      <c r="F656" s="31" t="s">
        <v>125</v>
      </c>
      <c r="G656" s="31">
        <v>0</v>
      </c>
      <c r="H656" s="31">
        <v>-0.31130000000000002</v>
      </c>
      <c r="I656" s="31">
        <v>-8.2500000000000004E-2</v>
      </c>
      <c r="J656" s="31">
        <v>2.7450000000000001</v>
      </c>
      <c r="K656" s="31">
        <v>1.1549</v>
      </c>
      <c r="L656" s="31">
        <v>-4.3566000000000003</v>
      </c>
      <c r="N656" s="31">
        <v>8.9999999999999993E-3</v>
      </c>
      <c r="O656" s="31">
        <v>2E-3</v>
      </c>
      <c r="P656"/>
      <c r="Q656"/>
      <c r="R656"/>
    </row>
    <row r="657" spans="1:18" ht="14.5" hidden="1" x14ac:dyDescent="0.35">
      <c r="A657" s="31" t="s">
        <v>184</v>
      </c>
      <c r="B657" s="31" t="s">
        <v>122</v>
      </c>
      <c r="C657" s="31" t="s">
        <v>123</v>
      </c>
      <c r="D657" s="31" t="s">
        <v>124</v>
      </c>
      <c r="E657" s="31">
        <v>3</v>
      </c>
      <c r="F657" s="31" t="s">
        <v>125</v>
      </c>
      <c r="G657" s="31">
        <v>0</v>
      </c>
      <c r="H657" s="31">
        <v>0</v>
      </c>
      <c r="I657" s="31">
        <v>0</v>
      </c>
      <c r="J657" s="31">
        <v>4.3228</v>
      </c>
      <c r="K657" s="31">
        <v>0</v>
      </c>
      <c r="L657" s="31">
        <v>0</v>
      </c>
      <c r="N657" s="32">
        <v>2.9370000000000001E-12</v>
      </c>
      <c r="O657" s="32">
        <v>-3.3260000000000002E-12</v>
      </c>
      <c r="P657"/>
      <c r="Q657"/>
      <c r="R657"/>
    </row>
    <row r="658" spans="1:18" ht="14.5" hidden="1" x14ac:dyDescent="0.35">
      <c r="A658" s="31" t="s">
        <v>184</v>
      </c>
      <c r="B658" s="31" t="s">
        <v>122</v>
      </c>
      <c r="C658" s="31" t="s">
        <v>123</v>
      </c>
      <c r="D658" s="31" t="s">
        <v>124</v>
      </c>
      <c r="E658" s="31">
        <v>4</v>
      </c>
      <c r="F658" s="31" t="s">
        <v>125</v>
      </c>
      <c r="G658" s="31">
        <v>0</v>
      </c>
      <c r="H658" s="31">
        <v>0.21129999999999999</v>
      </c>
      <c r="I658" s="31">
        <v>-0.69210000000000005</v>
      </c>
      <c r="J658" s="31">
        <v>-10.8415</v>
      </c>
      <c r="K658" s="31">
        <v>23.057099999999998</v>
      </c>
      <c r="L658" s="31">
        <v>7.04</v>
      </c>
      <c r="N658" s="31">
        <v>3.0000000000000001E-3</v>
      </c>
      <c r="O658" s="31">
        <v>-8.9999999999999993E-3</v>
      </c>
      <c r="P658"/>
      <c r="Q658"/>
      <c r="R658"/>
    </row>
    <row r="659" spans="1:18" ht="14.5" hidden="1" x14ac:dyDescent="0.35">
      <c r="A659" s="31" t="s">
        <v>184</v>
      </c>
      <c r="B659" s="31" t="s">
        <v>122</v>
      </c>
      <c r="C659" s="31" t="s">
        <v>123</v>
      </c>
      <c r="D659" s="31" t="s">
        <v>124</v>
      </c>
      <c r="E659" s="31">
        <v>5</v>
      </c>
      <c r="F659" s="31" t="s">
        <v>125</v>
      </c>
      <c r="G659" s="31">
        <v>0</v>
      </c>
      <c r="H659" s="31">
        <v>0.69210000000000005</v>
      </c>
      <c r="I659" s="31">
        <v>0.21129999999999999</v>
      </c>
      <c r="J659" s="31">
        <v>-5.7697000000000003</v>
      </c>
      <c r="K659" s="31">
        <v>-7.04</v>
      </c>
      <c r="L659" s="31">
        <v>23.057099999999998</v>
      </c>
      <c r="N659" s="31">
        <v>8.9999999999999993E-3</v>
      </c>
      <c r="O659" s="31">
        <v>3.0000000000000001E-3</v>
      </c>
      <c r="P659"/>
      <c r="Q659"/>
      <c r="R659"/>
    </row>
    <row r="660" spans="1:18" ht="14.5" hidden="1" x14ac:dyDescent="0.35">
      <c r="A660" s="31" t="s">
        <v>184</v>
      </c>
      <c r="B660" s="31" t="s">
        <v>122</v>
      </c>
      <c r="C660" s="31" t="s">
        <v>123</v>
      </c>
      <c r="D660" s="31" t="s">
        <v>124</v>
      </c>
      <c r="E660" s="31">
        <v>6</v>
      </c>
      <c r="F660" s="31" t="s">
        <v>125</v>
      </c>
      <c r="G660" s="31">
        <v>0</v>
      </c>
      <c r="H660" s="31">
        <v>0</v>
      </c>
      <c r="I660" s="31">
        <v>0</v>
      </c>
      <c r="J660" s="31">
        <v>10.333</v>
      </c>
      <c r="K660" s="31">
        <v>0</v>
      </c>
      <c r="L660" s="31">
        <v>0</v>
      </c>
      <c r="N660" s="32">
        <v>-3.3649999999999999E-12</v>
      </c>
      <c r="O660" s="32">
        <v>3.416E-12</v>
      </c>
      <c r="P660"/>
      <c r="Q660"/>
      <c r="R660"/>
    </row>
    <row r="661" spans="1:18" ht="14.5" hidden="1" x14ac:dyDescent="0.35">
      <c r="A661" s="31" t="s">
        <v>184</v>
      </c>
      <c r="B661" s="31" t="s">
        <v>122</v>
      </c>
      <c r="C661" s="31" t="s">
        <v>123</v>
      </c>
      <c r="D661" s="31" t="s">
        <v>124</v>
      </c>
      <c r="E661" s="31">
        <v>7</v>
      </c>
      <c r="F661" s="31" t="s">
        <v>125</v>
      </c>
      <c r="G661" s="31">
        <v>0</v>
      </c>
      <c r="H661" s="31">
        <v>-0.73060000000000003</v>
      </c>
      <c r="I661" s="31">
        <v>2.3891</v>
      </c>
      <c r="J661" s="31">
        <v>37.436199999999999</v>
      </c>
      <c r="K661" s="31">
        <v>15.5199</v>
      </c>
      <c r="L661" s="31">
        <v>4.7462999999999997</v>
      </c>
      <c r="N661" s="31">
        <v>2E-3</v>
      </c>
      <c r="O661" s="31">
        <v>-8.0000000000000002E-3</v>
      </c>
      <c r="P661"/>
      <c r="Q661"/>
      <c r="R661"/>
    </row>
    <row r="662" spans="1:18" ht="14.5" hidden="1" x14ac:dyDescent="0.35">
      <c r="A662" s="31" t="s">
        <v>184</v>
      </c>
      <c r="B662" s="31" t="s">
        <v>122</v>
      </c>
      <c r="C662" s="31" t="s">
        <v>123</v>
      </c>
      <c r="D662" s="31" t="s">
        <v>124</v>
      </c>
      <c r="E662" s="31">
        <v>8</v>
      </c>
      <c r="F662" s="31" t="s">
        <v>125</v>
      </c>
      <c r="G662" s="31">
        <v>0</v>
      </c>
      <c r="H662" s="31">
        <v>2.3891</v>
      </c>
      <c r="I662" s="31">
        <v>0.73060000000000003</v>
      </c>
      <c r="J662" s="31">
        <v>-19.901299999999999</v>
      </c>
      <c r="K662" s="31">
        <v>4.7462999999999997</v>
      </c>
      <c r="L662" s="31">
        <v>-15.5199</v>
      </c>
      <c r="N662" s="31">
        <v>-8.0000000000000002E-3</v>
      </c>
      <c r="O662" s="31">
        <v>-2E-3</v>
      </c>
      <c r="P662"/>
      <c r="Q662"/>
      <c r="R662"/>
    </row>
    <row r="663" spans="1:18" ht="14.5" hidden="1" x14ac:dyDescent="0.35">
      <c r="A663" s="31" t="s">
        <v>184</v>
      </c>
      <c r="B663" s="31" t="s">
        <v>122</v>
      </c>
      <c r="C663" s="31" t="s">
        <v>123</v>
      </c>
      <c r="D663" s="31" t="s">
        <v>124</v>
      </c>
      <c r="E663" s="31">
        <v>9</v>
      </c>
      <c r="F663" s="31" t="s">
        <v>125</v>
      </c>
      <c r="G663" s="31">
        <v>0</v>
      </c>
      <c r="H663" s="31">
        <v>0</v>
      </c>
      <c r="I663" s="31">
        <v>0</v>
      </c>
      <c r="J663" s="31">
        <v>-30.576899999999998</v>
      </c>
      <c r="K663" s="31">
        <v>0</v>
      </c>
      <c r="L663" s="31">
        <v>0</v>
      </c>
      <c r="N663" s="32">
        <v>-3.3479999999999999E-12</v>
      </c>
      <c r="O663" s="32">
        <v>3.3609999999999999E-12</v>
      </c>
      <c r="P663"/>
      <c r="Q663"/>
      <c r="R663"/>
    </row>
    <row r="664" spans="1:18" ht="14.5" hidden="1" x14ac:dyDescent="0.35">
      <c r="A664" s="31" t="s">
        <v>184</v>
      </c>
      <c r="B664" s="31" t="s">
        <v>122</v>
      </c>
      <c r="C664" s="31" t="s">
        <v>123</v>
      </c>
      <c r="D664" s="31" t="s">
        <v>124</v>
      </c>
      <c r="E664" s="31">
        <v>10</v>
      </c>
      <c r="F664" s="31" t="s">
        <v>125</v>
      </c>
      <c r="G664" s="31">
        <v>0</v>
      </c>
      <c r="H664" s="31">
        <v>1.3964000000000001</v>
      </c>
      <c r="I664" s="31">
        <v>-0.20830000000000001</v>
      </c>
      <c r="J664" s="31">
        <v>-19.2563</v>
      </c>
      <c r="K664" s="31">
        <v>0.627</v>
      </c>
      <c r="L664" s="31">
        <v>4.2042000000000002</v>
      </c>
      <c r="N664" s="31">
        <v>0.01</v>
      </c>
      <c r="O664" s="31">
        <v>-1E-3</v>
      </c>
      <c r="P664"/>
      <c r="Q664"/>
      <c r="R664"/>
    </row>
    <row r="665" spans="1:18" ht="14.5" hidden="1" x14ac:dyDescent="0.35">
      <c r="A665" s="31" t="s">
        <v>184</v>
      </c>
      <c r="B665" s="31" t="s">
        <v>122</v>
      </c>
      <c r="C665" s="31" t="s">
        <v>123</v>
      </c>
      <c r="D665" s="31" t="s">
        <v>124</v>
      </c>
      <c r="E665" s="31">
        <v>11</v>
      </c>
      <c r="F665" s="31" t="s">
        <v>125</v>
      </c>
      <c r="G665" s="31">
        <v>0</v>
      </c>
      <c r="H665" s="31">
        <v>0.20830000000000001</v>
      </c>
      <c r="I665" s="31">
        <v>1.3964000000000001</v>
      </c>
      <c r="J665" s="31">
        <v>14.257899999999999</v>
      </c>
      <c r="K665" s="31">
        <v>-4.2042000000000002</v>
      </c>
      <c r="L665" s="31">
        <v>0.627</v>
      </c>
      <c r="N665" s="31">
        <v>1E-3</v>
      </c>
      <c r="O665" s="31">
        <v>0.01</v>
      </c>
      <c r="P665"/>
      <c r="Q665"/>
      <c r="R665"/>
    </row>
    <row r="666" spans="1:18" ht="14.5" hidden="1" x14ac:dyDescent="0.35">
      <c r="A666" s="31" t="s">
        <v>184</v>
      </c>
      <c r="B666" s="31" t="s">
        <v>122</v>
      </c>
      <c r="C666" s="31" t="s">
        <v>123</v>
      </c>
      <c r="D666" s="31" t="s">
        <v>124</v>
      </c>
      <c r="E666" s="31">
        <v>12</v>
      </c>
      <c r="F666" s="31" t="s">
        <v>125</v>
      </c>
      <c r="G666" s="31">
        <v>0</v>
      </c>
      <c r="H666" s="31">
        <v>0</v>
      </c>
      <c r="I666" s="31">
        <v>0</v>
      </c>
      <c r="J666" s="31">
        <v>19.952500000000001</v>
      </c>
      <c r="K666" s="31">
        <v>0</v>
      </c>
      <c r="L666" s="31">
        <v>0</v>
      </c>
      <c r="N666" s="32">
        <v>-4.1170000000000003E-12</v>
      </c>
      <c r="O666" s="32">
        <v>4.1209999999999999E-12</v>
      </c>
      <c r="P666"/>
      <c r="Q666"/>
      <c r="R666"/>
    </row>
    <row r="667" spans="1:18" ht="14.5" hidden="1" x14ac:dyDescent="0.35">
      <c r="A667" s="31" t="s">
        <v>184</v>
      </c>
      <c r="B667" s="31" t="s">
        <v>126</v>
      </c>
      <c r="C667" s="31" t="s">
        <v>127</v>
      </c>
      <c r="D667" s="31"/>
      <c r="E667" s="31"/>
      <c r="F667" s="31" t="s">
        <v>125</v>
      </c>
      <c r="G667" s="31">
        <v>29028</v>
      </c>
      <c r="H667" s="31">
        <v>0</v>
      </c>
      <c r="I667" s="31">
        <v>0</v>
      </c>
      <c r="J667" s="31">
        <v>0</v>
      </c>
      <c r="K667" s="31">
        <v>348336</v>
      </c>
      <c r="L667" s="31">
        <v>-348336</v>
      </c>
      <c r="N667" s="32">
        <v>-1.082E-9</v>
      </c>
      <c r="O667" s="32">
        <v>-1.082E-9</v>
      </c>
      <c r="P667"/>
      <c r="Q667"/>
      <c r="R667"/>
    </row>
    <row r="668" spans="1:18" ht="14.5" hidden="1" x14ac:dyDescent="0.35">
      <c r="A668" s="31" t="s">
        <v>184</v>
      </c>
      <c r="B668" s="31" t="s">
        <v>128</v>
      </c>
      <c r="C668" s="31" t="s">
        <v>127</v>
      </c>
      <c r="D668" s="31"/>
      <c r="E668" s="31"/>
      <c r="F668" s="31" t="s">
        <v>125</v>
      </c>
      <c r="G668" s="31">
        <v>36216</v>
      </c>
      <c r="H668" s="31">
        <v>0</v>
      </c>
      <c r="I668" s="31">
        <v>0</v>
      </c>
      <c r="J668" s="31">
        <v>0</v>
      </c>
      <c r="K668" s="31">
        <v>434592</v>
      </c>
      <c r="L668" s="31">
        <v>-434592</v>
      </c>
      <c r="N668" s="32">
        <v>3.0780000000000001E-10</v>
      </c>
      <c r="O668" s="32">
        <v>3.0730000000000001E-10</v>
      </c>
      <c r="P668"/>
      <c r="Q668"/>
      <c r="R668"/>
    </row>
    <row r="669" spans="1:18" ht="14.5" hidden="1" x14ac:dyDescent="0.35">
      <c r="A669" s="31" t="s">
        <v>184</v>
      </c>
      <c r="B669" s="31" t="s">
        <v>129</v>
      </c>
      <c r="C669" s="31" t="s">
        <v>127</v>
      </c>
      <c r="D669" s="31"/>
      <c r="E669" s="31"/>
      <c r="F669" s="31" t="s">
        <v>125</v>
      </c>
      <c r="G669" s="31">
        <v>20160</v>
      </c>
      <c r="H669" s="31">
        <v>0</v>
      </c>
      <c r="I669" s="31">
        <v>0</v>
      </c>
      <c r="J669" s="31">
        <v>0</v>
      </c>
      <c r="K669" s="31">
        <v>241920</v>
      </c>
      <c r="L669" s="31">
        <v>-241920</v>
      </c>
      <c r="N669" s="32">
        <v>1.159E-9</v>
      </c>
      <c r="O669" s="32">
        <v>1.159E-9</v>
      </c>
      <c r="P669"/>
      <c r="Q669"/>
      <c r="R669"/>
    </row>
    <row r="670" spans="1:18" ht="14.5" hidden="1" x14ac:dyDescent="0.35">
      <c r="A670" s="31" t="s">
        <v>184</v>
      </c>
      <c r="B670" s="31" t="s">
        <v>130</v>
      </c>
      <c r="C670" s="31" t="s">
        <v>127</v>
      </c>
      <c r="D670" s="31"/>
      <c r="E670" s="31"/>
      <c r="F670" s="31" t="s">
        <v>125</v>
      </c>
      <c r="G670" s="31">
        <v>576</v>
      </c>
      <c r="H670" s="31">
        <v>0</v>
      </c>
      <c r="I670" s="31">
        <v>0</v>
      </c>
      <c r="J670" s="31">
        <v>0</v>
      </c>
      <c r="K670" s="31">
        <v>6912</v>
      </c>
      <c r="L670" s="31">
        <v>-6912</v>
      </c>
      <c r="N670" s="31">
        <v>0</v>
      </c>
      <c r="O670" s="31">
        <v>0</v>
      </c>
      <c r="P670"/>
      <c r="Q670"/>
      <c r="R670"/>
    </row>
    <row r="671" spans="1:18" ht="29" hidden="1" x14ac:dyDescent="0.35">
      <c r="A671" s="31" t="s">
        <v>184</v>
      </c>
      <c r="B671" s="31" t="s">
        <v>131</v>
      </c>
      <c r="C671" s="31" t="s">
        <v>127</v>
      </c>
      <c r="D671" s="31" t="s">
        <v>132</v>
      </c>
      <c r="E671" s="31">
        <v>1</v>
      </c>
      <c r="F671" s="31" t="s">
        <v>125</v>
      </c>
      <c r="G671" s="31">
        <v>0</v>
      </c>
      <c r="H671" s="31">
        <v>-1115.0250000000001</v>
      </c>
      <c r="I671" s="31">
        <v>0</v>
      </c>
      <c r="J671" s="31">
        <v>13380.3006</v>
      </c>
      <c r="K671" s="31">
        <v>0</v>
      </c>
      <c r="L671" s="31">
        <v>-14450.347</v>
      </c>
      <c r="N671" s="31">
        <v>34.956000000000003</v>
      </c>
      <c r="O671" s="32">
        <v>-9.4969999999999994E-10</v>
      </c>
      <c r="P671"/>
      <c r="Q671"/>
      <c r="R671"/>
    </row>
    <row r="672" spans="1:18" ht="29" hidden="1" x14ac:dyDescent="0.35">
      <c r="A672" s="31" t="s">
        <v>184</v>
      </c>
      <c r="B672" s="31" t="s">
        <v>131</v>
      </c>
      <c r="C672" s="31" t="s">
        <v>127</v>
      </c>
      <c r="D672" s="31" t="s">
        <v>132</v>
      </c>
      <c r="E672" s="31">
        <v>2</v>
      </c>
      <c r="F672" s="31" t="s">
        <v>125</v>
      </c>
      <c r="G672" s="31">
        <v>0</v>
      </c>
      <c r="H672" s="31">
        <v>0</v>
      </c>
      <c r="I672" s="31">
        <v>-1115.0250000000001</v>
      </c>
      <c r="J672" s="31">
        <v>-13380.3006</v>
      </c>
      <c r="K672" s="31">
        <v>14450.347</v>
      </c>
      <c r="L672" s="31">
        <v>0</v>
      </c>
      <c r="N672" s="32">
        <v>-9.4969999999999994E-10</v>
      </c>
      <c r="O672" s="31">
        <v>34.956000000000003</v>
      </c>
      <c r="P672"/>
      <c r="Q672"/>
      <c r="R672"/>
    </row>
    <row r="673" spans="1:18" ht="29" hidden="1" x14ac:dyDescent="0.35">
      <c r="A673" s="31" t="s">
        <v>184</v>
      </c>
      <c r="B673" s="31" t="s">
        <v>131</v>
      </c>
      <c r="C673" s="31" t="s">
        <v>127</v>
      </c>
      <c r="D673" s="31" t="s">
        <v>132</v>
      </c>
      <c r="E673" s="31">
        <v>3</v>
      </c>
      <c r="F673" s="31" t="s">
        <v>125</v>
      </c>
      <c r="G673" s="31">
        <v>0</v>
      </c>
      <c r="H673" s="31">
        <v>-836.26880000000006</v>
      </c>
      <c r="I673" s="31">
        <v>0</v>
      </c>
      <c r="J673" s="31">
        <v>7024.6578</v>
      </c>
      <c r="K673" s="31">
        <v>0</v>
      </c>
      <c r="L673" s="31">
        <v>-10837.760200000001</v>
      </c>
      <c r="N673" s="31">
        <v>26.216999999999999</v>
      </c>
      <c r="O673" s="32">
        <v>-1.455E-9</v>
      </c>
      <c r="P673"/>
      <c r="Q673"/>
      <c r="R673"/>
    </row>
    <row r="674" spans="1:18" ht="29" hidden="1" x14ac:dyDescent="0.35">
      <c r="A674" s="31" t="s">
        <v>184</v>
      </c>
      <c r="B674" s="31" t="s">
        <v>131</v>
      </c>
      <c r="C674" s="31" t="s">
        <v>127</v>
      </c>
      <c r="D674" s="31" t="s">
        <v>132</v>
      </c>
      <c r="E674" s="31">
        <v>4</v>
      </c>
      <c r="F674" s="31" t="s">
        <v>125</v>
      </c>
      <c r="G674" s="31">
        <v>0</v>
      </c>
      <c r="H674" s="31">
        <v>-836.26880000000006</v>
      </c>
      <c r="I674" s="31">
        <v>0</v>
      </c>
      <c r="J674" s="31">
        <v>13045.793</v>
      </c>
      <c r="K674" s="31">
        <v>0</v>
      </c>
      <c r="L674" s="31">
        <v>-10837.760200000001</v>
      </c>
      <c r="N674" s="31">
        <v>26.216999999999999</v>
      </c>
      <c r="O674" s="32">
        <v>3.0660000000000001E-11</v>
      </c>
      <c r="P674"/>
      <c r="Q674"/>
      <c r="R674"/>
    </row>
    <row r="675" spans="1:18" ht="29" hidden="1" x14ac:dyDescent="0.35">
      <c r="A675" s="31" t="s">
        <v>184</v>
      </c>
      <c r="B675" s="31" t="s">
        <v>131</v>
      </c>
      <c r="C675" s="31" t="s">
        <v>127</v>
      </c>
      <c r="D675" s="31" t="s">
        <v>132</v>
      </c>
      <c r="E675" s="31">
        <v>5</v>
      </c>
      <c r="F675" s="31" t="s">
        <v>125</v>
      </c>
      <c r="G675" s="31">
        <v>0</v>
      </c>
      <c r="H675" s="31">
        <v>0</v>
      </c>
      <c r="I675" s="31">
        <v>-836.26880000000006</v>
      </c>
      <c r="J675" s="31">
        <v>-13045.793</v>
      </c>
      <c r="K675" s="31">
        <v>10837.760200000001</v>
      </c>
      <c r="L675" s="31">
        <v>0</v>
      </c>
      <c r="N675" s="32">
        <v>-5.5589999999999999E-11</v>
      </c>
      <c r="O675" s="31">
        <v>26.216999999999999</v>
      </c>
      <c r="P675"/>
      <c r="Q675"/>
      <c r="R675"/>
    </row>
    <row r="676" spans="1:18" ht="29" hidden="1" x14ac:dyDescent="0.35">
      <c r="A676" s="31" t="s">
        <v>184</v>
      </c>
      <c r="B676" s="31" t="s">
        <v>131</v>
      </c>
      <c r="C676" s="31" t="s">
        <v>127</v>
      </c>
      <c r="D676" s="31" t="s">
        <v>132</v>
      </c>
      <c r="E676" s="31">
        <v>6</v>
      </c>
      <c r="F676" s="31" t="s">
        <v>125</v>
      </c>
      <c r="G676" s="31">
        <v>0</v>
      </c>
      <c r="H676" s="31">
        <v>0</v>
      </c>
      <c r="I676" s="31">
        <v>-836.26880000000006</v>
      </c>
      <c r="J676" s="31">
        <v>-7024.6578</v>
      </c>
      <c r="K676" s="31">
        <v>10837.760200000001</v>
      </c>
      <c r="L676" s="31">
        <v>0</v>
      </c>
      <c r="N676" s="32">
        <v>-1.3689999999999999E-9</v>
      </c>
      <c r="O676" s="31">
        <v>26.216999999999999</v>
      </c>
      <c r="P676"/>
      <c r="Q676"/>
      <c r="R676"/>
    </row>
    <row r="677" spans="1:18" ht="29" hidden="1" x14ac:dyDescent="0.35">
      <c r="A677" s="31" t="s">
        <v>184</v>
      </c>
      <c r="B677" s="31" t="s">
        <v>131</v>
      </c>
      <c r="C677" s="31" t="s">
        <v>127</v>
      </c>
      <c r="D677" s="31" t="s">
        <v>132</v>
      </c>
      <c r="E677" s="31">
        <v>7</v>
      </c>
      <c r="F677" s="31" t="s">
        <v>125</v>
      </c>
      <c r="G677" s="31">
        <v>0</v>
      </c>
      <c r="H677" s="31">
        <v>-836.26880000000006</v>
      </c>
      <c r="I677" s="31">
        <v>836.26880000000006</v>
      </c>
      <c r="J677" s="31">
        <v>20070.450799999999</v>
      </c>
      <c r="K677" s="31">
        <v>-10837.760200000001</v>
      </c>
      <c r="L677" s="31">
        <v>-10837.760200000001</v>
      </c>
      <c r="N677" s="31">
        <v>26.216999999999999</v>
      </c>
      <c r="O677" s="31">
        <v>-26.216999999999999</v>
      </c>
      <c r="P677"/>
      <c r="Q677"/>
      <c r="R677"/>
    </row>
    <row r="678" spans="1:18" ht="29" hidden="1" x14ac:dyDescent="0.35">
      <c r="A678" s="31" t="s">
        <v>184</v>
      </c>
      <c r="B678" s="31" t="s">
        <v>131</v>
      </c>
      <c r="C678" s="31" t="s">
        <v>127</v>
      </c>
      <c r="D678" s="31" t="s">
        <v>132</v>
      </c>
      <c r="E678" s="31">
        <v>8</v>
      </c>
      <c r="F678" s="31" t="s">
        <v>125</v>
      </c>
      <c r="G678" s="31">
        <v>0</v>
      </c>
      <c r="H678" s="31">
        <v>-836.26880000000006</v>
      </c>
      <c r="I678" s="31">
        <v>-836.26880000000006</v>
      </c>
      <c r="J678" s="32">
        <v>-9.9199999999999999E-7</v>
      </c>
      <c r="K678" s="31">
        <v>10837.760200000001</v>
      </c>
      <c r="L678" s="31">
        <v>-10837.760200000001</v>
      </c>
      <c r="N678" s="31">
        <v>26.216999999999999</v>
      </c>
      <c r="O678" s="31">
        <v>26.216999999999999</v>
      </c>
      <c r="P678"/>
      <c r="Q678"/>
      <c r="R678"/>
    </row>
    <row r="679" spans="1:18" ht="29" hidden="1" x14ac:dyDescent="0.35">
      <c r="A679" s="31" t="s">
        <v>184</v>
      </c>
      <c r="B679" s="31" t="s">
        <v>131</v>
      </c>
      <c r="C679" s="31" t="s">
        <v>127</v>
      </c>
      <c r="D679" s="31" t="s">
        <v>132</v>
      </c>
      <c r="E679" s="31">
        <v>9</v>
      </c>
      <c r="F679" s="31" t="s">
        <v>125</v>
      </c>
      <c r="G679" s="31">
        <v>0</v>
      </c>
      <c r="H679" s="31">
        <v>-627.75909999999999</v>
      </c>
      <c r="I679" s="31">
        <v>627.75909999999999</v>
      </c>
      <c r="J679" s="31">
        <v>10546.3529</v>
      </c>
      <c r="K679" s="31">
        <v>-8135.5454</v>
      </c>
      <c r="L679" s="31">
        <v>-8135.5454</v>
      </c>
      <c r="N679" s="31">
        <v>19.68</v>
      </c>
      <c r="O679" s="31">
        <v>-19.68</v>
      </c>
      <c r="P679"/>
      <c r="Q679"/>
      <c r="R679"/>
    </row>
    <row r="680" spans="1:18" ht="29" hidden="1" x14ac:dyDescent="0.35">
      <c r="A680" s="31" t="s">
        <v>184</v>
      </c>
      <c r="B680" s="31" t="s">
        <v>131</v>
      </c>
      <c r="C680" s="31" t="s">
        <v>127</v>
      </c>
      <c r="D680" s="31" t="s">
        <v>132</v>
      </c>
      <c r="E680" s="31">
        <v>10</v>
      </c>
      <c r="F680" s="31" t="s">
        <v>125</v>
      </c>
      <c r="G680" s="31">
        <v>0</v>
      </c>
      <c r="H680" s="31">
        <v>-627.75909999999999</v>
      </c>
      <c r="I680" s="31">
        <v>627.75909999999999</v>
      </c>
      <c r="J680" s="31">
        <v>19586.083999999999</v>
      </c>
      <c r="K680" s="31">
        <v>-8135.5454</v>
      </c>
      <c r="L680" s="31">
        <v>-8135.5454</v>
      </c>
      <c r="N680" s="31">
        <v>19.68</v>
      </c>
      <c r="O680" s="31">
        <v>-19.68</v>
      </c>
      <c r="P680"/>
      <c r="Q680"/>
      <c r="R680"/>
    </row>
    <row r="681" spans="1:18" ht="29" hidden="1" x14ac:dyDescent="0.35">
      <c r="A681" s="31" t="s">
        <v>184</v>
      </c>
      <c r="B681" s="31" t="s">
        <v>131</v>
      </c>
      <c r="C681" s="31" t="s">
        <v>127</v>
      </c>
      <c r="D681" s="31" t="s">
        <v>132</v>
      </c>
      <c r="E681" s="31">
        <v>11</v>
      </c>
      <c r="F681" s="31" t="s">
        <v>125</v>
      </c>
      <c r="G681" s="31">
        <v>0</v>
      </c>
      <c r="H681" s="31">
        <v>-627.75909999999999</v>
      </c>
      <c r="I681" s="31">
        <v>-627.75909999999999</v>
      </c>
      <c r="J681" s="31">
        <v>-4519.8654999999999</v>
      </c>
      <c r="K681" s="31">
        <v>8135.5454</v>
      </c>
      <c r="L681" s="31">
        <v>-8135.5454</v>
      </c>
      <c r="N681" s="31">
        <v>19.68</v>
      </c>
      <c r="O681" s="31">
        <v>19.68</v>
      </c>
      <c r="P681"/>
      <c r="Q681"/>
      <c r="R681"/>
    </row>
    <row r="682" spans="1:18" ht="29" hidden="1" x14ac:dyDescent="0.35">
      <c r="A682" s="31" t="s">
        <v>184</v>
      </c>
      <c r="B682" s="31" t="s">
        <v>131</v>
      </c>
      <c r="C682" s="31" t="s">
        <v>127</v>
      </c>
      <c r="D682" s="31" t="s">
        <v>132</v>
      </c>
      <c r="E682" s="31">
        <v>12</v>
      </c>
      <c r="F682" s="31" t="s">
        <v>125</v>
      </c>
      <c r="G682" s="31">
        <v>0</v>
      </c>
      <c r="H682" s="31">
        <v>-627.75909999999999</v>
      </c>
      <c r="I682" s="31">
        <v>-627.75909999999999</v>
      </c>
      <c r="J682" s="31">
        <v>4519.8654999999999</v>
      </c>
      <c r="K682" s="31">
        <v>8135.5454</v>
      </c>
      <c r="L682" s="31">
        <v>-8135.5454</v>
      </c>
      <c r="N682" s="31">
        <v>19.68</v>
      </c>
      <c r="O682" s="31">
        <v>19.68</v>
      </c>
      <c r="P682"/>
      <c r="Q682"/>
      <c r="R682"/>
    </row>
    <row r="683" spans="1:18" ht="29" hidden="1" x14ac:dyDescent="0.35">
      <c r="A683" s="31" t="s">
        <v>184</v>
      </c>
      <c r="B683" s="31" t="s">
        <v>133</v>
      </c>
      <c r="C683" s="31" t="s">
        <v>127</v>
      </c>
      <c r="D683" s="31" t="s">
        <v>132</v>
      </c>
      <c r="E683" s="31">
        <v>1</v>
      </c>
      <c r="F683" s="31" t="s">
        <v>125</v>
      </c>
      <c r="G683" s="31">
        <v>0</v>
      </c>
      <c r="H683" s="31">
        <v>0</v>
      </c>
      <c r="I683" s="31">
        <v>-1115.0250000000001</v>
      </c>
      <c r="J683" s="31">
        <v>-13380.3006</v>
      </c>
      <c r="K683" s="31">
        <v>14450.347</v>
      </c>
      <c r="L683" s="31">
        <v>0</v>
      </c>
      <c r="N683" s="32">
        <v>-9.4969999999999994E-10</v>
      </c>
      <c r="O683" s="31">
        <v>34.956000000000003</v>
      </c>
      <c r="P683"/>
      <c r="Q683"/>
      <c r="R683"/>
    </row>
    <row r="684" spans="1:18" ht="29" hidden="1" x14ac:dyDescent="0.35">
      <c r="A684" s="31" t="s">
        <v>184</v>
      </c>
      <c r="B684" s="31" t="s">
        <v>133</v>
      </c>
      <c r="C684" s="31" t="s">
        <v>127</v>
      </c>
      <c r="D684" s="31" t="s">
        <v>132</v>
      </c>
      <c r="E684" s="31">
        <v>2</v>
      </c>
      <c r="F684" s="31" t="s">
        <v>125</v>
      </c>
      <c r="G684" s="31">
        <v>0</v>
      </c>
      <c r="H684" s="31">
        <v>1115.0250000000001</v>
      </c>
      <c r="I684" s="31">
        <v>0</v>
      </c>
      <c r="J684" s="31">
        <v>-13380.3006</v>
      </c>
      <c r="K684" s="31">
        <v>0</v>
      </c>
      <c r="L684" s="31">
        <v>14450.347</v>
      </c>
      <c r="N684" s="31">
        <v>-34.956000000000003</v>
      </c>
      <c r="O684" s="32">
        <v>9.4969999999999994E-10</v>
      </c>
      <c r="P684"/>
      <c r="Q684"/>
      <c r="R684"/>
    </row>
    <row r="685" spans="1:18" ht="29" hidden="1" x14ac:dyDescent="0.35">
      <c r="A685" s="31" t="s">
        <v>184</v>
      </c>
      <c r="B685" s="31" t="s">
        <v>133</v>
      </c>
      <c r="C685" s="31" t="s">
        <v>127</v>
      </c>
      <c r="D685" s="31" t="s">
        <v>132</v>
      </c>
      <c r="E685" s="31">
        <v>3</v>
      </c>
      <c r="F685" s="31" t="s">
        <v>125</v>
      </c>
      <c r="G685" s="31">
        <v>0</v>
      </c>
      <c r="H685" s="31">
        <v>0</v>
      </c>
      <c r="I685" s="31">
        <v>-836.26880000000006</v>
      </c>
      <c r="J685" s="31">
        <v>-13045.793</v>
      </c>
      <c r="K685" s="31">
        <v>10837.760200000001</v>
      </c>
      <c r="L685" s="31">
        <v>0</v>
      </c>
      <c r="N685" s="32">
        <v>-5.5589999999999999E-11</v>
      </c>
      <c r="O685" s="31">
        <v>26.216999999999999</v>
      </c>
      <c r="P685"/>
      <c r="Q685"/>
      <c r="R685"/>
    </row>
    <row r="686" spans="1:18" ht="29" hidden="1" x14ac:dyDescent="0.35">
      <c r="A686" s="31" t="s">
        <v>184</v>
      </c>
      <c r="B686" s="31" t="s">
        <v>133</v>
      </c>
      <c r="C686" s="31" t="s">
        <v>127</v>
      </c>
      <c r="D686" s="31" t="s">
        <v>132</v>
      </c>
      <c r="E686" s="31">
        <v>4</v>
      </c>
      <c r="F686" s="31" t="s">
        <v>125</v>
      </c>
      <c r="G686" s="31">
        <v>0</v>
      </c>
      <c r="H686" s="31">
        <v>0</v>
      </c>
      <c r="I686" s="31">
        <v>-836.26880000000006</v>
      </c>
      <c r="J686" s="31">
        <v>-7024.6578</v>
      </c>
      <c r="K686" s="31">
        <v>10837.760200000001</v>
      </c>
      <c r="L686" s="31">
        <v>0</v>
      </c>
      <c r="N686" s="32">
        <v>-1.3689999999999999E-9</v>
      </c>
      <c r="O686" s="31">
        <v>26.216999999999999</v>
      </c>
      <c r="P686"/>
      <c r="Q686"/>
      <c r="R686"/>
    </row>
    <row r="687" spans="1:18" ht="29" hidden="1" x14ac:dyDescent="0.35">
      <c r="A687" s="31" t="s">
        <v>184</v>
      </c>
      <c r="B687" s="31" t="s">
        <v>133</v>
      </c>
      <c r="C687" s="31" t="s">
        <v>127</v>
      </c>
      <c r="D687" s="31" t="s">
        <v>132</v>
      </c>
      <c r="E687" s="31">
        <v>5</v>
      </c>
      <c r="F687" s="31" t="s">
        <v>125</v>
      </c>
      <c r="G687" s="31">
        <v>0</v>
      </c>
      <c r="H687" s="31">
        <v>836.26880000000006</v>
      </c>
      <c r="I687" s="31">
        <v>0</v>
      </c>
      <c r="J687" s="31">
        <v>-13045.793</v>
      </c>
      <c r="K687" s="31">
        <v>0</v>
      </c>
      <c r="L687" s="31">
        <v>10837.760200000001</v>
      </c>
      <c r="N687" s="31">
        <v>-26.216999999999999</v>
      </c>
      <c r="O687" s="32">
        <v>-3.0660000000000001E-11</v>
      </c>
      <c r="P687"/>
      <c r="Q687"/>
      <c r="R687"/>
    </row>
    <row r="688" spans="1:18" ht="29" hidden="1" x14ac:dyDescent="0.35">
      <c r="A688" s="31" t="s">
        <v>184</v>
      </c>
      <c r="B688" s="31" t="s">
        <v>133</v>
      </c>
      <c r="C688" s="31" t="s">
        <v>127</v>
      </c>
      <c r="D688" s="31" t="s">
        <v>132</v>
      </c>
      <c r="E688" s="31">
        <v>6</v>
      </c>
      <c r="F688" s="31" t="s">
        <v>125</v>
      </c>
      <c r="G688" s="31">
        <v>0</v>
      </c>
      <c r="H688" s="31">
        <v>836.26880000000006</v>
      </c>
      <c r="I688" s="31">
        <v>0</v>
      </c>
      <c r="J688" s="31">
        <v>-7024.6578</v>
      </c>
      <c r="K688" s="31">
        <v>0</v>
      </c>
      <c r="L688" s="31">
        <v>10837.760200000001</v>
      </c>
      <c r="N688" s="31">
        <v>-26.216999999999999</v>
      </c>
      <c r="O688" s="32">
        <v>1.455E-9</v>
      </c>
      <c r="P688"/>
      <c r="Q688"/>
      <c r="R688"/>
    </row>
    <row r="689" spans="1:21" ht="29" hidden="1" x14ac:dyDescent="0.35">
      <c r="A689" s="31" t="s">
        <v>184</v>
      </c>
      <c r="B689" s="31" t="s">
        <v>133</v>
      </c>
      <c r="C689" s="31" t="s">
        <v>127</v>
      </c>
      <c r="D689" s="31" t="s">
        <v>132</v>
      </c>
      <c r="E689" s="31">
        <v>7</v>
      </c>
      <c r="F689" s="31" t="s">
        <v>125</v>
      </c>
      <c r="G689" s="31">
        <v>0</v>
      </c>
      <c r="H689" s="31">
        <v>-836.26880000000006</v>
      </c>
      <c r="I689" s="31">
        <v>-836.26880000000006</v>
      </c>
      <c r="J689" s="32">
        <v>-9.9199999999999999E-7</v>
      </c>
      <c r="K689" s="31">
        <v>10837.760200000001</v>
      </c>
      <c r="L689" s="31">
        <v>-10837.760200000001</v>
      </c>
      <c r="N689" s="31">
        <v>26.216999999999999</v>
      </c>
      <c r="O689" s="31">
        <v>26.216999999999999</v>
      </c>
      <c r="P689"/>
      <c r="Q689"/>
      <c r="R689"/>
    </row>
    <row r="690" spans="1:21" ht="29" hidden="1" x14ac:dyDescent="0.35">
      <c r="A690" s="31" t="s">
        <v>184</v>
      </c>
      <c r="B690" s="31" t="s">
        <v>133</v>
      </c>
      <c r="C690" s="31" t="s">
        <v>127</v>
      </c>
      <c r="D690" s="31" t="s">
        <v>132</v>
      </c>
      <c r="E690" s="31">
        <v>8</v>
      </c>
      <c r="F690" s="31" t="s">
        <v>125</v>
      </c>
      <c r="G690" s="31">
        <v>0</v>
      </c>
      <c r="H690" s="31">
        <v>836.26880000000006</v>
      </c>
      <c r="I690" s="31">
        <v>-836.26880000000006</v>
      </c>
      <c r="J690" s="31">
        <v>-20070.450799999999</v>
      </c>
      <c r="K690" s="31">
        <v>10837.760200000001</v>
      </c>
      <c r="L690" s="31">
        <v>10837.760200000001</v>
      </c>
      <c r="N690" s="31">
        <v>-26.216999999999999</v>
      </c>
      <c r="O690" s="31">
        <v>26.216999999999999</v>
      </c>
      <c r="P690"/>
      <c r="Q690"/>
      <c r="R690"/>
    </row>
    <row r="691" spans="1:21" ht="29" hidden="1" x14ac:dyDescent="0.35">
      <c r="A691" s="31" t="s">
        <v>184</v>
      </c>
      <c r="B691" s="31" t="s">
        <v>133</v>
      </c>
      <c r="C691" s="31" t="s">
        <v>127</v>
      </c>
      <c r="D691" s="31" t="s">
        <v>132</v>
      </c>
      <c r="E691" s="31">
        <v>9</v>
      </c>
      <c r="F691" s="31" t="s">
        <v>125</v>
      </c>
      <c r="G691" s="31">
        <v>0</v>
      </c>
      <c r="H691" s="31">
        <v>-627.75909999999999</v>
      </c>
      <c r="I691" s="31">
        <v>-627.75909999999999</v>
      </c>
      <c r="J691" s="31">
        <v>-4519.8654999999999</v>
      </c>
      <c r="K691" s="31">
        <v>8135.5454</v>
      </c>
      <c r="L691" s="31">
        <v>-8135.5454</v>
      </c>
      <c r="N691" s="31">
        <v>19.68</v>
      </c>
      <c r="O691" s="31">
        <v>19.68</v>
      </c>
      <c r="P691"/>
      <c r="Q691"/>
      <c r="R691"/>
    </row>
    <row r="692" spans="1:21" ht="29" hidden="1" x14ac:dyDescent="0.35">
      <c r="A692" s="31" t="s">
        <v>184</v>
      </c>
      <c r="B692" s="31" t="s">
        <v>133</v>
      </c>
      <c r="C692" s="31" t="s">
        <v>127</v>
      </c>
      <c r="D692" s="31" t="s">
        <v>132</v>
      </c>
      <c r="E692" s="31">
        <v>10</v>
      </c>
      <c r="F692" s="31" t="s">
        <v>125</v>
      </c>
      <c r="G692" s="31">
        <v>0</v>
      </c>
      <c r="H692" s="31">
        <v>-627.75909999999999</v>
      </c>
      <c r="I692" s="31">
        <v>-627.75909999999999</v>
      </c>
      <c r="J692" s="31">
        <v>4519.8654999999999</v>
      </c>
      <c r="K692" s="31">
        <v>8135.5454</v>
      </c>
      <c r="L692" s="31">
        <v>-8135.5454</v>
      </c>
      <c r="N692" s="31">
        <v>19.68</v>
      </c>
      <c r="O692" s="31">
        <v>19.68</v>
      </c>
      <c r="P692"/>
      <c r="Q692"/>
      <c r="R692"/>
    </row>
    <row r="693" spans="1:21" ht="29" hidden="1" x14ac:dyDescent="0.35">
      <c r="A693" s="31" t="s">
        <v>184</v>
      </c>
      <c r="B693" s="31" t="s">
        <v>133</v>
      </c>
      <c r="C693" s="31" t="s">
        <v>127</v>
      </c>
      <c r="D693" s="31" t="s">
        <v>132</v>
      </c>
      <c r="E693" s="31">
        <v>11</v>
      </c>
      <c r="F693" s="31" t="s">
        <v>125</v>
      </c>
      <c r="G693" s="31">
        <v>0</v>
      </c>
      <c r="H693" s="31">
        <v>627.75909999999999</v>
      </c>
      <c r="I693" s="31">
        <v>-627.75909999999999</v>
      </c>
      <c r="J693" s="31">
        <v>-19586.083999999999</v>
      </c>
      <c r="K693" s="31">
        <v>8135.5454</v>
      </c>
      <c r="L693" s="31">
        <v>8135.5454</v>
      </c>
      <c r="N693" s="31">
        <v>-19.68</v>
      </c>
      <c r="O693" s="31">
        <v>19.68</v>
      </c>
      <c r="P693"/>
      <c r="Q693"/>
      <c r="R693"/>
    </row>
    <row r="694" spans="1:21" ht="29" hidden="1" x14ac:dyDescent="0.35">
      <c r="A694" s="31" t="s">
        <v>184</v>
      </c>
      <c r="B694" s="31" t="s">
        <v>133</v>
      </c>
      <c r="C694" s="31" t="s">
        <v>127</v>
      </c>
      <c r="D694" s="31" t="s">
        <v>132</v>
      </c>
      <c r="E694" s="31">
        <v>12</v>
      </c>
      <c r="F694" s="31" t="s">
        <v>125</v>
      </c>
      <c r="G694" s="31">
        <v>0</v>
      </c>
      <c r="H694" s="31">
        <v>627.75909999999999</v>
      </c>
      <c r="I694" s="31">
        <v>-627.75909999999999</v>
      </c>
      <c r="J694" s="31">
        <v>-10546.3529</v>
      </c>
      <c r="K694" s="31">
        <v>8135.5454</v>
      </c>
      <c r="L694" s="31">
        <v>8135.5454</v>
      </c>
      <c r="N694" s="31">
        <v>-19.68</v>
      </c>
      <c r="O694" s="31">
        <v>19.68</v>
      </c>
      <c r="P694"/>
      <c r="Q694"/>
      <c r="R694"/>
    </row>
    <row r="695" spans="1:21" ht="14.5" hidden="1" x14ac:dyDescent="0.35">
      <c r="A695" s="31" t="s">
        <v>184</v>
      </c>
      <c r="B695" s="31" t="s">
        <v>134</v>
      </c>
      <c r="C695" s="31" t="s">
        <v>127</v>
      </c>
      <c r="D695" s="31"/>
      <c r="E695" s="31"/>
      <c r="F695" s="31" t="s">
        <v>125</v>
      </c>
      <c r="G695" s="31">
        <v>0</v>
      </c>
      <c r="H695" s="31">
        <v>-5196.3716999999997</v>
      </c>
      <c r="I695" s="31">
        <v>0</v>
      </c>
      <c r="J695" s="31">
        <v>68592.107099999994</v>
      </c>
      <c r="K695" s="32">
        <v>-1.9530000000000002E-6</v>
      </c>
      <c r="L695" s="31">
        <v>-80922.328500000003</v>
      </c>
      <c r="N695" s="31">
        <v>131.53399999999999</v>
      </c>
      <c r="O695" s="32">
        <v>-2.5230000000000001E-9</v>
      </c>
      <c r="P695"/>
      <c r="Q695"/>
      <c r="R695"/>
    </row>
    <row r="696" spans="1:21" ht="14.5" hidden="1" x14ac:dyDescent="0.35">
      <c r="A696" s="31" t="s">
        <v>184</v>
      </c>
      <c r="B696" s="31" t="s">
        <v>135</v>
      </c>
      <c r="C696" s="31" t="s">
        <v>127</v>
      </c>
      <c r="D696" s="31"/>
      <c r="E696" s="31"/>
      <c r="F696" s="31" t="s">
        <v>125</v>
      </c>
      <c r="G696" s="31">
        <v>0</v>
      </c>
      <c r="H696" s="31">
        <v>-5196.3716999999997</v>
      </c>
      <c r="I696" s="31">
        <v>0</v>
      </c>
      <c r="J696" s="31">
        <v>56120.814899999998</v>
      </c>
      <c r="K696" s="32">
        <v>-2.0540000000000002E-6</v>
      </c>
      <c r="L696" s="31">
        <v>-80922.328500000003</v>
      </c>
      <c r="N696" s="31">
        <v>131.53399999999999</v>
      </c>
      <c r="O696" s="32">
        <v>-5.0490000000000002E-9</v>
      </c>
      <c r="P696"/>
      <c r="Q696"/>
      <c r="R696"/>
    </row>
    <row r="697" spans="1:21" ht="14.5" hidden="1" x14ac:dyDescent="0.35">
      <c r="A697" s="31" t="s">
        <v>184</v>
      </c>
      <c r="B697" s="31" t="s">
        <v>136</v>
      </c>
      <c r="C697" s="31" t="s">
        <v>127</v>
      </c>
      <c r="D697" s="31"/>
      <c r="E697" s="31"/>
      <c r="F697" s="31" t="s">
        <v>125</v>
      </c>
      <c r="G697" s="31">
        <v>0</v>
      </c>
      <c r="H697" s="31">
        <v>0</v>
      </c>
      <c r="I697" s="31">
        <v>-5196.3716999999997</v>
      </c>
      <c r="J697" s="31">
        <v>-68592.107099999994</v>
      </c>
      <c r="K697" s="31">
        <v>80922.328500000003</v>
      </c>
      <c r="L697" s="32">
        <v>2.0370000000000001E-6</v>
      </c>
      <c r="N697" s="32">
        <v>-2.675E-9</v>
      </c>
      <c r="O697" s="31">
        <v>131.53399999999999</v>
      </c>
      <c r="P697"/>
      <c r="Q697"/>
      <c r="R697"/>
    </row>
    <row r="698" spans="1:21" ht="14.5" hidden="1" x14ac:dyDescent="0.35">
      <c r="A698" s="31" t="s">
        <v>184</v>
      </c>
      <c r="B698" s="31" t="s">
        <v>137</v>
      </c>
      <c r="C698" s="31" t="s">
        <v>127</v>
      </c>
      <c r="D698" s="31"/>
      <c r="E698" s="31"/>
      <c r="F698" s="31" t="s">
        <v>125</v>
      </c>
      <c r="G698" s="31">
        <v>0</v>
      </c>
      <c r="H698" s="31">
        <v>0</v>
      </c>
      <c r="I698" s="31">
        <v>-5196.3716999999997</v>
      </c>
      <c r="J698" s="31">
        <v>-56120.814899999998</v>
      </c>
      <c r="K698" s="31">
        <v>80922.328500000003</v>
      </c>
      <c r="L698" s="32">
        <v>1.9769999999999999E-6</v>
      </c>
      <c r="N698" s="32">
        <v>-4.8969999999999999E-9</v>
      </c>
      <c r="O698" s="31">
        <v>131.53399999999999</v>
      </c>
      <c r="P698"/>
      <c r="Q698"/>
      <c r="R698"/>
    </row>
    <row r="699" spans="1:21" s="35" customFormat="1" ht="30" customHeight="1" x14ac:dyDescent="0.7">
      <c r="A699" s="36" t="s">
        <v>184</v>
      </c>
      <c r="B699" s="36" t="s">
        <v>138</v>
      </c>
      <c r="C699" s="36" t="s">
        <v>127</v>
      </c>
      <c r="D699" s="36"/>
      <c r="E699" s="36"/>
      <c r="F699" s="36" t="s">
        <v>125</v>
      </c>
      <c r="G699" s="36">
        <v>0</v>
      </c>
      <c r="H699" s="36">
        <v>-5196.3716999999997</v>
      </c>
      <c r="I699" s="36">
        <v>0</v>
      </c>
      <c r="J699" s="36">
        <v>62356.461000000003</v>
      </c>
      <c r="K699" s="37">
        <v>-2.0040000000000002E-6</v>
      </c>
      <c r="L699" s="36">
        <v>-80922.328500000003</v>
      </c>
      <c r="N699" s="36">
        <v>131.53399999999999</v>
      </c>
      <c r="O699" s="37"/>
      <c r="P699" s="10">
        <f>N699-N792</f>
        <v>17.310999999999993</v>
      </c>
      <c r="Q699" s="51">
        <f>(MAX(G705:G707)*P699*EARTHQUAKE!B7)/('P-Delta Effect Check'!H699*3000*EARTHQUAKE!B26)</f>
        <v>-3.8129447437333999E-2</v>
      </c>
      <c r="R699" s="34">
        <v>-1085.2517</v>
      </c>
      <c r="S699" s="34">
        <v>27.308</v>
      </c>
      <c r="T699" s="10">
        <f>S699-S792</f>
        <v>3.6149999999999984</v>
      </c>
      <c r="U699" s="45">
        <f>(MAX(G705:G707)*T699*EARTHQUAKE!H7)/('P-Delta Effect Check'!R699*3000*EARTHQUAKE!H26)</f>
        <v>-3.8125574002786621E-2</v>
      </c>
    </row>
    <row r="700" spans="1:21" s="35" customFormat="1" ht="30" hidden="1" customHeight="1" x14ac:dyDescent="0.7">
      <c r="A700" s="36" t="s">
        <v>184</v>
      </c>
      <c r="B700" s="36" t="s">
        <v>139</v>
      </c>
      <c r="C700" s="36" t="s">
        <v>127</v>
      </c>
      <c r="D700" s="36"/>
      <c r="E700" s="36"/>
      <c r="F700" s="36" t="s">
        <v>125</v>
      </c>
      <c r="G700" s="36">
        <v>0</v>
      </c>
      <c r="H700" s="36">
        <v>0</v>
      </c>
      <c r="I700" s="36">
        <v>-5196.3716999999997</v>
      </c>
      <c r="J700" s="36">
        <v>-62356.461000000003</v>
      </c>
      <c r="K700" s="36">
        <v>80922.328500000003</v>
      </c>
      <c r="L700" s="37">
        <v>2.007E-6</v>
      </c>
      <c r="N700" s="37"/>
      <c r="O700" s="36">
        <v>131.53399999999999</v>
      </c>
      <c r="P700" s="10"/>
      <c r="Q700" s="10"/>
      <c r="R700" s="10"/>
    </row>
    <row r="701" spans="1:21" ht="14.5" hidden="1" x14ac:dyDescent="0.35">
      <c r="A701" s="31" t="s">
        <v>184</v>
      </c>
      <c r="B701" s="31" t="s">
        <v>140</v>
      </c>
      <c r="C701" s="31" t="s">
        <v>127</v>
      </c>
      <c r="D701" s="31"/>
      <c r="E701" s="31"/>
      <c r="F701" s="31" t="s">
        <v>125</v>
      </c>
      <c r="G701" s="31">
        <v>0</v>
      </c>
      <c r="H701" s="31">
        <v>-1435.692</v>
      </c>
      <c r="I701" s="31">
        <v>0</v>
      </c>
      <c r="J701" s="31">
        <v>18951.134399999999</v>
      </c>
      <c r="K701" s="32">
        <v>-5.383E-7</v>
      </c>
      <c r="L701" s="31">
        <v>-22589.313300000002</v>
      </c>
      <c r="N701" s="31">
        <v>36.066000000000003</v>
      </c>
      <c r="O701" s="32">
        <v>-6.9499999999999998E-10</v>
      </c>
      <c r="P701"/>
      <c r="Q701"/>
      <c r="R701"/>
    </row>
    <row r="702" spans="1:21" ht="14.5" hidden="1" x14ac:dyDescent="0.35">
      <c r="A702" s="31" t="s">
        <v>184</v>
      </c>
      <c r="B702" s="31" t="s">
        <v>141</v>
      </c>
      <c r="C702" s="31" t="s">
        <v>127</v>
      </c>
      <c r="D702" s="31"/>
      <c r="E702" s="31"/>
      <c r="F702" s="31" t="s">
        <v>125</v>
      </c>
      <c r="G702" s="31">
        <v>0</v>
      </c>
      <c r="H702" s="31">
        <v>-1435.692</v>
      </c>
      <c r="I702" s="31">
        <v>0</v>
      </c>
      <c r="J702" s="31">
        <v>15505.473599999999</v>
      </c>
      <c r="K702" s="32">
        <v>-5.6609999999999997E-7</v>
      </c>
      <c r="L702" s="31">
        <v>-22589.313300000002</v>
      </c>
      <c r="N702" s="31">
        <v>36.066000000000003</v>
      </c>
      <c r="O702" s="32">
        <v>-1.388E-9</v>
      </c>
      <c r="P702"/>
      <c r="Q702"/>
      <c r="R702"/>
    </row>
    <row r="703" spans="1:21" ht="14.5" hidden="1" x14ac:dyDescent="0.35">
      <c r="A703" s="31" t="s">
        <v>184</v>
      </c>
      <c r="B703" s="31" t="s">
        <v>142</v>
      </c>
      <c r="C703" s="31" t="s">
        <v>127</v>
      </c>
      <c r="D703" s="31"/>
      <c r="E703" s="31"/>
      <c r="F703" s="31" t="s">
        <v>125</v>
      </c>
      <c r="G703" s="31">
        <v>0</v>
      </c>
      <c r="H703" s="31">
        <v>0</v>
      </c>
      <c r="I703" s="31">
        <v>-1555.3330000000001</v>
      </c>
      <c r="J703" s="31">
        <v>-20530.3956</v>
      </c>
      <c r="K703" s="31">
        <v>24471.756099999999</v>
      </c>
      <c r="L703" s="32">
        <v>6.0829999999999996E-7</v>
      </c>
      <c r="N703" s="32">
        <v>-7.9809999999999996E-10</v>
      </c>
      <c r="O703" s="31">
        <v>39.070999999999998</v>
      </c>
      <c r="P703"/>
      <c r="Q703"/>
      <c r="R703"/>
    </row>
    <row r="704" spans="1:21" ht="14.5" hidden="1" x14ac:dyDescent="0.35">
      <c r="A704" s="31" t="s">
        <v>184</v>
      </c>
      <c r="B704" s="31" t="s">
        <v>143</v>
      </c>
      <c r="C704" s="31" t="s">
        <v>127</v>
      </c>
      <c r="D704" s="31"/>
      <c r="E704" s="31"/>
      <c r="F704" s="31" t="s">
        <v>125</v>
      </c>
      <c r="G704" s="31">
        <v>0</v>
      </c>
      <c r="H704" s="31">
        <v>0</v>
      </c>
      <c r="I704" s="31">
        <v>-1555.3330000000001</v>
      </c>
      <c r="J704" s="31">
        <v>-16797.596399999999</v>
      </c>
      <c r="K704" s="31">
        <v>24471.756099999999</v>
      </c>
      <c r="L704" s="32">
        <v>5.9009999999999997E-7</v>
      </c>
      <c r="N704" s="32">
        <v>-1.4579999999999999E-9</v>
      </c>
      <c r="O704" s="31">
        <v>39.070999999999998</v>
      </c>
      <c r="P704"/>
      <c r="Q704"/>
      <c r="R704"/>
    </row>
    <row r="705" spans="1:21" s="35" customFormat="1" ht="30" customHeight="1" x14ac:dyDescent="0.7">
      <c r="A705" s="36" t="s">
        <v>184</v>
      </c>
      <c r="B705" s="36" t="s">
        <v>144</v>
      </c>
      <c r="C705" s="36" t="s">
        <v>145</v>
      </c>
      <c r="D705" s="36"/>
      <c r="E705" s="36"/>
      <c r="F705" s="36" t="s">
        <v>125</v>
      </c>
      <c r="G705" s="36">
        <v>91341.6</v>
      </c>
      <c r="H705" s="36">
        <v>0</v>
      </c>
      <c r="I705" s="36">
        <v>0</v>
      </c>
      <c r="J705" s="36">
        <v>0</v>
      </c>
      <c r="K705" s="36">
        <v>1096099.2</v>
      </c>
      <c r="L705" s="36">
        <v>-1096099</v>
      </c>
      <c r="N705" s="37"/>
      <c r="O705" s="37"/>
      <c r="P705" s="10"/>
      <c r="Q705" s="51"/>
      <c r="R705" s="55"/>
      <c r="S705" s="57"/>
      <c r="T705" s="10"/>
      <c r="U705" s="45"/>
    </row>
    <row r="706" spans="1:21" s="35" customFormat="1" ht="30" customHeight="1" x14ac:dyDescent="0.7">
      <c r="A706" s="36" t="s">
        <v>184</v>
      </c>
      <c r="B706" s="36" t="s">
        <v>146</v>
      </c>
      <c r="C706" s="36" t="s">
        <v>145</v>
      </c>
      <c r="D706" s="36"/>
      <c r="E706" s="36"/>
      <c r="F706" s="36" t="s">
        <v>125</v>
      </c>
      <c r="G706" s="36">
        <v>125901.6</v>
      </c>
      <c r="H706" s="36">
        <v>0</v>
      </c>
      <c r="I706" s="36">
        <v>0</v>
      </c>
      <c r="J706" s="36">
        <v>0</v>
      </c>
      <c r="K706" s="36">
        <v>1510819.2</v>
      </c>
      <c r="L706" s="36">
        <v>-1510819</v>
      </c>
      <c r="N706" s="37"/>
      <c r="O706" s="37"/>
      <c r="P706" s="10"/>
      <c r="Q706" s="51"/>
      <c r="R706" s="55"/>
      <c r="S706" s="57"/>
      <c r="T706" s="10"/>
      <c r="U706" s="45"/>
    </row>
    <row r="707" spans="1:21" s="39" customFormat="1" ht="30" customHeight="1" thickBot="1" x14ac:dyDescent="0.75">
      <c r="A707" s="38" t="s">
        <v>184</v>
      </c>
      <c r="B707" s="38" t="s">
        <v>147</v>
      </c>
      <c r="C707" s="38" t="s">
        <v>145</v>
      </c>
      <c r="D707" s="38"/>
      <c r="E707" s="38"/>
      <c r="F707" s="38" t="s">
        <v>125</v>
      </c>
      <c r="G707" s="38">
        <v>99374.399999999994</v>
      </c>
      <c r="H707" s="38">
        <v>0</v>
      </c>
      <c r="I707" s="38">
        <v>0</v>
      </c>
      <c r="J707" s="38">
        <v>0</v>
      </c>
      <c r="K707" s="38">
        <v>1192492.8</v>
      </c>
      <c r="L707" s="38">
        <v>-1192493</v>
      </c>
      <c r="N707" s="40"/>
      <c r="O707" s="40"/>
      <c r="P707" s="43"/>
      <c r="Q707" s="52"/>
      <c r="R707" s="47"/>
      <c r="S707" s="54"/>
      <c r="T707" s="43"/>
      <c r="U707" s="58"/>
    </row>
    <row r="708" spans="1:21" ht="14.5" hidden="1" x14ac:dyDescent="0.35">
      <c r="A708" s="31" t="s">
        <v>184</v>
      </c>
      <c r="B708" s="31" t="s">
        <v>148</v>
      </c>
      <c r="C708" s="31" t="s">
        <v>145</v>
      </c>
      <c r="D708" s="31" t="s">
        <v>149</v>
      </c>
      <c r="E708" s="31"/>
      <c r="F708" s="31" t="s">
        <v>125</v>
      </c>
      <c r="G708" s="31">
        <v>79214.399999999994</v>
      </c>
      <c r="H708" s="31">
        <v>0</v>
      </c>
      <c r="I708" s="31">
        <v>418.13440000000003</v>
      </c>
      <c r="J708" s="31">
        <v>10035.225399999999</v>
      </c>
      <c r="K708" s="31">
        <v>957797.97349999996</v>
      </c>
      <c r="L708" s="31">
        <v>-950572.8</v>
      </c>
      <c r="N708" s="31">
        <v>17.478000000000002</v>
      </c>
      <c r="O708" s="31">
        <v>17.478000000000002</v>
      </c>
      <c r="P708"/>
      <c r="Q708"/>
      <c r="R708"/>
    </row>
    <row r="709" spans="1:21" ht="14.5" hidden="1" x14ac:dyDescent="0.35">
      <c r="A709" s="31" t="s">
        <v>184</v>
      </c>
      <c r="B709" s="31" t="s">
        <v>148</v>
      </c>
      <c r="C709" s="31" t="s">
        <v>145</v>
      </c>
      <c r="D709" s="31" t="s">
        <v>150</v>
      </c>
      <c r="E709" s="31"/>
      <c r="F709" s="31" t="s">
        <v>125</v>
      </c>
      <c r="G709" s="31">
        <v>79214.399999999994</v>
      </c>
      <c r="H709" s="31">
        <v>-557.51250000000005</v>
      </c>
      <c r="I709" s="31">
        <v>-557.51250000000005</v>
      </c>
      <c r="J709" s="31">
        <v>-6690.1503000000002</v>
      </c>
      <c r="K709" s="31">
        <v>945153.91989999998</v>
      </c>
      <c r="L709" s="31">
        <v>-957797.97349999996</v>
      </c>
      <c r="N709" s="32">
        <v>-1.612E-9</v>
      </c>
      <c r="O709" s="31">
        <v>-13.108000000000001</v>
      </c>
      <c r="P709"/>
      <c r="Q709"/>
      <c r="R709"/>
    </row>
    <row r="710" spans="1:21" ht="14.5" hidden="1" x14ac:dyDescent="0.35">
      <c r="A710" s="31" t="s">
        <v>184</v>
      </c>
      <c r="B710" s="31" t="s">
        <v>151</v>
      </c>
      <c r="C710" s="31" t="s">
        <v>145</v>
      </c>
      <c r="D710" s="31" t="s">
        <v>149</v>
      </c>
      <c r="E710" s="31"/>
      <c r="F710" s="31" t="s">
        <v>125</v>
      </c>
      <c r="G710" s="31">
        <v>79214.399999999994</v>
      </c>
      <c r="H710" s="31">
        <v>557.51250000000005</v>
      </c>
      <c r="I710" s="31">
        <v>557.51250000000005</v>
      </c>
      <c r="J710" s="31">
        <v>6690.1503000000002</v>
      </c>
      <c r="K710" s="31">
        <v>955991.6801</v>
      </c>
      <c r="L710" s="31">
        <v>-943347.62650000001</v>
      </c>
      <c r="N710" s="32">
        <v>-2.4340000000000001E-10</v>
      </c>
      <c r="O710" s="31">
        <v>13.108000000000001</v>
      </c>
      <c r="P710"/>
      <c r="Q710"/>
      <c r="R710"/>
    </row>
    <row r="711" spans="1:21" ht="14.5" hidden="1" x14ac:dyDescent="0.35">
      <c r="A711" s="31" t="s">
        <v>184</v>
      </c>
      <c r="B711" s="31" t="s">
        <v>151</v>
      </c>
      <c r="C711" s="31" t="s">
        <v>145</v>
      </c>
      <c r="D711" s="31" t="s">
        <v>150</v>
      </c>
      <c r="E711" s="31"/>
      <c r="F711" s="31" t="s">
        <v>125</v>
      </c>
      <c r="G711" s="31">
        <v>79214.399999999994</v>
      </c>
      <c r="H711" s="31">
        <v>0</v>
      </c>
      <c r="I711" s="31">
        <v>-418.13440000000003</v>
      </c>
      <c r="J711" s="31">
        <v>-10035.225399999999</v>
      </c>
      <c r="K711" s="31">
        <v>943347.62650000001</v>
      </c>
      <c r="L711" s="31">
        <v>-950572.8</v>
      </c>
      <c r="N711" s="31">
        <v>-17.478000000000002</v>
      </c>
      <c r="O711" s="31">
        <v>-17.478000000000002</v>
      </c>
      <c r="P711"/>
      <c r="Q711"/>
      <c r="R711"/>
    </row>
    <row r="712" spans="1:21" ht="14.5" hidden="1" x14ac:dyDescent="0.35">
      <c r="A712" s="31" t="s">
        <v>184</v>
      </c>
      <c r="B712" s="31" t="s">
        <v>152</v>
      </c>
      <c r="C712" s="31" t="s">
        <v>145</v>
      </c>
      <c r="D712" s="31" t="s">
        <v>149</v>
      </c>
      <c r="E712" s="31"/>
      <c r="F712" s="31" t="s">
        <v>125</v>
      </c>
      <c r="G712" s="31">
        <v>98740.800000000003</v>
      </c>
      <c r="H712" s="31">
        <v>0</v>
      </c>
      <c r="I712" s="31">
        <v>836.26880000000006</v>
      </c>
      <c r="J712" s="31">
        <v>20070.450799999999</v>
      </c>
      <c r="K712" s="31">
        <v>1199339.9469999999</v>
      </c>
      <c r="L712" s="31">
        <v>-1184890</v>
      </c>
      <c r="N712" s="31">
        <v>34.956000000000003</v>
      </c>
      <c r="O712" s="31">
        <v>34.956000000000003</v>
      </c>
      <c r="P712"/>
      <c r="Q712"/>
      <c r="R712"/>
    </row>
    <row r="713" spans="1:21" ht="14.5" hidden="1" x14ac:dyDescent="0.35">
      <c r="A713" s="31" t="s">
        <v>184</v>
      </c>
      <c r="B713" s="31" t="s">
        <v>152</v>
      </c>
      <c r="C713" s="31" t="s">
        <v>145</v>
      </c>
      <c r="D713" s="31" t="s">
        <v>150</v>
      </c>
      <c r="E713" s="31"/>
      <c r="F713" s="31" t="s">
        <v>125</v>
      </c>
      <c r="G713" s="31">
        <v>98740.800000000003</v>
      </c>
      <c r="H713" s="31">
        <v>-1115.0250000000001</v>
      </c>
      <c r="I713" s="31">
        <v>-1115.0250000000001</v>
      </c>
      <c r="J713" s="31">
        <v>-13380.3006</v>
      </c>
      <c r="K713" s="31">
        <v>1174051.8398</v>
      </c>
      <c r="L713" s="31">
        <v>-1199340</v>
      </c>
      <c r="N713" s="32">
        <v>-1.138E-9</v>
      </c>
      <c r="O713" s="31">
        <v>-26.216999999999999</v>
      </c>
      <c r="P713"/>
      <c r="Q713"/>
      <c r="R713"/>
    </row>
    <row r="714" spans="1:21" ht="14.5" hidden="1" x14ac:dyDescent="0.35">
      <c r="A714" s="31" t="s">
        <v>184</v>
      </c>
      <c r="B714" s="31" t="s">
        <v>153</v>
      </c>
      <c r="C714" s="31" t="s">
        <v>145</v>
      </c>
      <c r="D714" s="31" t="s">
        <v>149</v>
      </c>
      <c r="E714" s="31"/>
      <c r="F714" s="31" t="s">
        <v>125</v>
      </c>
      <c r="G714" s="31">
        <v>98740.800000000003</v>
      </c>
      <c r="H714" s="31">
        <v>1115.0250000000001</v>
      </c>
      <c r="I714" s="31">
        <v>1115.0250000000001</v>
      </c>
      <c r="J714" s="31">
        <v>13380.3006</v>
      </c>
      <c r="K714" s="31">
        <v>1195727.3602</v>
      </c>
      <c r="L714" s="31">
        <v>-1170439</v>
      </c>
      <c r="N714" s="32">
        <v>1.6000000000000001E-9</v>
      </c>
      <c r="O714" s="31">
        <v>26.216999999999999</v>
      </c>
      <c r="P714"/>
      <c r="Q714"/>
      <c r="R714"/>
    </row>
    <row r="715" spans="1:21" ht="14.5" hidden="1" x14ac:dyDescent="0.35">
      <c r="A715" s="31" t="s">
        <v>184</v>
      </c>
      <c r="B715" s="31" t="s">
        <v>153</v>
      </c>
      <c r="C715" s="31" t="s">
        <v>145</v>
      </c>
      <c r="D715" s="31" t="s">
        <v>150</v>
      </c>
      <c r="E715" s="31"/>
      <c r="F715" s="31" t="s">
        <v>125</v>
      </c>
      <c r="G715" s="31">
        <v>98740.800000000003</v>
      </c>
      <c r="H715" s="31">
        <v>0</v>
      </c>
      <c r="I715" s="31">
        <v>-836.26880000000006</v>
      </c>
      <c r="J715" s="31">
        <v>-20070.450799999999</v>
      </c>
      <c r="K715" s="31">
        <v>1170439.253</v>
      </c>
      <c r="L715" s="31">
        <v>-1184890</v>
      </c>
      <c r="N715" s="31">
        <v>-34.956000000000003</v>
      </c>
      <c r="O715" s="31">
        <v>-34.956000000000003</v>
      </c>
      <c r="P715"/>
      <c r="Q715"/>
      <c r="R715"/>
    </row>
    <row r="716" spans="1:21" ht="14.5" hidden="1" x14ac:dyDescent="0.35">
      <c r="A716" s="31" t="s">
        <v>184</v>
      </c>
      <c r="B716" s="31" t="s">
        <v>154</v>
      </c>
      <c r="C716" s="31" t="s">
        <v>145</v>
      </c>
      <c r="D716" s="31" t="s">
        <v>149</v>
      </c>
      <c r="E716" s="31"/>
      <c r="F716" s="31" t="s">
        <v>125</v>
      </c>
      <c r="G716" s="31">
        <v>79214.399999999994</v>
      </c>
      <c r="H716" s="31">
        <v>557.51250000000005</v>
      </c>
      <c r="I716" s="31">
        <v>0</v>
      </c>
      <c r="J716" s="31">
        <v>2259.9328</v>
      </c>
      <c r="K716" s="31">
        <v>957797.97349999996</v>
      </c>
      <c r="L716" s="31">
        <v>-943347.62650000001</v>
      </c>
      <c r="N716" s="31">
        <v>13.108000000000001</v>
      </c>
      <c r="O716" s="31">
        <v>17.478000000000002</v>
      </c>
      <c r="P716"/>
      <c r="Q716"/>
      <c r="R716"/>
    </row>
    <row r="717" spans="1:21" ht="14.5" hidden="1" x14ac:dyDescent="0.35">
      <c r="A717" s="31" t="s">
        <v>184</v>
      </c>
      <c r="B717" s="31" t="s">
        <v>154</v>
      </c>
      <c r="C717" s="31" t="s">
        <v>145</v>
      </c>
      <c r="D717" s="31" t="s">
        <v>150</v>
      </c>
      <c r="E717" s="31"/>
      <c r="F717" s="31" t="s">
        <v>125</v>
      </c>
      <c r="G717" s="31">
        <v>79214.399999999994</v>
      </c>
      <c r="H717" s="31">
        <v>-418.13440000000003</v>
      </c>
      <c r="I717" s="31">
        <v>-557.51250000000005</v>
      </c>
      <c r="J717" s="31">
        <v>-10035.225399999999</v>
      </c>
      <c r="K717" s="31">
        <v>950572.8</v>
      </c>
      <c r="L717" s="31">
        <v>-955991.6801</v>
      </c>
      <c r="N717" s="31">
        <v>-17.478000000000002</v>
      </c>
      <c r="O717" s="32">
        <v>-9.4439999999999996E-10</v>
      </c>
      <c r="P717"/>
      <c r="Q717"/>
      <c r="R717"/>
    </row>
    <row r="718" spans="1:21" ht="14.5" hidden="1" x14ac:dyDescent="0.35">
      <c r="A718" s="31" t="s">
        <v>184</v>
      </c>
      <c r="B718" s="31" t="s">
        <v>155</v>
      </c>
      <c r="C718" s="31" t="s">
        <v>145</v>
      </c>
      <c r="D718" s="31" t="s">
        <v>149</v>
      </c>
      <c r="E718" s="31"/>
      <c r="F718" s="31" t="s">
        <v>125</v>
      </c>
      <c r="G718" s="31">
        <v>79214.399999999994</v>
      </c>
      <c r="H718" s="31">
        <v>418.13440000000003</v>
      </c>
      <c r="I718" s="31">
        <v>557.51250000000005</v>
      </c>
      <c r="J718" s="31">
        <v>10035.225399999999</v>
      </c>
      <c r="K718" s="31">
        <v>950572.8</v>
      </c>
      <c r="L718" s="31">
        <v>-945153.91989999998</v>
      </c>
      <c r="N718" s="31">
        <v>17.478000000000002</v>
      </c>
      <c r="O718" s="32">
        <v>-9.1369999999999996E-10</v>
      </c>
      <c r="P718"/>
      <c r="Q718"/>
      <c r="R718"/>
    </row>
    <row r="719" spans="1:21" ht="14.5" hidden="1" x14ac:dyDescent="0.35">
      <c r="A719" s="31" t="s">
        <v>184</v>
      </c>
      <c r="B719" s="31" t="s">
        <v>155</v>
      </c>
      <c r="C719" s="31" t="s">
        <v>145</v>
      </c>
      <c r="D719" s="31" t="s">
        <v>150</v>
      </c>
      <c r="E719" s="31"/>
      <c r="F719" s="31" t="s">
        <v>125</v>
      </c>
      <c r="G719" s="31">
        <v>79214.399999999994</v>
      </c>
      <c r="H719" s="31">
        <v>-557.51250000000005</v>
      </c>
      <c r="I719" s="31">
        <v>0</v>
      </c>
      <c r="J719" s="31">
        <v>-2259.9328</v>
      </c>
      <c r="K719" s="31">
        <v>943347.62650000001</v>
      </c>
      <c r="L719" s="31">
        <v>-957797.97349999996</v>
      </c>
      <c r="N719" s="31">
        <v>-13.108000000000001</v>
      </c>
      <c r="O719" s="31">
        <v>-17.478000000000002</v>
      </c>
      <c r="P719"/>
      <c r="Q719"/>
      <c r="R719"/>
    </row>
    <row r="720" spans="1:21" ht="14.5" hidden="1" x14ac:dyDescent="0.35">
      <c r="A720" s="31" t="s">
        <v>184</v>
      </c>
      <c r="B720" s="31" t="s">
        <v>156</v>
      </c>
      <c r="C720" s="31" t="s">
        <v>145</v>
      </c>
      <c r="D720" s="31" t="s">
        <v>149</v>
      </c>
      <c r="E720" s="31"/>
      <c r="F720" s="31" t="s">
        <v>125</v>
      </c>
      <c r="G720" s="31">
        <v>98740.800000000003</v>
      </c>
      <c r="H720" s="31">
        <v>1115.0250000000001</v>
      </c>
      <c r="I720" s="31">
        <v>0</v>
      </c>
      <c r="J720" s="31">
        <v>4519.8654999999999</v>
      </c>
      <c r="K720" s="31">
        <v>1199339.9469999999</v>
      </c>
      <c r="L720" s="31">
        <v>-1170439</v>
      </c>
      <c r="N720" s="31">
        <v>26.216999999999999</v>
      </c>
      <c r="O720" s="31">
        <v>34.956000000000003</v>
      </c>
      <c r="P720"/>
      <c r="Q720"/>
      <c r="R720"/>
    </row>
    <row r="721" spans="1:18" ht="14.5" hidden="1" x14ac:dyDescent="0.35">
      <c r="A721" s="31" t="s">
        <v>184</v>
      </c>
      <c r="B721" s="31" t="s">
        <v>156</v>
      </c>
      <c r="C721" s="31" t="s">
        <v>145</v>
      </c>
      <c r="D721" s="31" t="s">
        <v>150</v>
      </c>
      <c r="E721" s="31"/>
      <c r="F721" s="31" t="s">
        <v>125</v>
      </c>
      <c r="G721" s="31">
        <v>98740.800000000003</v>
      </c>
      <c r="H721" s="31">
        <v>-836.26880000000006</v>
      </c>
      <c r="I721" s="31">
        <v>-1115.0250000000001</v>
      </c>
      <c r="J721" s="31">
        <v>-20070.450799999999</v>
      </c>
      <c r="K721" s="31">
        <v>1184889.6000000001</v>
      </c>
      <c r="L721" s="31">
        <v>-1195727</v>
      </c>
      <c r="N721" s="31">
        <v>-34.956000000000003</v>
      </c>
      <c r="O721" s="32">
        <v>1.987E-10</v>
      </c>
      <c r="P721"/>
      <c r="Q721"/>
      <c r="R721"/>
    </row>
    <row r="722" spans="1:18" ht="14.5" hidden="1" x14ac:dyDescent="0.35">
      <c r="A722" s="31" t="s">
        <v>184</v>
      </c>
      <c r="B722" s="31" t="s">
        <v>157</v>
      </c>
      <c r="C722" s="31" t="s">
        <v>145</v>
      </c>
      <c r="D722" s="31" t="s">
        <v>149</v>
      </c>
      <c r="E722" s="31"/>
      <c r="F722" s="31" t="s">
        <v>125</v>
      </c>
      <c r="G722" s="31">
        <v>98740.800000000003</v>
      </c>
      <c r="H722" s="31">
        <v>836.26880000000006</v>
      </c>
      <c r="I722" s="31">
        <v>1115.0250000000001</v>
      </c>
      <c r="J722" s="31">
        <v>20070.450799999999</v>
      </c>
      <c r="K722" s="31">
        <v>1184889.6000000001</v>
      </c>
      <c r="L722" s="31">
        <v>-1174052</v>
      </c>
      <c r="N722" s="31">
        <v>34.956000000000003</v>
      </c>
      <c r="O722" s="32">
        <v>2.5999999999999998E-10</v>
      </c>
      <c r="P722"/>
      <c r="Q722"/>
      <c r="R722"/>
    </row>
    <row r="723" spans="1:18" ht="14.5" hidden="1" x14ac:dyDescent="0.35">
      <c r="A723" s="31" t="s">
        <v>184</v>
      </c>
      <c r="B723" s="31" t="s">
        <v>157</v>
      </c>
      <c r="C723" s="31" t="s">
        <v>145</v>
      </c>
      <c r="D723" s="31" t="s">
        <v>150</v>
      </c>
      <c r="E723" s="31"/>
      <c r="F723" s="31" t="s">
        <v>125</v>
      </c>
      <c r="G723" s="31">
        <v>98740.800000000003</v>
      </c>
      <c r="H723" s="31">
        <v>-1115.0250000000001</v>
      </c>
      <c r="I723" s="31">
        <v>0</v>
      </c>
      <c r="J723" s="31">
        <v>-4519.8654999999999</v>
      </c>
      <c r="K723" s="31">
        <v>1170439.253</v>
      </c>
      <c r="L723" s="31">
        <v>-1199340</v>
      </c>
      <c r="N723" s="31">
        <v>-26.216999999999999</v>
      </c>
      <c r="O723" s="31">
        <v>-34.956000000000003</v>
      </c>
      <c r="P723"/>
      <c r="Q723"/>
      <c r="R723"/>
    </row>
    <row r="724" spans="1:18" ht="14.5" hidden="1" x14ac:dyDescent="0.35">
      <c r="A724" s="31" t="s">
        <v>184</v>
      </c>
      <c r="B724" s="31" t="s">
        <v>158</v>
      </c>
      <c r="C724" s="31" t="s">
        <v>145</v>
      </c>
      <c r="D724" s="31" t="s">
        <v>149</v>
      </c>
      <c r="E724" s="31"/>
      <c r="F724" s="31" t="s">
        <v>125</v>
      </c>
      <c r="G724" s="31">
        <v>58719.6</v>
      </c>
      <c r="H724" s="31">
        <v>0</v>
      </c>
      <c r="I724" s="31">
        <v>836.26880000000006</v>
      </c>
      <c r="J724" s="31">
        <v>20070.450799999999</v>
      </c>
      <c r="K724" s="31">
        <v>719085.54700000002</v>
      </c>
      <c r="L724" s="31">
        <v>-704635.2</v>
      </c>
      <c r="N724" s="31">
        <v>34.956000000000003</v>
      </c>
      <c r="O724" s="31">
        <v>34.956000000000003</v>
      </c>
      <c r="P724"/>
      <c r="Q724"/>
      <c r="R724"/>
    </row>
    <row r="725" spans="1:18" ht="14.5" hidden="1" x14ac:dyDescent="0.35">
      <c r="A725" s="31" t="s">
        <v>184</v>
      </c>
      <c r="B725" s="31" t="s">
        <v>158</v>
      </c>
      <c r="C725" s="31" t="s">
        <v>145</v>
      </c>
      <c r="D725" s="31" t="s">
        <v>150</v>
      </c>
      <c r="E725" s="31"/>
      <c r="F725" s="31" t="s">
        <v>125</v>
      </c>
      <c r="G725" s="31">
        <v>58719.6</v>
      </c>
      <c r="H725" s="31">
        <v>-1115.0250000000001</v>
      </c>
      <c r="I725" s="31">
        <v>-1115.0250000000001</v>
      </c>
      <c r="J725" s="31">
        <v>-13380.3006</v>
      </c>
      <c r="K725" s="31">
        <v>693797.43980000005</v>
      </c>
      <c r="L725" s="31">
        <v>-719085.54700000002</v>
      </c>
      <c r="N725" s="32">
        <v>-2.0649999999999998E-9</v>
      </c>
      <c r="O725" s="31">
        <v>-26.216999999999999</v>
      </c>
      <c r="P725"/>
      <c r="Q725"/>
      <c r="R725"/>
    </row>
    <row r="726" spans="1:18" ht="14.5" hidden="1" x14ac:dyDescent="0.35">
      <c r="A726" s="31" t="s">
        <v>184</v>
      </c>
      <c r="B726" s="31" t="s">
        <v>159</v>
      </c>
      <c r="C726" s="31" t="s">
        <v>145</v>
      </c>
      <c r="D726" s="31" t="s">
        <v>149</v>
      </c>
      <c r="E726" s="31"/>
      <c r="F726" s="31" t="s">
        <v>125</v>
      </c>
      <c r="G726" s="31">
        <v>58719.6</v>
      </c>
      <c r="H726" s="31">
        <v>1115.0250000000001</v>
      </c>
      <c r="I726" s="31">
        <v>1115.0250000000001</v>
      </c>
      <c r="J726" s="31">
        <v>13380.3006</v>
      </c>
      <c r="K726" s="31">
        <v>715472.96019999997</v>
      </c>
      <c r="L726" s="31">
        <v>-690184.853</v>
      </c>
      <c r="N726" s="32">
        <v>6.7260000000000003E-10</v>
      </c>
      <c r="O726" s="31">
        <v>26.216999999999999</v>
      </c>
      <c r="P726"/>
      <c r="Q726"/>
      <c r="R726"/>
    </row>
    <row r="727" spans="1:18" ht="14.5" hidden="1" x14ac:dyDescent="0.35">
      <c r="A727" s="31" t="s">
        <v>184</v>
      </c>
      <c r="B727" s="31" t="s">
        <v>159</v>
      </c>
      <c r="C727" s="31" t="s">
        <v>145</v>
      </c>
      <c r="D727" s="31" t="s">
        <v>150</v>
      </c>
      <c r="E727" s="31"/>
      <c r="F727" s="31" t="s">
        <v>125</v>
      </c>
      <c r="G727" s="31">
        <v>58719.6</v>
      </c>
      <c r="H727" s="31">
        <v>0</v>
      </c>
      <c r="I727" s="31">
        <v>-836.26880000000006</v>
      </c>
      <c r="J727" s="31">
        <v>-20070.450799999999</v>
      </c>
      <c r="K727" s="31">
        <v>690184.853</v>
      </c>
      <c r="L727" s="31">
        <v>-704635.2</v>
      </c>
      <c r="N727" s="31">
        <v>-34.956000000000003</v>
      </c>
      <c r="O727" s="31">
        <v>-34.956000000000003</v>
      </c>
      <c r="P727"/>
      <c r="Q727"/>
      <c r="R727"/>
    </row>
    <row r="728" spans="1:18" ht="14.5" hidden="1" x14ac:dyDescent="0.35">
      <c r="A728" s="31" t="s">
        <v>184</v>
      </c>
      <c r="B728" s="31" t="s">
        <v>160</v>
      </c>
      <c r="C728" s="31" t="s">
        <v>145</v>
      </c>
      <c r="D728" s="31" t="s">
        <v>149</v>
      </c>
      <c r="E728" s="31"/>
      <c r="F728" s="31" t="s">
        <v>125</v>
      </c>
      <c r="G728" s="31">
        <v>58719.6</v>
      </c>
      <c r="H728" s="31">
        <v>1115.0250000000001</v>
      </c>
      <c r="I728" s="31">
        <v>0</v>
      </c>
      <c r="J728" s="31">
        <v>4519.8654999999999</v>
      </c>
      <c r="K728" s="31">
        <v>719085.54700000002</v>
      </c>
      <c r="L728" s="31">
        <v>-690184.853</v>
      </c>
      <c r="N728" s="31">
        <v>26.216999999999999</v>
      </c>
      <c r="O728" s="31">
        <v>34.956000000000003</v>
      </c>
      <c r="P728"/>
      <c r="Q728"/>
      <c r="R728"/>
    </row>
    <row r="729" spans="1:18" ht="14.5" hidden="1" x14ac:dyDescent="0.35">
      <c r="A729" s="31" t="s">
        <v>184</v>
      </c>
      <c r="B729" s="31" t="s">
        <v>160</v>
      </c>
      <c r="C729" s="31" t="s">
        <v>145</v>
      </c>
      <c r="D729" s="31" t="s">
        <v>150</v>
      </c>
      <c r="E729" s="31"/>
      <c r="F729" s="31" t="s">
        <v>125</v>
      </c>
      <c r="G729" s="31">
        <v>58719.6</v>
      </c>
      <c r="H729" s="31">
        <v>-836.26880000000006</v>
      </c>
      <c r="I729" s="31">
        <v>-1115.0250000000001</v>
      </c>
      <c r="J729" s="31">
        <v>-20070.450799999999</v>
      </c>
      <c r="K729" s="31">
        <v>704635.2</v>
      </c>
      <c r="L729" s="31">
        <v>-715472.96019999997</v>
      </c>
      <c r="N729" s="31">
        <v>-34.956000000000003</v>
      </c>
      <c r="O729" s="32">
        <v>-7.2799999999999997E-10</v>
      </c>
      <c r="P729"/>
      <c r="Q729"/>
      <c r="R729"/>
    </row>
    <row r="730" spans="1:18" ht="14.5" hidden="1" x14ac:dyDescent="0.35">
      <c r="A730" s="31" t="s">
        <v>184</v>
      </c>
      <c r="B730" s="31" t="s">
        <v>161</v>
      </c>
      <c r="C730" s="31" t="s">
        <v>145</v>
      </c>
      <c r="D730" s="31" t="s">
        <v>149</v>
      </c>
      <c r="E730" s="31"/>
      <c r="F730" s="31" t="s">
        <v>125</v>
      </c>
      <c r="G730" s="31">
        <v>58719.6</v>
      </c>
      <c r="H730" s="31">
        <v>836.26880000000006</v>
      </c>
      <c r="I730" s="31">
        <v>1115.0250000000001</v>
      </c>
      <c r="J730" s="31">
        <v>20070.450799999999</v>
      </c>
      <c r="K730" s="31">
        <v>704635.2</v>
      </c>
      <c r="L730" s="31">
        <v>-693797.43980000005</v>
      </c>
      <c r="N730" s="31">
        <v>34.956000000000003</v>
      </c>
      <c r="O730" s="32">
        <v>-6.6669999999999998E-10</v>
      </c>
      <c r="P730"/>
      <c r="Q730"/>
      <c r="R730"/>
    </row>
    <row r="731" spans="1:18" ht="14.5" hidden="1" x14ac:dyDescent="0.35">
      <c r="A731" s="31" t="s">
        <v>184</v>
      </c>
      <c r="B731" s="31" t="s">
        <v>161</v>
      </c>
      <c r="C731" s="31" t="s">
        <v>145</v>
      </c>
      <c r="D731" s="31" t="s">
        <v>150</v>
      </c>
      <c r="E731" s="31"/>
      <c r="F731" s="31" t="s">
        <v>125</v>
      </c>
      <c r="G731" s="31">
        <v>58719.6</v>
      </c>
      <c r="H731" s="31">
        <v>-1115.0250000000001</v>
      </c>
      <c r="I731" s="31">
        <v>0</v>
      </c>
      <c r="J731" s="31">
        <v>-4519.8654999999999</v>
      </c>
      <c r="K731" s="31">
        <v>690184.853</v>
      </c>
      <c r="L731" s="31">
        <v>-719085.54700000002</v>
      </c>
      <c r="N731" s="31">
        <v>-26.216999999999999</v>
      </c>
      <c r="O731" s="31">
        <v>-34.956000000000003</v>
      </c>
      <c r="P731"/>
      <c r="Q731"/>
      <c r="R731"/>
    </row>
    <row r="732" spans="1:18" ht="14.5" hidden="1" x14ac:dyDescent="0.35">
      <c r="A732" s="31" t="s">
        <v>184</v>
      </c>
      <c r="B732" s="31" t="s">
        <v>162</v>
      </c>
      <c r="C732" s="31" t="s">
        <v>145</v>
      </c>
      <c r="D732" s="31"/>
      <c r="E732" s="31"/>
      <c r="F732" s="31" t="s">
        <v>125</v>
      </c>
      <c r="G732" s="31">
        <v>107978.424</v>
      </c>
      <c r="H732" s="31">
        <v>-6755.2833000000001</v>
      </c>
      <c r="I732" s="31">
        <v>0</v>
      </c>
      <c r="J732" s="31">
        <v>89169.739199999996</v>
      </c>
      <c r="K732" s="31">
        <v>1295741.088</v>
      </c>
      <c r="L732" s="31">
        <v>-1400940</v>
      </c>
      <c r="N732" s="31">
        <v>170.994</v>
      </c>
      <c r="O732" s="32">
        <v>-3.1639999999999998E-9</v>
      </c>
      <c r="P732"/>
      <c r="Q732"/>
      <c r="R732"/>
    </row>
    <row r="733" spans="1:18" ht="14.5" hidden="1" x14ac:dyDescent="0.35">
      <c r="A733" s="31" t="s">
        <v>184</v>
      </c>
      <c r="B733" s="31" t="s">
        <v>163</v>
      </c>
      <c r="C733" s="31" t="s">
        <v>145</v>
      </c>
      <c r="D733" s="31"/>
      <c r="E733" s="31"/>
      <c r="F733" s="31" t="s">
        <v>125</v>
      </c>
      <c r="G733" s="31">
        <v>107978.424</v>
      </c>
      <c r="H733" s="31">
        <v>6755.2833000000001</v>
      </c>
      <c r="I733" s="31">
        <v>0</v>
      </c>
      <c r="J733" s="31">
        <v>-89169.739199999996</v>
      </c>
      <c r="K733" s="31">
        <v>1295741.088</v>
      </c>
      <c r="L733" s="31">
        <v>-1190542</v>
      </c>
      <c r="N733" s="31">
        <v>-170.994</v>
      </c>
      <c r="O733" s="32">
        <v>3.3959999999999999E-9</v>
      </c>
      <c r="P733"/>
      <c r="Q733"/>
      <c r="R733"/>
    </row>
    <row r="734" spans="1:18" ht="14.5" hidden="1" x14ac:dyDescent="0.35">
      <c r="A734" s="31" t="s">
        <v>184</v>
      </c>
      <c r="B734" s="31" t="s">
        <v>164</v>
      </c>
      <c r="C734" s="31" t="s">
        <v>145</v>
      </c>
      <c r="D734" s="31"/>
      <c r="E734" s="31"/>
      <c r="F734" s="31" t="s">
        <v>125</v>
      </c>
      <c r="G734" s="31">
        <v>107978.424</v>
      </c>
      <c r="H734" s="31">
        <v>-6755.2833000000001</v>
      </c>
      <c r="I734" s="31">
        <v>0</v>
      </c>
      <c r="J734" s="31">
        <v>72957.059299999994</v>
      </c>
      <c r="K734" s="31">
        <v>1295741.088</v>
      </c>
      <c r="L734" s="31">
        <v>-1400940</v>
      </c>
      <c r="N734" s="31">
        <v>170.994</v>
      </c>
      <c r="O734" s="32">
        <v>-6.4469999999999998E-9</v>
      </c>
      <c r="P734"/>
      <c r="Q734"/>
      <c r="R734"/>
    </row>
    <row r="735" spans="1:18" ht="14.5" hidden="1" x14ac:dyDescent="0.35">
      <c r="A735" s="31" t="s">
        <v>184</v>
      </c>
      <c r="B735" s="31" t="s">
        <v>165</v>
      </c>
      <c r="C735" s="31" t="s">
        <v>145</v>
      </c>
      <c r="D735" s="31"/>
      <c r="E735" s="31"/>
      <c r="F735" s="31" t="s">
        <v>125</v>
      </c>
      <c r="G735" s="31">
        <v>107978.424</v>
      </c>
      <c r="H735" s="31">
        <v>6755.2833000000001</v>
      </c>
      <c r="I735" s="31">
        <v>0</v>
      </c>
      <c r="J735" s="31">
        <v>-72957.059299999994</v>
      </c>
      <c r="K735" s="31">
        <v>1295741.088</v>
      </c>
      <c r="L735" s="31">
        <v>-1190542</v>
      </c>
      <c r="N735" s="31">
        <v>-170.994</v>
      </c>
      <c r="O735" s="32">
        <v>6.6789999999999998E-9</v>
      </c>
      <c r="P735"/>
      <c r="Q735"/>
      <c r="R735"/>
    </row>
    <row r="736" spans="1:18" ht="14.5" hidden="1" x14ac:dyDescent="0.35">
      <c r="A736" s="31" t="s">
        <v>184</v>
      </c>
      <c r="B736" s="31" t="s">
        <v>166</v>
      </c>
      <c r="C736" s="31" t="s">
        <v>145</v>
      </c>
      <c r="D736" s="31"/>
      <c r="E736" s="31"/>
      <c r="F736" s="31" t="s">
        <v>125</v>
      </c>
      <c r="G736" s="31">
        <v>107978.424</v>
      </c>
      <c r="H736" s="31">
        <v>0</v>
      </c>
      <c r="I736" s="31">
        <v>-6755.2833000000001</v>
      </c>
      <c r="J736" s="31">
        <v>-89169.739199999996</v>
      </c>
      <c r="K736" s="31">
        <v>1400940.1151000001</v>
      </c>
      <c r="L736" s="31">
        <v>-1295741</v>
      </c>
      <c r="N736" s="32">
        <v>-3.36E-9</v>
      </c>
      <c r="O736" s="31">
        <v>170.994</v>
      </c>
      <c r="P736"/>
      <c r="Q736"/>
      <c r="R736"/>
    </row>
    <row r="737" spans="1:18" ht="14.5" hidden="1" x14ac:dyDescent="0.35">
      <c r="A737" s="31" t="s">
        <v>184</v>
      </c>
      <c r="B737" s="31" t="s">
        <v>167</v>
      </c>
      <c r="C737" s="31" t="s">
        <v>145</v>
      </c>
      <c r="D737" s="31"/>
      <c r="E737" s="31"/>
      <c r="F737" s="31" t="s">
        <v>125</v>
      </c>
      <c r="G737" s="31">
        <v>107978.424</v>
      </c>
      <c r="H737" s="31">
        <v>0</v>
      </c>
      <c r="I737" s="31">
        <v>6755.2833000000001</v>
      </c>
      <c r="J737" s="31">
        <v>89169.739199999996</v>
      </c>
      <c r="K737" s="31">
        <v>1190542.0608999999</v>
      </c>
      <c r="L737" s="31">
        <v>-1295741</v>
      </c>
      <c r="N737" s="32">
        <v>3.5950000000000001E-9</v>
      </c>
      <c r="O737" s="31">
        <v>-170.994</v>
      </c>
      <c r="P737"/>
      <c r="Q737"/>
      <c r="R737"/>
    </row>
    <row r="738" spans="1:18" ht="14.5" hidden="1" x14ac:dyDescent="0.35">
      <c r="A738" s="31" t="s">
        <v>184</v>
      </c>
      <c r="B738" s="31" t="s">
        <v>168</v>
      </c>
      <c r="C738" s="31" t="s">
        <v>145</v>
      </c>
      <c r="D738" s="31"/>
      <c r="E738" s="31"/>
      <c r="F738" s="31" t="s">
        <v>125</v>
      </c>
      <c r="G738" s="31">
        <v>107978.424</v>
      </c>
      <c r="H738" s="31">
        <v>0</v>
      </c>
      <c r="I738" s="31">
        <v>-6755.2833000000001</v>
      </c>
      <c r="J738" s="31">
        <v>-72957.059399999998</v>
      </c>
      <c r="K738" s="31">
        <v>1400940.1151000001</v>
      </c>
      <c r="L738" s="31">
        <v>-1295741</v>
      </c>
      <c r="N738" s="32">
        <v>-6.2479999999999999E-9</v>
      </c>
      <c r="O738" s="31">
        <v>170.994</v>
      </c>
      <c r="P738"/>
      <c r="Q738"/>
      <c r="R738"/>
    </row>
    <row r="739" spans="1:18" ht="14.5" hidden="1" x14ac:dyDescent="0.35">
      <c r="A739" s="31" t="s">
        <v>184</v>
      </c>
      <c r="B739" s="31" t="s">
        <v>169</v>
      </c>
      <c r="C739" s="31" t="s">
        <v>145</v>
      </c>
      <c r="D739" s="31"/>
      <c r="E739" s="31"/>
      <c r="F739" s="31" t="s">
        <v>125</v>
      </c>
      <c r="G739" s="31">
        <v>107978.424</v>
      </c>
      <c r="H739" s="31">
        <v>0</v>
      </c>
      <c r="I739" s="31">
        <v>6755.2833000000001</v>
      </c>
      <c r="J739" s="31">
        <v>72957.059399999998</v>
      </c>
      <c r="K739" s="31">
        <v>1190542.0608999999</v>
      </c>
      <c r="L739" s="31">
        <v>-1295741</v>
      </c>
      <c r="N739" s="32">
        <v>6.4840000000000004E-9</v>
      </c>
      <c r="O739" s="31">
        <v>-170.994</v>
      </c>
      <c r="P739"/>
      <c r="Q739"/>
      <c r="R739"/>
    </row>
    <row r="740" spans="1:18" ht="14.5" hidden="1" x14ac:dyDescent="0.35">
      <c r="A740" s="31" t="s">
        <v>184</v>
      </c>
      <c r="B740" s="31" t="s">
        <v>170</v>
      </c>
      <c r="C740" s="31" t="s">
        <v>145</v>
      </c>
      <c r="D740" s="31"/>
      <c r="E740" s="31"/>
      <c r="F740" s="31" t="s">
        <v>125</v>
      </c>
      <c r="G740" s="31">
        <v>49193.976000000002</v>
      </c>
      <c r="H740" s="31">
        <v>-6755.2833000000001</v>
      </c>
      <c r="I740" s="31">
        <v>0</v>
      </c>
      <c r="J740" s="31">
        <v>89169.739199999996</v>
      </c>
      <c r="K740" s="31">
        <v>590327.71200000006</v>
      </c>
      <c r="L740" s="31">
        <v>-695526.73910000001</v>
      </c>
      <c r="N740" s="31">
        <v>170.994</v>
      </c>
      <c r="O740" s="32">
        <v>-3.8639999999999999E-9</v>
      </c>
      <c r="P740"/>
      <c r="Q740"/>
      <c r="R740"/>
    </row>
    <row r="741" spans="1:18" ht="14.5" hidden="1" x14ac:dyDescent="0.35">
      <c r="A741" s="31" t="s">
        <v>184</v>
      </c>
      <c r="B741" s="31" t="s">
        <v>171</v>
      </c>
      <c r="C741" s="31" t="s">
        <v>145</v>
      </c>
      <c r="D741" s="31"/>
      <c r="E741" s="31"/>
      <c r="F741" s="31" t="s">
        <v>125</v>
      </c>
      <c r="G741" s="31">
        <v>49193.976000000002</v>
      </c>
      <c r="H741" s="31">
        <v>6755.2833000000001</v>
      </c>
      <c r="I741" s="31">
        <v>0</v>
      </c>
      <c r="J741" s="31">
        <v>-89169.739199999996</v>
      </c>
      <c r="K741" s="31">
        <v>590327.71200000006</v>
      </c>
      <c r="L741" s="31">
        <v>-485128.68489999999</v>
      </c>
      <c r="N741" s="31">
        <v>-170.994</v>
      </c>
      <c r="O741" s="32">
        <v>2.6960000000000002E-9</v>
      </c>
      <c r="P741"/>
      <c r="Q741"/>
      <c r="R741"/>
    </row>
    <row r="742" spans="1:18" ht="14.5" hidden="1" x14ac:dyDescent="0.35">
      <c r="A742" s="31" t="s">
        <v>184</v>
      </c>
      <c r="B742" s="31" t="s">
        <v>172</v>
      </c>
      <c r="C742" s="31" t="s">
        <v>145</v>
      </c>
      <c r="D742" s="31"/>
      <c r="E742" s="31"/>
      <c r="F742" s="31" t="s">
        <v>125</v>
      </c>
      <c r="G742" s="31">
        <v>49193.976000000002</v>
      </c>
      <c r="H742" s="31">
        <v>-6755.2833000000001</v>
      </c>
      <c r="I742" s="31">
        <v>0</v>
      </c>
      <c r="J742" s="31">
        <v>72957.059299999994</v>
      </c>
      <c r="K742" s="31">
        <v>590327.71200000006</v>
      </c>
      <c r="L742" s="31">
        <v>-695526.73910000001</v>
      </c>
      <c r="N742" s="31">
        <v>170.994</v>
      </c>
      <c r="O742" s="32">
        <v>-7.1470000000000002E-9</v>
      </c>
      <c r="P742"/>
      <c r="Q742"/>
      <c r="R742"/>
    </row>
    <row r="743" spans="1:18" ht="14.5" hidden="1" x14ac:dyDescent="0.35">
      <c r="A743" s="31" t="s">
        <v>184</v>
      </c>
      <c r="B743" s="31" t="s">
        <v>173</v>
      </c>
      <c r="C743" s="31" t="s">
        <v>145</v>
      </c>
      <c r="D743" s="31"/>
      <c r="E743" s="31"/>
      <c r="F743" s="31" t="s">
        <v>125</v>
      </c>
      <c r="G743" s="31">
        <v>49193.976000000002</v>
      </c>
      <c r="H743" s="31">
        <v>6755.2833000000001</v>
      </c>
      <c r="I743" s="31">
        <v>0</v>
      </c>
      <c r="J743" s="31">
        <v>-72957.059299999994</v>
      </c>
      <c r="K743" s="31">
        <v>590327.71200000006</v>
      </c>
      <c r="L743" s="31">
        <v>-485128.68489999999</v>
      </c>
      <c r="N743" s="31">
        <v>-170.994</v>
      </c>
      <c r="O743" s="32">
        <v>5.9790000000000001E-9</v>
      </c>
      <c r="P743"/>
      <c r="Q743"/>
      <c r="R743"/>
    </row>
    <row r="744" spans="1:18" ht="14.5" hidden="1" x14ac:dyDescent="0.35">
      <c r="A744" s="31" t="s">
        <v>184</v>
      </c>
      <c r="B744" s="31" t="s">
        <v>174</v>
      </c>
      <c r="C744" s="31" t="s">
        <v>145</v>
      </c>
      <c r="D744" s="31"/>
      <c r="E744" s="31"/>
      <c r="F744" s="31" t="s">
        <v>125</v>
      </c>
      <c r="G744" s="31">
        <v>49193.976000000002</v>
      </c>
      <c r="H744" s="31">
        <v>0</v>
      </c>
      <c r="I744" s="31">
        <v>-6755.2833000000001</v>
      </c>
      <c r="J744" s="31">
        <v>-89169.739199999996</v>
      </c>
      <c r="K744" s="31">
        <v>695526.73910000001</v>
      </c>
      <c r="L744" s="31">
        <v>-590327.71200000006</v>
      </c>
      <c r="N744" s="32">
        <v>-4.0609999999999999E-9</v>
      </c>
      <c r="O744" s="31">
        <v>170.994</v>
      </c>
      <c r="P744"/>
      <c r="Q744"/>
      <c r="R744"/>
    </row>
    <row r="745" spans="1:18" ht="14.5" hidden="1" x14ac:dyDescent="0.35">
      <c r="A745" s="31" t="s">
        <v>184</v>
      </c>
      <c r="B745" s="31" t="s">
        <v>175</v>
      </c>
      <c r="C745" s="31" t="s">
        <v>145</v>
      </c>
      <c r="D745" s="31"/>
      <c r="E745" s="31"/>
      <c r="F745" s="31" t="s">
        <v>125</v>
      </c>
      <c r="G745" s="31">
        <v>49193.976000000002</v>
      </c>
      <c r="H745" s="31">
        <v>0</v>
      </c>
      <c r="I745" s="31">
        <v>6755.2833000000001</v>
      </c>
      <c r="J745" s="31">
        <v>89169.739199999996</v>
      </c>
      <c r="K745" s="31">
        <v>485128.68489999999</v>
      </c>
      <c r="L745" s="31">
        <v>-590327.71200000006</v>
      </c>
      <c r="N745" s="32">
        <v>2.8940000000000001E-9</v>
      </c>
      <c r="O745" s="31">
        <v>-170.994</v>
      </c>
      <c r="P745"/>
      <c r="Q745"/>
      <c r="R745"/>
    </row>
    <row r="746" spans="1:18" ht="14.5" hidden="1" x14ac:dyDescent="0.35">
      <c r="A746" s="31" t="s">
        <v>184</v>
      </c>
      <c r="B746" s="31" t="s">
        <v>176</v>
      </c>
      <c r="C746" s="31" t="s">
        <v>145</v>
      </c>
      <c r="D746" s="31"/>
      <c r="E746" s="31"/>
      <c r="F746" s="31" t="s">
        <v>125</v>
      </c>
      <c r="G746" s="31">
        <v>49193.976000000002</v>
      </c>
      <c r="H746" s="31">
        <v>0</v>
      </c>
      <c r="I746" s="31">
        <v>-6755.2833000000001</v>
      </c>
      <c r="J746" s="31">
        <v>-72957.059399999998</v>
      </c>
      <c r="K746" s="31">
        <v>695526.73910000001</v>
      </c>
      <c r="L746" s="31">
        <v>-590327.71200000006</v>
      </c>
      <c r="N746" s="32">
        <v>-6.9489999999999999E-9</v>
      </c>
      <c r="O746" s="31">
        <v>170.994</v>
      </c>
      <c r="P746"/>
      <c r="Q746"/>
      <c r="R746"/>
    </row>
    <row r="747" spans="1:18" ht="14.5" hidden="1" x14ac:dyDescent="0.35">
      <c r="A747" s="31" t="s">
        <v>184</v>
      </c>
      <c r="B747" s="31" t="s">
        <v>177</v>
      </c>
      <c r="C747" s="31" t="s">
        <v>145</v>
      </c>
      <c r="D747" s="31"/>
      <c r="E747" s="31"/>
      <c r="F747" s="31" t="s">
        <v>125</v>
      </c>
      <c r="G747" s="31">
        <v>49193.976000000002</v>
      </c>
      <c r="H747" s="31">
        <v>0</v>
      </c>
      <c r="I747" s="31">
        <v>6755.2833000000001</v>
      </c>
      <c r="J747" s="31">
        <v>72957.059399999998</v>
      </c>
      <c r="K747" s="31">
        <v>485128.68489999999</v>
      </c>
      <c r="L747" s="31">
        <v>-590327.71200000006</v>
      </c>
      <c r="N747" s="32">
        <v>5.7820000000000001E-9</v>
      </c>
      <c r="O747" s="31">
        <v>-170.994</v>
      </c>
      <c r="P747"/>
      <c r="Q747"/>
      <c r="R747"/>
    </row>
    <row r="748" spans="1:18" ht="14.5" hidden="1" x14ac:dyDescent="0.35">
      <c r="A748" s="31" t="s">
        <v>185</v>
      </c>
      <c r="B748" s="31" t="s">
        <v>122</v>
      </c>
      <c r="C748" s="31" t="s">
        <v>123</v>
      </c>
      <c r="D748" s="31" t="s">
        <v>124</v>
      </c>
      <c r="E748" s="31">
        <v>1</v>
      </c>
      <c r="F748" s="31" t="s">
        <v>125</v>
      </c>
      <c r="G748" s="31">
        <v>0</v>
      </c>
      <c r="H748" s="31">
        <v>8.9800000000000005E-2</v>
      </c>
      <c r="I748" s="31">
        <v>-0.3387</v>
      </c>
      <c r="J748" s="31">
        <v>-5.1417999999999999</v>
      </c>
      <c r="K748" s="31">
        <v>5.3727</v>
      </c>
      <c r="L748" s="31">
        <v>1.4241999999999999</v>
      </c>
      <c r="N748" s="31">
        <v>-2E-3</v>
      </c>
      <c r="O748" s="31">
        <v>8.0000000000000002E-3</v>
      </c>
      <c r="P748"/>
      <c r="Q748"/>
      <c r="R748"/>
    </row>
    <row r="749" spans="1:18" ht="14.5" hidden="1" x14ac:dyDescent="0.35">
      <c r="A749" s="31" t="s">
        <v>185</v>
      </c>
      <c r="B749" s="31" t="s">
        <v>122</v>
      </c>
      <c r="C749" s="31" t="s">
        <v>123</v>
      </c>
      <c r="D749" s="31" t="s">
        <v>124</v>
      </c>
      <c r="E749" s="31">
        <v>2</v>
      </c>
      <c r="F749" s="31" t="s">
        <v>125</v>
      </c>
      <c r="G749" s="31">
        <v>0</v>
      </c>
      <c r="H749" s="31">
        <v>-0.3387</v>
      </c>
      <c r="I749" s="31">
        <v>-8.9800000000000005E-2</v>
      </c>
      <c r="J749" s="31">
        <v>2.9870000000000001</v>
      </c>
      <c r="K749" s="31">
        <v>1.4241999999999999</v>
      </c>
      <c r="L749" s="31">
        <v>-5.3727</v>
      </c>
      <c r="N749" s="31">
        <v>8.0000000000000002E-3</v>
      </c>
      <c r="O749" s="31">
        <v>2E-3</v>
      </c>
      <c r="P749"/>
      <c r="Q749"/>
      <c r="R749"/>
    </row>
    <row r="750" spans="1:18" ht="14.5" hidden="1" x14ac:dyDescent="0.35">
      <c r="A750" s="31" t="s">
        <v>185</v>
      </c>
      <c r="B750" s="31" t="s">
        <v>122</v>
      </c>
      <c r="C750" s="31" t="s">
        <v>123</v>
      </c>
      <c r="D750" s="31" t="s">
        <v>124</v>
      </c>
      <c r="E750" s="31">
        <v>3</v>
      </c>
      <c r="F750" s="31" t="s">
        <v>125</v>
      </c>
      <c r="G750" s="31">
        <v>0</v>
      </c>
      <c r="H750" s="31">
        <v>0</v>
      </c>
      <c r="I750" s="31">
        <v>0</v>
      </c>
      <c r="J750" s="31">
        <v>4.7123999999999997</v>
      </c>
      <c r="K750" s="31">
        <v>0</v>
      </c>
      <c r="L750" s="31">
        <v>0</v>
      </c>
      <c r="N750" s="32">
        <v>2.5860000000000001E-12</v>
      </c>
      <c r="O750" s="32">
        <v>-2.928E-12</v>
      </c>
      <c r="P750"/>
      <c r="Q750"/>
      <c r="R750"/>
    </row>
    <row r="751" spans="1:18" ht="14.5" hidden="1" x14ac:dyDescent="0.35">
      <c r="A751" s="31" t="s">
        <v>185</v>
      </c>
      <c r="B751" s="31" t="s">
        <v>122</v>
      </c>
      <c r="C751" s="31" t="s">
        <v>123</v>
      </c>
      <c r="D751" s="31" t="s">
        <v>124</v>
      </c>
      <c r="E751" s="31">
        <v>4</v>
      </c>
      <c r="F751" s="31" t="s">
        <v>125</v>
      </c>
      <c r="G751" s="31">
        <v>0</v>
      </c>
      <c r="H751" s="31">
        <v>8.9800000000000005E-2</v>
      </c>
      <c r="I751" s="31">
        <v>-0.29399999999999998</v>
      </c>
      <c r="J751" s="31">
        <v>-4.6050000000000004</v>
      </c>
      <c r="K751" s="31">
        <v>23.9391</v>
      </c>
      <c r="L751" s="31">
        <v>7.3093000000000004</v>
      </c>
      <c r="N751" s="31">
        <v>3.0000000000000001E-3</v>
      </c>
      <c r="O751" s="31">
        <v>-1.0999999999999999E-2</v>
      </c>
      <c r="P751"/>
      <c r="Q751"/>
      <c r="R751"/>
    </row>
    <row r="752" spans="1:18" ht="14.5" hidden="1" x14ac:dyDescent="0.35">
      <c r="A752" s="31" t="s">
        <v>185</v>
      </c>
      <c r="B752" s="31" t="s">
        <v>122</v>
      </c>
      <c r="C752" s="31" t="s">
        <v>123</v>
      </c>
      <c r="D752" s="31" t="s">
        <v>124</v>
      </c>
      <c r="E752" s="31">
        <v>5</v>
      </c>
      <c r="F752" s="31" t="s">
        <v>125</v>
      </c>
      <c r="G752" s="31">
        <v>0</v>
      </c>
      <c r="H752" s="31">
        <v>0.29399999999999998</v>
      </c>
      <c r="I752" s="31">
        <v>8.9800000000000005E-2</v>
      </c>
      <c r="J752" s="31">
        <v>-2.4506999999999999</v>
      </c>
      <c r="K752" s="31">
        <v>-7.3093000000000004</v>
      </c>
      <c r="L752" s="31">
        <v>23.9391</v>
      </c>
      <c r="N752" s="31">
        <v>1.0999999999999999E-2</v>
      </c>
      <c r="O752" s="31">
        <v>3.0000000000000001E-3</v>
      </c>
      <c r="P752"/>
      <c r="Q752"/>
      <c r="R752"/>
    </row>
    <row r="753" spans="1:18" ht="14.5" hidden="1" x14ac:dyDescent="0.35">
      <c r="A753" s="31" t="s">
        <v>185</v>
      </c>
      <c r="B753" s="31" t="s">
        <v>122</v>
      </c>
      <c r="C753" s="31" t="s">
        <v>123</v>
      </c>
      <c r="D753" s="31" t="s">
        <v>124</v>
      </c>
      <c r="E753" s="31">
        <v>6</v>
      </c>
      <c r="F753" s="31" t="s">
        <v>125</v>
      </c>
      <c r="G753" s="31">
        <v>0</v>
      </c>
      <c r="H753" s="31">
        <v>0</v>
      </c>
      <c r="I753" s="31">
        <v>0</v>
      </c>
      <c r="J753" s="31">
        <v>4.9486999999999997</v>
      </c>
      <c r="K753" s="31">
        <v>0</v>
      </c>
      <c r="L753" s="31">
        <v>0</v>
      </c>
      <c r="N753" s="32">
        <v>-4.1590000000000004E-12</v>
      </c>
      <c r="O753" s="32">
        <v>4.2189999999999997E-12</v>
      </c>
      <c r="P753"/>
      <c r="Q753"/>
      <c r="R753"/>
    </row>
    <row r="754" spans="1:18" ht="14.5" hidden="1" x14ac:dyDescent="0.35">
      <c r="A754" s="31" t="s">
        <v>185</v>
      </c>
      <c r="B754" s="31" t="s">
        <v>122</v>
      </c>
      <c r="C754" s="31" t="s">
        <v>123</v>
      </c>
      <c r="D754" s="31" t="s">
        <v>124</v>
      </c>
      <c r="E754" s="31">
        <v>7</v>
      </c>
      <c r="F754" s="31" t="s">
        <v>125</v>
      </c>
      <c r="G754" s="31">
        <v>0</v>
      </c>
      <c r="H754" s="31">
        <v>-0.7974</v>
      </c>
      <c r="I754" s="31">
        <v>2.6073</v>
      </c>
      <c r="J754" s="31">
        <v>40.855800000000002</v>
      </c>
      <c r="K754" s="31">
        <v>7.6980000000000004</v>
      </c>
      <c r="L754" s="31">
        <v>2.3542000000000001</v>
      </c>
      <c r="N754" s="31">
        <v>1E-3</v>
      </c>
      <c r="O754" s="31">
        <v>-2E-3</v>
      </c>
      <c r="P754"/>
      <c r="Q754"/>
      <c r="R754"/>
    </row>
    <row r="755" spans="1:18" ht="14.5" hidden="1" x14ac:dyDescent="0.35">
      <c r="A755" s="31" t="s">
        <v>185</v>
      </c>
      <c r="B755" s="31" t="s">
        <v>122</v>
      </c>
      <c r="C755" s="31" t="s">
        <v>123</v>
      </c>
      <c r="D755" s="31" t="s">
        <v>124</v>
      </c>
      <c r="E755" s="31">
        <v>8</v>
      </c>
      <c r="F755" s="31" t="s">
        <v>125</v>
      </c>
      <c r="G755" s="31">
        <v>0</v>
      </c>
      <c r="H755" s="31">
        <v>2.6073</v>
      </c>
      <c r="I755" s="31">
        <v>0.7974</v>
      </c>
      <c r="J755" s="31">
        <v>-21.719200000000001</v>
      </c>
      <c r="K755" s="31">
        <v>2.3542000000000001</v>
      </c>
      <c r="L755" s="31">
        <v>-7.6980000000000004</v>
      </c>
      <c r="N755" s="31">
        <v>-2E-3</v>
      </c>
      <c r="O755" s="31">
        <v>-1E-3</v>
      </c>
      <c r="P755"/>
      <c r="Q755"/>
      <c r="R755"/>
    </row>
    <row r="756" spans="1:18" ht="14.5" hidden="1" x14ac:dyDescent="0.35">
      <c r="A756" s="31" t="s">
        <v>185</v>
      </c>
      <c r="B756" s="31" t="s">
        <v>122</v>
      </c>
      <c r="C756" s="31" t="s">
        <v>123</v>
      </c>
      <c r="D756" s="31" t="s">
        <v>124</v>
      </c>
      <c r="E756" s="31">
        <v>9</v>
      </c>
      <c r="F756" s="31" t="s">
        <v>125</v>
      </c>
      <c r="G756" s="31">
        <v>0</v>
      </c>
      <c r="H756" s="31">
        <v>0</v>
      </c>
      <c r="I756" s="31">
        <v>0</v>
      </c>
      <c r="J756" s="31">
        <v>-34.392499999999998</v>
      </c>
      <c r="K756" s="31">
        <v>0</v>
      </c>
      <c r="L756" s="31">
        <v>0</v>
      </c>
      <c r="N756" s="31">
        <v>0</v>
      </c>
      <c r="O756" s="31">
        <v>0</v>
      </c>
      <c r="P756"/>
      <c r="Q756"/>
      <c r="R756"/>
    </row>
    <row r="757" spans="1:18" ht="14.5" hidden="1" x14ac:dyDescent="0.35">
      <c r="A757" s="31" t="s">
        <v>185</v>
      </c>
      <c r="B757" s="31" t="s">
        <v>122</v>
      </c>
      <c r="C757" s="31" t="s">
        <v>123</v>
      </c>
      <c r="D757" s="31" t="s">
        <v>124</v>
      </c>
      <c r="E757" s="31">
        <v>10</v>
      </c>
      <c r="F757" s="31" t="s">
        <v>125</v>
      </c>
      <c r="G757" s="31">
        <v>0</v>
      </c>
      <c r="H757" s="31">
        <v>-1.9038999999999999</v>
      </c>
      <c r="I757" s="31">
        <v>0.28399999999999997</v>
      </c>
      <c r="J757" s="31">
        <v>26.254799999999999</v>
      </c>
      <c r="K757" s="31">
        <v>-0.22489999999999999</v>
      </c>
      <c r="L757" s="31">
        <v>-1.5076000000000001</v>
      </c>
      <c r="N757" s="31">
        <v>1.2E-2</v>
      </c>
      <c r="O757" s="31">
        <v>-2E-3</v>
      </c>
      <c r="P757"/>
      <c r="Q757"/>
      <c r="R757"/>
    </row>
    <row r="758" spans="1:18" ht="14.5" hidden="1" x14ac:dyDescent="0.35">
      <c r="A758" s="31" t="s">
        <v>185</v>
      </c>
      <c r="B758" s="31" t="s">
        <v>122</v>
      </c>
      <c r="C758" s="31" t="s">
        <v>123</v>
      </c>
      <c r="D758" s="31" t="s">
        <v>124</v>
      </c>
      <c r="E758" s="31">
        <v>11</v>
      </c>
      <c r="F758" s="31" t="s">
        <v>125</v>
      </c>
      <c r="G758" s="31">
        <v>0</v>
      </c>
      <c r="H758" s="31">
        <v>-0.28399999999999997</v>
      </c>
      <c r="I758" s="31">
        <v>-1.9038999999999999</v>
      </c>
      <c r="J758" s="31">
        <v>-19.439800000000002</v>
      </c>
      <c r="K758" s="31">
        <v>1.5076000000000001</v>
      </c>
      <c r="L758" s="31">
        <v>-0.22489999999999999</v>
      </c>
      <c r="N758" s="31">
        <v>2E-3</v>
      </c>
      <c r="O758" s="31">
        <v>1.2E-2</v>
      </c>
      <c r="P758"/>
      <c r="Q758"/>
      <c r="R758"/>
    </row>
    <row r="759" spans="1:18" ht="14.5" hidden="1" x14ac:dyDescent="0.35">
      <c r="A759" s="31" t="s">
        <v>185</v>
      </c>
      <c r="B759" s="31" t="s">
        <v>122</v>
      </c>
      <c r="C759" s="31" t="s">
        <v>123</v>
      </c>
      <c r="D759" s="31" t="s">
        <v>124</v>
      </c>
      <c r="E759" s="31">
        <v>12</v>
      </c>
      <c r="F759" s="31" t="s">
        <v>125</v>
      </c>
      <c r="G759" s="31">
        <v>0</v>
      </c>
      <c r="H759" s="31">
        <v>0</v>
      </c>
      <c r="I759" s="31">
        <v>0</v>
      </c>
      <c r="J759" s="31">
        <v>-20.5943</v>
      </c>
      <c r="K759" s="31">
        <v>0</v>
      </c>
      <c r="L759" s="31">
        <v>0</v>
      </c>
      <c r="N759" s="32">
        <v>-5.4080000000000004E-12</v>
      </c>
      <c r="O759" s="32">
        <v>5.4209999999999996E-12</v>
      </c>
      <c r="P759"/>
      <c r="Q759"/>
      <c r="R759"/>
    </row>
    <row r="760" spans="1:18" ht="14.5" hidden="1" x14ac:dyDescent="0.35">
      <c r="A760" s="31" t="s">
        <v>185</v>
      </c>
      <c r="B760" s="31" t="s">
        <v>126</v>
      </c>
      <c r="C760" s="31" t="s">
        <v>127</v>
      </c>
      <c r="D760" s="31"/>
      <c r="E760" s="31"/>
      <c r="F760" s="31" t="s">
        <v>125</v>
      </c>
      <c r="G760" s="31">
        <v>32860.800000000003</v>
      </c>
      <c r="H760" s="31">
        <v>0</v>
      </c>
      <c r="I760" s="31">
        <v>0</v>
      </c>
      <c r="J760" s="31">
        <v>0</v>
      </c>
      <c r="K760" s="31">
        <v>394329.59999999998</v>
      </c>
      <c r="L760" s="31">
        <v>-394329.59999999998</v>
      </c>
      <c r="N760" s="32">
        <v>-9.2680000000000005E-10</v>
      </c>
      <c r="O760" s="32">
        <v>-9.2719999999999996E-10</v>
      </c>
      <c r="P760"/>
      <c r="Q760"/>
      <c r="R760"/>
    </row>
    <row r="761" spans="1:18" ht="14.5" hidden="1" x14ac:dyDescent="0.35">
      <c r="A761" s="31" t="s">
        <v>185</v>
      </c>
      <c r="B761" s="31" t="s">
        <v>128</v>
      </c>
      <c r="C761" s="31" t="s">
        <v>127</v>
      </c>
      <c r="D761" s="31"/>
      <c r="E761" s="31"/>
      <c r="F761" s="31" t="s">
        <v>125</v>
      </c>
      <c r="G761" s="31">
        <v>40743</v>
      </c>
      <c r="H761" s="31">
        <v>0</v>
      </c>
      <c r="I761" s="31">
        <v>0</v>
      </c>
      <c r="J761" s="31">
        <v>0</v>
      </c>
      <c r="K761" s="31">
        <v>488916</v>
      </c>
      <c r="L761" s="31">
        <v>-488916</v>
      </c>
      <c r="N761" s="32">
        <v>2.6080000000000002E-10</v>
      </c>
      <c r="O761" s="32">
        <v>2.6030000000000002E-10</v>
      </c>
      <c r="P761"/>
      <c r="Q761"/>
      <c r="R761"/>
    </row>
    <row r="762" spans="1:18" ht="14.5" hidden="1" x14ac:dyDescent="0.35">
      <c r="A762" s="31" t="s">
        <v>185</v>
      </c>
      <c r="B762" s="31" t="s">
        <v>129</v>
      </c>
      <c r="C762" s="31" t="s">
        <v>127</v>
      </c>
      <c r="D762" s="31"/>
      <c r="E762" s="31"/>
      <c r="F762" s="31" t="s">
        <v>125</v>
      </c>
      <c r="G762" s="31">
        <v>23040</v>
      </c>
      <c r="H762" s="31">
        <v>0</v>
      </c>
      <c r="I762" s="31">
        <v>0</v>
      </c>
      <c r="J762" s="31">
        <v>0</v>
      </c>
      <c r="K762" s="31">
        <v>276480</v>
      </c>
      <c r="L762" s="31">
        <v>-276480</v>
      </c>
      <c r="N762" s="32">
        <v>9.8939999999999991E-10</v>
      </c>
      <c r="O762" s="32">
        <v>9.8910000000000003E-10</v>
      </c>
      <c r="P762"/>
      <c r="Q762"/>
      <c r="R762"/>
    </row>
    <row r="763" spans="1:18" ht="14.5" hidden="1" x14ac:dyDescent="0.35">
      <c r="A763" s="31" t="s">
        <v>185</v>
      </c>
      <c r="B763" s="31" t="s">
        <v>130</v>
      </c>
      <c r="C763" s="31" t="s">
        <v>127</v>
      </c>
      <c r="D763" s="31"/>
      <c r="E763" s="31"/>
      <c r="F763" s="31" t="s">
        <v>125</v>
      </c>
      <c r="G763" s="31">
        <v>576</v>
      </c>
      <c r="H763" s="31">
        <v>0</v>
      </c>
      <c r="I763" s="31">
        <v>0</v>
      </c>
      <c r="J763" s="31">
        <v>0</v>
      </c>
      <c r="K763" s="31">
        <v>6912</v>
      </c>
      <c r="L763" s="31">
        <v>-6912</v>
      </c>
      <c r="N763" s="31">
        <v>0</v>
      </c>
      <c r="O763" s="31">
        <v>0</v>
      </c>
      <c r="P763"/>
      <c r="Q763"/>
      <c r="R763"/>
    </row>
    <row r="764" spans="1:18" ht="29" hidden="1" x14ac:dyDescent="0.35">
      <c r="A764" s="31" t="s">
        <v>185</v>
      </c>
      <c r="B764" s="31" t="s">
        <v>131</v>
      </c>
      <c r="C764" s="31" t="s">
        <v>127</v>
      </c>
      <c r="D764" s="31" t="s">
        <v>132</v>
      </c>
      <c r="E764" s="31">
        <v>1</v>
      </c>
      <c r="F764" s="31" t="s">
        <v>125</v>
      </c>
      <c r="G764" s="31">
        <v>0</v>
      </c>
      <c r="H764" s="31">
        <v>-1255.4585999999999</v>
      </c>
      <c r="I764" s="31">
        <v>0</v>
      </c>
      <c r="J764" s="31">
        <v>15065.503199999999</v>
      </c>
      <c r="K764" s="32">
        <v>-5.9439999999999998E-7</v>
      </c>
      <c r="L764" s="31">
        <v>-18216.7228</v>
      </c>
      <c r="N764" s="31">
        <v>31.19</v>
      </c>
      <c r="O764" s="32">
        <v>-8.353E-10</v>
      </c>
      <c r="P764"/>
      <c r="Q764"/>
      <c r="R764"/>
    </row>
    <row r="765" spans="1:18" ht="29" hidden="1" x14ac:dyDescent="0.35">
      <c r="A765" s="31" t="s">
        <v>185</v>
      </c>
      <c r="B765" s="31" t="s">
        <v>131</v>
      </c>
      <c r="C765" s="31" t="s">
        <v>127</v>
      </c>
      <c r="D765" s="31" t="s">
        <v>132</v>
      </c>
      <c r="E765" s="31">
        <v>2</v>
      </c>
      <c r="F765" s="31" t="s">
        <v>125</v>
      </c>
      <c r="G765" s="31">
        <v>0</v>
      </c>
      <c r="H765" s="31">
        <v>0</v>
      </c>
      <c r="I765" s="31">
        <v>-1255.4585999999999</v>
      </c>
      <c r="J765" s="31">
        <v>-15065.503199999999</v>
      </c>
      <c r="K765" s="31">
        <v>18216.7228</v>
      </c>
      <c r="L765" s="32">
        <v>5.9520000000000004E-7</v>
      </c>
      <c r="N765" s="32">
        <v>-8.353E-10</v>
      </c>
      <c r="O765" s="31">
        <v>31.19</v>
      </c>
      <c r="P765"/>
      <c r="Q765"/>
      <c r="R765"/>
    </row>
    <row r="766" spans="1:18" ht="29" hidden="1" x14ac:dyDescent="0.35">
      <c r="A766" s="31" t="s">
        <v>185</v>
      </c>
      <c r="B766" s="31" t="s">
        <v>131</v>
      </c>
      <c r="C766" s="31" t="s">
        <v>127</v>
      </c>
      <c r="D766" s="31" t="s">
        <v>132</v>
      </c>
      <c r="E766" s="31">
        <v>3</v>
      </c>
      <c r="F766" s="31" t="s">
        <v>125</v>
      </c>
      <c r="G766" s="31">
        <v>0</v>
      </c>
      <c r="H766" s="31">
        <v>-941.59389999999996</v>
      </c>
      <c r="I766" s="31">
        <v>0</v>
      </c>
      <c r="J766" s="31">
        <v>7909.3891999999996</v>
      </c>
      <c r="K766" s="31">
        <v>0</v>
      </c>
      <c r="L766" s="31">
        <v>-13662.542100000001</v>
      </c>
      <c r="N766" s="31">
        <v>23.391999999999999</v>
      </c>
      <c r="O766" s="32">
        <v>-1.283E-9</v>
      </c>
      <c r="P766"/>
      <c r="Q766"/>
      <c r="R766"/>
    </row>
    <row r="767" spans="1:18" ht="29" hidden="1" x14ac:dyDescent="0.35">
      <c r="A767" s="31" t="s">
        <v>185</v>
      </c>
      <c r="B767" s="31" t="s">
        <v>131</v>
      </c>
      <c r="C767" s="31" t="s">
        <v>127</v>
      </c>
      <c r="D767" s="31" t="s">
        <v>132</v>
      </c>
      <c r="E767" s="31">
        <v>4</v>
      </c>
      <c r="F767" s="31" t="s">
        <v>125</v>
      </c>
      <c r="G767" s="31">
        <v>0</v>
      </c>
      <c r="H767" s="31">
        <v>-941.59389999999996</v>
      </c>
      <c r="I767" s="31">
        <v>0</v>
      </c>
      <c r="J767" s="31">
        <v>14688.865599999999</v>
      </c>
      <c r="K767" s="31">
        <v>0</v>
      </c>
      <c r="L767" s="31">
        <v>-13662.542100000001</v>
      </c>
      <c r="N767" s="31">
        <v>23.391999999999999</v>
      </c>
      <c r="O767" s="32">
        <v>2.989E-11</v>
      </c>
      <c r="P767"/>
      <c r="Q767"/>
      <c r="R767"/>
    </row>
    <row r="768" spans="1:18" ht="29" hidden="1" x14ac:dyDescent="0.35">
      <c r="A768" s="31" t="s">
        <v>185</v>
      </c>
      <c r="B768" s="31" t="s">
        <v>131</v>
      </c>
      <c r="C768" s="31" t="s">
        <v>127</v>
      </c>
      <c r="D768" s="31" t="s">
        <v>132</v>
      </c>
      <c r="E768" s="31">
        <v>5</v>
      </c>
      <c r="F768" s="31" t="s">
        <v>125</v>
      </c>
      <c r="G768" s="31">
        <v>0</v>
      </c>
      <c r="H768" s="31">
        <v>0</v>
      </c>
      <c r="I768" s="31">
        <v>-941.59389999999996</v>
      </c>
      <c r="J768" s="31">
        <v>-14688.865599999999</v>
      </c>
      <c r="K768" s="31">
        <v>13662.542100000001</v>
      </c>
      <c r="L768" s="31">
        <v>0</v>
      </c>
      <c r="N768" s="32">
        <v>-4.5869999999999999E-11</v>
      </c>
      <c r="O768" s="31">
        <v>23.391999999999999</v>
      </c>
      <c r="P768"/>
      <c r="Q768"/>
      <c r="R768"/>
    </row>
    <row r="769" spans="1:18" ht="29" hidden="1" x14ac:dyDescent="0.35">
      <c r="A769" s="31" t="s">
        <v>185</v>
      </c>
      <c r="B769" s="31" t="s">
        <v>131</v>
      </c>
      <c r="C769" s="31" t="s">
        <v>127</v>
      </c>
      <c r="D769" s="31" t="s">
        <v>132</v>
      </c>
      <c r="E769" s="31">
        <v>6</v>
      </c>
      <c r="F769" s="31" t="s">
        <v>125</v>
      </c>
      <c r="G769" s="31">
        <v>0</v>
      </c>
      <c r="H769" s="31">
        <v>0</v>
      </c>
      <c r="I769" s="31">
        <v>-941.59389999999996</v>
      </c>
      <c r="J769" s="31">
        <v>-7909.3891999999996</v>
      </c>
      <c r="K769" s="31">
        <v>13662.542100000001</v>
      </c>
      <c r="L769" s="31">
        <v>0</v>
      </c>
      <c r="N769" s="32">
        <v>-1.2070000000000001E-9</v>
      </c>
      <c r="O769" s="31">
        <v>23.391999999999999</v>
      </c>
      <c r="P769"/>
      <c r="Q769"/>
      <c r="R769"/>
    </row>
    <row r="770" spans="1:18" ht="29" hidden="1" x14ac:dyDescent="0.35">
      <c r="A770" s="31" t="s">
        <v>185</v>
      </c>
      <c r="B770" s="31" t="s">
        <v>131</v>
      </c>
      <c r="C770" s="31" t="s">
        <v>127</v>
      </c>
      <c r="D770" s="31" t="s">
        <v>132</v>
      </c>
      <c r="E770" s="31">
        <v>7</v>
      </c>
      <c r="F770" s="31" t="s">
        <v>125</v>
      </c>
      <c r="G770" s="31">
        <v>0</v>
      </c>
      <c r="H770" s="31">
        <v>-941.59389999999996</v>
      </c>
      <c r="I770" s="31">
        <v>941.59389999999996</v>
      </c>
      <c r="J770" s="31">
        <v>22598.254799999999</v>
      </c>
      <c r="K770" s="31">
        <v>-13662.542100000001</v>
      </c>
      <c r="L770" s="31">
        <v>-13662.542100000001</v>
      </c>
      <c r="N770" s="31">
        <v>23.391999999999999</v>
      </c>
      <c r="O770" s="31">
        <v>-23.391999999999999</v>
      </c>
      <c r="P770"/>
      <c r="Q770"/>
      <c r="R770"/>
    </row>
    <row r="771" spans="1:18" ht="29" hidden="1" x14ac:dyDescent="0.35">
      <c r="A771" s="31" t="s">
        <v>185</v>
      </c>
      <c r="B771" s="31" t="s">
        <v>131</v>
      </c>
      <c r="C771" s="31" t="s">
        <v>127</v>
      </c>
      <c r="D771" s="31" t="s">
        <v>132</v>
      </c>
      <c r="E771" s="31">
        <v>8</v>
      </c>
      <c r="F771" s="31" t="s">
        <v>125</v>
      </c>
      <c r="G771" s="31">
        <v>0</v>
      </c>
      <c r="H771" s="31">
        <v>-941.59389999999996</v>
      </c>
      <c r="I771" s="31">
        <v>-941.59389999999996</v>
      </c>
      <c r="J771" s="32">
        <v>-1.105E-6</v>
      </c>
      <c r="K771" s="31">
        <v>13662.542100000001</v>
      </c>
      <c r="L771" s="31">
        <v>-13662.542100000001</v>
      </c>
      <c r="N771" s="31">
        <v>23.391999999999999</v>
      </c>
      <c r="O771" s="31">
        <v>23.391999999999999</v>
      </c>
      <c r="P771"/>
      <c r="Q771"/>
      <c r="R771"/>
    </row>
    <row r="772" spans="1:18" ht="29" hidden="1" x14ac:dyDescent="0.35">
      <c r="A772" s="31" t="s">
        <v>185</v>
      </c>
      <c r="B772" s="31" t="s">
        <v>131</v>
      </c>
      <c r="C772" s="31" t="s">
        <v>127</v>
      </c>
      <c r="D772" s="31" t="s">
        <v>132</v>
      </c>
      <c r="E772" s="31">
        <v>9</v>
      </c>
      <c r="F772" s="31" t="s">
        <v>125</v>
      </c>
      <c r="G772" s="31">
        <v>0</v>
      </c>
      <c r="H772" s="31">
        <v>-706.82320000000004</v>
      </c>
      <c r="I772" s="31">
        <v>706.82320000000004</v>
      </c>
      <c r="J772" s="31">
        <v>11874.6296</v>
      </c>
      <c r="K772" s="31">
        <v>-10256.0149</v>
      </c>
      <c r="L772" s="31">
        <v>-10256.0149</v>
      </c>
      <c r="N772" s="31">
        <v>17.559999999999999</v>
      </c>
      <c r="O772" s="31">
        <v>-17.559999999999999</v>
      </c>
      <c r="P772"/>
      <c r="Q772"/>
      <c r="R772"/>
    </row>
    <row r="773" spans="1:18" ht="29" hidden="1" x14ac:dyDescent="0.35">
      <c r="A773" s="31" t="s">
        <v>185</v>
      </c>
      <c r="B773" s="31" t="s">
        <v>131</v>
      </c>
      <c r="C773" s="31" t="s">
        <v>127</v>
      </c>
      <c r="D773" s="31" t="s">
        <v>132</v>
      </c>
      <c r="E773" s="31">
        <v>10</v>
      </c>
      <c r="F773" s="31" t="s">
        <v>125</v>
      </c>
      <c r="G773" s="31">
        <v>0</v>
      </c>
      <c r="H773" s="31">
        <v>-706.82320000000004</v>
      </c>
      <c r="I773" s="31">
        <v>706.82320000000004</v>
      </c>
      <c r="J773" s="31">
        <v>22052.883600000001</v>
      </c>
      <c r="K773" s="31">
        <v>-10256.0149</v>
      </c>
      <c r="L773" s="31">
        <v>-10256.0149</v>
      </c>
      <c r="N773" s="31">
        <v>17.559999999999999</v>
      </c>
      <c r="O773" s="31">
        <v>-17.559999999999999</v>
      </c>
      <c r="P773"/>
      <c r="Q773"/>
      <c r="R773"/>
    </row>
    <row r="774" spans="1:18" ht="29" hidden="1" x14ac:dyDescent="0.35">
      <c r="A774" s="31" t="s">
        <v>185</v>
      </c>
      <c r="B774" s="31" t="s">
        <v>131</v>
      </c>
      <c r="C774" s="31" t="s">
        <v>127</v>
      </c>
      <c r="D774" s="31" t="s">
        <v>132</v>
      </c>
      <c r="E774" s="31">
        <v>11</v>
      </c>
      <c r="F774" s="31" t="s">
        <v>125</v>
      </c>
      <c r="G774" s="31">
        <v>0</v>
      </c>
      <c r="H774" s="31">
        <v>-706.82320000000004</v>
      </c>
      <c r="I774" s="31">
        <v>-706.82320000000004</v>
      </c>
      <c r="J774" s="31">
        <v>-5089.1270000000004</v>
      </c>
      <c r="K774" s="31">
        <v>10256.0149</v>
      </c>
      <c r="L774" s="31">
        <v>-10256.0149</v>
      </c>
      <c r="N774" s="31">
        <v>17.559999999999999</v>
      </c>
      <c r="O774" s="31">
        <v>17.559999999999999</v>
      </c>
      <c r="P774"/>
      <c r="Q774"/>
      <c r="R774"/>
    </row>
    <row r="775" spans="1:18" ht="29" hidden="1" x14ac:dyDescent="0.35">
      <c r="A775" s="31" t="s">
        <v>185</v>
      </c>
      <c r="B775" s="31" t="s">
        <v>131</v>
      </c>
      <c r="C775" s="31" t="s">
        <v>127</v>
      </c>
      <c r="D775" s="31" t="s">
        <v>132</v>
      </c>
      <c r="E775" s="31">
        <v>12</v>
      </c>
      <c r="F775" s="31" t="s">
        <v>125</v>
      </c>
      <c r="G775" s="31">
        <v>0</v>
      </c>
      <c r="H775" s="31">
        <v>-706.82320000000004</v>
      </c>
      <c r="I775" s="31">
        <v>-706.82320000000004</v>
      </c>
      <c r="J775" s="31">
        <v>5089.1270000000004</v>
      </c>
      <c r="K775" s="31">
        <v>10256.0149</v>
      </c>
      <c r="L775" s="31">
        <v>-10256.0149</v>
      </c>
      <c r="N775" s="31">
        <v>17.559999999999999</v>
      </c>
      <c r="O775" s="31">
        <v>17.559999999999999</v>
      </c>
      <c r="P775"/>
      <c r="Q775"/>
      <c r="R775"/>
    </row>
    <row r="776" spans="1:18" ht="29" hidden="1" x14ac:dyDescent="0.35">
      <c r="A776" s="31" t="s">
        <v>185</v>
      </c>
      <c r="B776" s="31" t="s">
        <v>133</v>
      </c>
      <c r="C776" s="31" t="s">
        <v>127</v>
      </c>
      <c r="D776" s="31" t="s">
        <v>132</v>
      </c>
      <c r="E776" s="31">
        <v>1</v>
      </c>
      <c r="F776" s="31" t="s">
        <v>125</v>
      </c>
      <c r="G776" s="31">
        <v>0</v>
      </c>
      <c r="H776" s="31">
        <v>0</v>
      </c>
      <c r="I776" s="31">
        <v>-1255.4585999999999</v>
      </c>
      <c r="J776" s="31">
        <v>-15065.503199999999</v>
      </c>
      <c r="K776" s="31">
        <v>18216.7228</v>
      </c>
      <c r="L776" s="32">
        <v>5.9520000000000004E-7</v>
      </c>
      <c r="N776" s="32">
        <v>-8.353E-10</v>
      </c>
      <c r="O776" s="31">
        <v>31.19</v>
      </c>
      <c r="P776"/>
      <c r="Q776"/>
      <c r="R776"/>
    </row>
    <row r="777" spans="1:18" ht="29" hidden="1" x14ac:dyDescent="0.35">
      <c r="A777" s="31" t="s">
        <v>185</v>
      </c>
      <c r="B777" s="31" t="s">
        <v>133</v>
      </c>
      <c r="C777" s="31" t="s">
        <v>127</v>
      </c>
      <c r="D777" s="31" t="s">
        <v>132</v>
      </c>
      <c r="E777" s="31">
        <v>2</v>
      </c>
      <c r="F777" s="31" t="s">
        <v>125</v>
      </c>
      <c r="G777" s="31">
        <v>0</v>
      </c>
      <c r="H777" s="31">
        <v>1255.4585999999999</v>
      </c>
      <c r="I777" s="31">
        <v>0</v>
      </c>
      <c r="J777" s="31">
        <v>-15065.503199999999</v>
      </c>
      <c r="K777" s="32">
        <v>5.9439999999999998E-7</v>
      </c>
      <c r="L777" s="31">
        <v>18216.7228</v>
      </c>
      <c r="N777" s="31">
        <v>-31.19</v>
      </c>
      <c r="O777" s="32">
        <v>8.353E-10</v>
      </c>
      <c r="P777"/>
      <c r="Q777"/>
      <c r="R777"/>
    </row>
    <row r="778" spans="1:18" ht="29" hidden="1" x14ac:dyDescent="0.35">
      <c r="A778" s="31" t="s">
        <v>185</v>
      </c>
      <c r="B778" s="31" t="s">
        <v>133</v>
      </c>
      <c r="C778" s="31" t="s">
        <v>127</v>
      </c>
      <c r="D778" s="31" t="s">
        <v>132</v>
      </c>
      <c r="E778" s="31">
        <v>3</v>
      </c>
      <c r="F778" s="31" t="s">
        <v>125</v>
      </c>
      <c r="G778" s="31">
        <v>0</v>
      </c>
      <c r="H778" s="31">
        <v>0</v>
      </c>
      <c r="I778" s="31">
        <v>-941.59389999999996</v>
      </c>
      <c r="J778" s="31">
        <v>-14688.865599999999</v>
      </c>
      <c r="K778" s="31">
        <v>13662.542100000001</v>
      </c>
      <c r="L778" s="31">
        <v>0</v>
      </c>
      <c r="N778" s="32">
        <v>-4.5869999999999999E-11</v>
      </c>
      <c r="O778" s="31">
        <v>23.391999999999999</v>
      </c>
      <c r="P778"/>
      <c r="Q778"/>
      <c r="R778"/>
    </row>
    <row r="779" spans="1:18" ht="29" hidden="1" x14ac:dyDescent="0.35">
      <c r="A779" s="31" t="s">
        <v>185</v>
      </c>
      <c r="B779" s="31" t="s">
        <v>133</v>
      </c>
      <c r="C779" s="31" t="s">
        <v>127</v>
      </c>
      <c r="D779" s="31" t="s">
        <v>132</v>
      </c>
      <c r="E779" s="31">
        <v>4</v>
      </c>
      <c r="F779" s="31" t="s">
        <v>125</v>
      </c>
      <c r="G779" s="31">
        <v>0</v>
      </c>
      <c r="H779" s="31">
        <v>0</v>
      </c>
      <c r="I779" s="31">
        <v>-941.59389999999996</v>
      </c>
      <c r="J779" s="31">
        <v>-7909.3891999999996</v>
      </c>
      <c r="K779" s="31">
        <v>13662.542100000001</v>
      </c>
      <c r="L779" s="31">
        <v>0</v>
      </c>
      <c r="N779" s="32">
        <v>-1.2070000000000001E-9</v>
      </c>
      <c r="O779" s="31">
        <v>23.391999999999999</v>
      </c>
      <c r="P779"/>
      <c r="Q779"/>
      <c r="R779"/>
    </row>
    <row r="780" spans="1:18" ht="29" hidden="1" x14ac:dyDescent="0.35">
      <c r="A780" s="31" t="s">
        <v>185</v>
      </c>
      <c r="B780" s="31" t="s">
        <v>133</v>
      </c>
      <c r="C780" s="31" t="s">
        <v>127</v>
      </c>
      <c r="D780" s="31" t="s">
        <v>132</v>
      </c>
      <c r="E780" s="31">
        <v>5</v>
      </c>
      <c r="F780" s="31" t="s">
        <v>125</v>
      </c>
      <c r="G780" s="31">
        <v>0</v>
      </c>
      <c r="H780" s="31">
        <v>941.59389999999996</v>
      </c>
      <c r="I780" s="31">
        <v>0</v>
      </c>
      <c r="J780" s="31">
        <v>-14688.865599999999</v>
      </c>
      <c r="K780" s="31">
        <v>0</v>
      </c>
      <c r="L780" s="31">
        <v>13662.542100000001</v>
      </c>
      <c r="N780" s="31">
        <v>-23.391999999999999</v>
      </c>
      <c r="O780" s="32">
        <v>-2.989E-11</v>
      </c>
      <c r="P780"/>
      <c r="Q780"/>
      <c r="R780"/>
    </row>
    <row r="781" spans="1:18" ht="29" hidden="1" x14ac:dyDescent="0.35">
      <c r="A781" s="31" t="s">
        <v>185</v>
      </c>
      <c r="B781" s="31" t="s">
        <v>133</v>
      </c>
      <c r="C781" s="31" t="s">
        <v>127</v>
      </c>
      <c r="D781" s="31" t="s">
        <v>132</v>
      </c>
      <c r="E781" s="31">
        <v>6</v>
      </c>
      <c r="F781" s="31" t="s">
        <v>125</v>
      </c>
      <c r="G781" s="31">
        <v>0</v>
      </c>
      <c r="H781" s="31">
        <v>941.59389999999996</v>
      </c>
      <c r="I781" s="31">
        <v>0</v>
      </c>
      <c r="J781" s="31">
        <v>-7909.3891999999996</v>
      </c>
      <c r="K781" s="31">
        <v>0</v>
      </c>
      <c r="L781" s="31">
        <v>13662.542100000001</v>
      </c>
      <c r="N781" s="31">
        <v>-23.391999999999999</v>
      </c>
      <c r="O781" s="32">
        <v>1.283E-9</v>
      </c>
      <c r="P781"/>
      <c r="Q781"/>
      <c r="R781"/>
    </row>
    <row r="782" spans="1:18" ht="29" hidden="1" x14ac:dyDescent="0.35">
      <c r="A782" s="31" t="s">
        <v>185</v>
      </c>
      <c r="B782" s="31" t="s">
        <v>133</v>
      </c>
      <c r="C782" s="31" t="s">
        <v>127</v>
      </c>
      <c r="D782" s="31" t="s">
        <v>132</v>
      </c>
      <c r="E782" s="31">
        <v>7</v>
      </c>
      <c r="F782" s="31" t="s">
        <v>125</v>
      </c>
      <c r="G782" s="31">
        <v>0</v>
      </c>
      <c r="H782" s="31">
        <v>-941.59389999999996</v>
      </c>
      <c r="I782" s="31">
        <v>-941.59389999999996</v>
      </c>
      <c r="J782" s="32">
        <v>-1.105E-6</v>
      </c>
      <c r="K782" s="31">
        <v>13662.542100000001</v>
      </c>
      <c r="L782" s="31">
        <v>-13662.542100000001</v>
      </c>
      <c r="N782" s="31">
        <v>23.391999999999999</v>
      </c>
      <c r="O782" s="31">
        <v>23.391999999999999</v>
      </c>
      <c r="P782"/>
      <c r="Q782"/>
      <c r="R782"/>
    </row>
    <row r="783" spans="1:18" ht="29" hidden="1" x14ac:dyDescent="0.35">
      <c r="A783" s="31" t="s">
        <v>185</v>
      </c>
      <c r="B783" s="31" t="s">
        <v>133</v>
      </c>
      <c r="C783" s="31" t="s">
        <v>127</v>
      </c>
      <c r="D783" s="31" t="s">
        <v>132</v>
      </c>
      <c r="E783" s="31">
        <v>8</v>
      </c>
      <c r="F783" s="31" t="s">
        <v>125</v>
      </c>
      <c r="G783" s="31">
        <v>0</v>
      </c>
      <c r="H783" s="31">
        <v>941.59389999999996</v>
      </c>
      <c r="I783" s="31">
        <v>-941.59389999999996</v>
      </c>
      <c r="J783" s="31">
        <v>-22598.254799999999</v>
      </c>
      <c r="K783" s="31">
        <v>13662.542100000001</v>
      </c>
      <c r="L783" s="31">
        <v>13662.542100000001</v>
      </c>
      <c r="N783" s="31">
        <v>-23.391999999999999</v>
      </c>
      <c r="O783" s="31">
        <v>23.391999999999999</v>
      </c>
      <c r="P783"/>
      <c r="Q783"/>
      <c r="R783"/>
    </row>
    <row r="784" spans="1:18" ht="29" hidden="1" x14ac:dyDescent="0.35">
      <c r="A784" s="31" t="s">
        <v>185</v>
      </c>
      <c r="B784" s="31" t="s">
        <v>133</v>
      </c>
      <c r="C784" s="31" t="s">
        <v>127</v>
      </c>
      <c r="D784" s="31" t="s">
        <v>132</v>
      </c>
      <c r="E784" s="31">
        <v>9</v>
      </c>
      <c r="F784" s="31" t="s">
        <v>125</v>
      </c>
      <c r="G784" s="31">
        <v>0</v>
      </c>
      <c r="H784" s="31">
        <v>-706.82320000000004</v>
      </c>
      <c r="I784" s="31">
        <v>-706.82320000000004</v>
      </c>
      <c r="J784" s="31">
        <v>-5089.1270000000004</v>
      </c>
      <c r="K784" s="31">
        <v>10256.0149</v>
      </c>
      <c r="L784" s="31">
        <v>-10256.0149</v>
      </c>
      <c r="N784" s="31">
        <v>17.559999999999999</v>
      </c>
      <c r="O784" s="31">
        <v>17.559999999999999</v>
      </c>
      <c r="P784"/>
      <c r="Q784"/>
      <c r="R784"/>
    </row>
    <row r="785" spans="1:21" ht="29" hidden="1" x14ac:dyDescent="0.35">
      <c r="A785" s="31" t="s">
        <v>185</v>
      </c>
      <c r="B785" s="31" t="s">
        <v>133</v>
      </c>
      <c r="C785" s="31" t="s">
        <v>127</v>
      </c>
      <c r="D785" s="31" t="s">
        <v>132</v>
      </c>
      <c r="E785" s="31">
        <v>10</v>
      </c>
      <c r="F785" s="31" t="s">
        <v>125</v>
      </c>
      <c r="G785" s="31">
        <v>0</v>
      </c>
      <c r="H785" s="31">
        <v>-706.82320000000004</v>
      </c>
      <c r="I785" s="31">
        <v>-706.82320000000004</v>
      </c>
      <c r="J785" s="31">
        <v>5089.1270000000004</v>
      </c>
      <c r="K785" s="31">
        <v>10256.0149</v>
      </c>
      <c r="L785" s="31">
        <v>-10256.0149</v>
      </c>
      <c r="N785" s="31">
        <v>17.559999999999999</v>
      </c>
      <c r="O785" s="31">
        <v>17.559999999999999</v>
      </c>
      <c r="P785"/>
      <c r="Q785"/>
      <c r="R785"/>
    </row>
    <row r="786" spans="1:21" ht="29" hidden="1" x14ac:dyDescent="0.35">
      <c r="A786" s="31" t="s">
        <v>185</v>
      </c>
      <c r="B786" s="31" t="s">
        <v>133</v>
      </c>
      <c r="C786" s="31" t="s">
        <v>127</v>
      </c>
      <c r="D786" s="31" t="s">
        <v>132</v>
      </c>
      <c r="E786" s="31">
        <v>11</v>
      </c>
      <c r="F786" s="31" t="s">
        <v>125</v>
      </c>
      <c r="G786" s="31">
        <v>0</v>
      </c>
      <c r="H786" s="31">
        <v>706.82320000000004</v>
      </c>
      <c r="I786" s="31">
        <v>-706.82320000000004</v>
      </c>
      <c r="J786" s="31">
        <v>-22052.883600000001</v>
      </c>
      <c r="K786" s="31">
        <v>10256.0149</v>
      </c>
      <c r="L786" s="31">
        <v>10256.0149</v>
      </c>
      <c r="N786" s="31">
        <v>-17.559999999999999</v>
      </c>
      <c r="O786" s="31">
        <v>17.559999999999999</v>
      </c>
      <c r="P786"/>
      <c r="Q786"/>
      <c r="R786"/>
    </row>
    <row r="787" spans="1:21" ht="29" hidden="1" x14ac:dyDescent="0.35">
      <c r="A787" s="31" t="s">
        <v>185</v>
      </c>
      <c r="B787" s="31" t="s">
        <v>133</v>
      </c>
      <c r="C787" s="31" t="s">
        <v>127</v>
      </c>
      <c r="D787" s="31" t="s">
        <v>132</v>
      </c>
      <c r="E787" s="31">
        <v>12</v>
      </c>
      <c r="F787" s="31" t="s">
        <v>125</v>
      </c>
      <c r="G787" s="31">
        <v>0</v>
      </c>
      <c r="H787" s="31">
        <v>706.82320000000004</v>
      </c>
      <c r="I787" s="31">
        <v>-706.82320000000004</v>
      </c>
      <c r="J787" s="31">
        <v>-11874.6296</v>
      </c>
      <c r="K787" s="31">
        <v>10256.0149</v>
      </c>
      <c r="L787" s="31">
        <v>10256.0149</v>
      </c>
      <c r="N787" s="31">
        <v>-17.559999999999999</v>
      </c>
      <c r="O787" s="31">
        <v>17.559999999999999</v>
      </c>
      <c r="P787"/>
      <c r="Q787"/>
      <c r="R787"/>
    </row>
    <row r="788" spans="1:21" ht="14.5" hidden="1" x14ac:dyDescent="0.35">
      <c r="A788" s="31" t="s">
        <v>185</v>
      </c>
      <c r="B788" s="31" t="s">
        <v>134</v>
      </c>
      <c r="C788" s="31" t="s">
        <v>127</v>
      </c>
      <c r="D788" s="31"/>
      <c r="E788" s="31"/>
      <c r="F788" s="31" t="s">
        <v>125</v>
      </c>
      <c r="G788" s="31">
        <v>0</v>
      </c>
      <c r="H788" s="31">
        <v>-5458.2789000000002</v>
      </c>
      <c r="I788" s="31">
        <v>0</v>
      </c>
      <c r="J788" s="31">
        <v>72049.281000000003</v>
      </c>
      <c r="K788" s="32">
        <v>-2.3939999999999999E-6</v>
      </c>
      <c r="L788" s="31">
        <v>-97297.165099999998</v>
      </c>
      <c r="N788" s="31">
        <v>114.223</v>
      </c>
      <c r="O788" s="32">
        <v>-2.2320000000000002E-9</v>
      </c>
      <c r="P788"/>
      <c r="Q788"/>
      <c r="R788"/>
    </row>
    <row r="789" spans="1:21" ht="14.5" hidden="1" x14ac:dyDescent="0.35">
      <c r="A789" s="31" t="s">
        <v>185</v>
      </c>
      <c r="B789" s="31" t="s">
        <v>135</v>
      </c>
      <c r="C789" s="31" t="s">
        <v>127</v>
      </c>
      <c r="D789" s="31"/>
      <c r="E789" s="31"/>
      <c r="F789" s="31" t="s">
        <v>125</v>
      </c>
      <c r="G789" s="31">
        <v>0</v>
      </c>
      <c r="H789" s="31">
        <v>-5458.2789000000002</v>
      </c>
      <c r="I789" s="31">
        <v>0</v>
      </c>
      <c r="J789" s="31">
        <v>58949.411699999997</v>
      </c>
      <c r="K789" s="32">
        <v>-2.5170000000000002E-6</v>
      </c>
      <c r="L789" s="31">
        <v>-97297.165099999998</v>
      </c>
      <c r="N789" s="31">
        <v>114.223</v>
      </c>
      <c r="O789" s="32">
        <v>-4.409E-9</v>
      </c>
      <c r="P789"/>
      <c r="Q789"/>
      <c r="R789"/>
    </row>
    <row r="790" spans="1:21" ht="14.5" hidden="1" x14ac:dyDescent="0.35">
      <c r="A790" s="31" t="s">
        <v>185</v>
      </c>
      <c r="B790" s="31" t="s">
        <v>136</v>
      </c>
      <c r="C790" s="31" t="s">
        <v>127</v>
      </c>
      <c r="D790" s="31"/>
      <c r="E790" s="31"/>
      <c r="F790" s="31" t="s">
        <v>125</v>
      </c>
      <c r="G790" s="31">
        <v>0</v>
      </c>
      <c r="H790" s="31">
        <v>0</v>
      </c>
      <c r="I790" s="31">
        <v>-5458.2789000000002</v>
      </c>
      <c r="J790" s="31">
        <v>-72049.281000000003</v>
      </c>
      <c r="K790" s="31">
        <v>97297.165099999998</v>
      </c>
      <c r="L790" s="32">
        <v>2.4990000000000001E-6</v>
      </c>
      <c r="N790" s="32">
        <v>-2.365E-9</v>
      </c>
      <c r="O790" s="31">
        <v>114.223</v>
      </c>
      <c r="P790"/>
      <c r="Q790"/>
      <c r="R790"/>
    </row>
    <row r="791" spans="1:21" ht="14.5" hidden="1" x14ac:dyDescent="0.35">
      <c r="A791" s="31" t="s">
        <v>185</v>
      </c>
      <c r="B791" s="31" t="s">
        <v>137</v>
      </c>
      <c r="C791" s="31" t="s">
        <v>127</v>
      </c>
      <c r="D791" s="31"/>
      <c r="E791" s="31"/>
      <c r="F791" s="31" t="s">
        <v>125</v>
      </c>
      <c r="G791" s="31">
        <v>0</v>
      </c>
      <c r="H791" s="31">
        <v>0</v>
      </c>
      <c r="I791" s="31">
        <v>-5458.2789000000002</v>
      </c>
      <c r="J791" s="31">
        <v>-58949.411699999997</v>
      </c>
      <c r="K791" s="31">
        <v>97297.165099999998</v>
      </c>
      <c r="L791" s="32">
        <v>2.4219999999999999E-6</v>
      </c>
      <c r="N791" s="32">
        <v>-4.2759999999999997E-9</v>
      </c>
      <c r="O791" s="31">
        <v>114.223</v>
      </c>
      <c r="P791"/>
      <c r="Q791"/>
      <c r="R791"/>
    </row>
    <row r="792" spans="1:21" s="35" customFormat="1" ht="30" customHeight="1" x14ac:dyDescent="0.7">
      <c r="A792" s="36" t="s">
        <v>185</v>
      </c>
      <c r="B792" s="36" t="s">
        <v>138</v>
      </c>
      <c r="C792" s="36" t="s">
        <v>127</v>
      </c>
      <c r="D792" s="36"/>
      <c r="E792" s="36"/>
      <c r="F792" s="36" t="s">
        <v>125</v>
      </c>
      <c r="G792" s="36">
        <v>0</v>
      </c>
      <c r="H792" s="36">
        <v>-5458.2789000000002</v>
      </c>
      <c r="I792" s="36">
        <v>0</v>
      </c>
      <c r="J792" s="36">
        <v>65499.346299999997</v>
      </c>
      <c r="K792" s="37">
        <v>-2.4549999999999998E-6</v>
      </c>
      <c r="L792" s="36">
        <v>-97297.165099999998</v>
      </c>
      <c r="N792" s="36">
        <v>114.223</v>
      </c>
      <c r="O792" s="37"/>
      <c r="P792" s="10">
        <f>N792-N885</f>
        <v>18.119</v>
      </c>
      <c r="Q792" s="51">
        <f>(MAX(G798:G800)*P792*EARTHQUAKE!B7)/('P-Delta Effect Check'!H792*3000*EARTHQUAKE!B26)</f>
        <v>-4.3003589166341255E-2</v>
      </c>
      <c r="R792" s="34">
        <v>-1136.9321</v>
      </c>
      <c r="S792" s="34">
        <v>23.693000000000001</v>
      </c>
      <c r="T792" s="10">
        <f>S792-S885</f>
        <v>3.7750000000000021</v>
      </c>
      <c r="U792" s="45">
        <f>(MAX(G798:G800)*T792*EARTHQUAKE!H7)/('P-Delta Effect Check'!R792*3000*EARTHQUAKE!H26)</f>
        <v>-4.3013881032041512E-2</v>
      </c>
    </row>
    <row r="793" spans="1:21" s="35" customFormat="1" ht="30" hidden="1" customHeight="1" x14ac:dyDescent="0.7">
      <c r="A793" s="36" t="s">
        <v>185</v>
      </c>
      <c r="B793" s="36" t="s">
        <v>139</v>
      </c>
      <c r="C793" s="36" t="s">
        <v>127</v>
      </c>
      <c r="D793" s="36"/>
      <c r="E793" s="36"/>
      <c r="F793" s="36" t="s">
        <v>125</v>
      </c>
      <c r="G793" s="36">
        <v>0</v>
      </c>
      <c r="H793" s="36">
        <v>0</v>
      </c>
      <c r="I793" s="36">
        <v>-5458.2789000000002</v>
      </c>
      <c r="J793" s="36">
        <v>-65499.346299999997</v>
      </c>
      <c r="K793" s="36">
        <v>97297.165099999998</v>
      </c>
      <c r="L793" s="37">
        <v>2.4600000000000002E-6</v>
      </c>
      <c r="N793" s="37"/>
      <c r="O793" s="36">
        <v>114.223</v>
      </c>
      <c r="P793" s="10"/>
      <c r="Q793" s="10"/>
      <c r="R793" s="10"/>
    </row>
    <row r="794" spans="1:21" ht="14.5" hidden="1" x14ac:dyDescent="0.35">
      <c r="A794" s="31" t="s">
        <v>185</v>
      </c>
      <c r="B794" s="31" t="s">
        <v>140</v>
      </c>
      <c r="C794" s="31" t="s">
        <v>127</v>
      </c>
      <c r="D794" s="31"/>
      <c r="E794" s="31"/>
      <c r="F794" s="31" t="s">
        <v>125</v>
      </c>
      <c r="G794" s="31">
        <v>0</v>
      </c>
      <c r="H794" s="31">
        <v>-1502.9015999999999</v>
      </c>
      <c r="I794" s="31">
        <v>0</v>
      </c>
      <c r="J794" s="31">
        <v>19838.301100000001</v>
      </c>
      <c r="K794" s="32">
        <v>-6.595E-7</v>
      </c>
      <c r="L794" s="31">
        <v>-27098.018100000001</v>
      </c>
      <c r="N794" s="31">
        <v>31.283000000000001</v>
      </c>
      <c r="O794" s="32">
        <v>-6.1479999999999999E-10</v>
      </c>
      <c r="P794"/>
      <c r="Q794"/>
      <c r="R794"/>
    </row>
    <row r="795" spans="1:21" ht="14.5" hidden="1" x14ac:dyDescent="0.35">
      <c r="A795" s="31" t="s">
        <v>185</v>
      </c>
      <c r="B795" s="31" t="s">
        <v>141</v>
      </c>
      <c r="C795" s="31" t="s">
        <v>127</v>
      </c>
      <c r="D795" s="31"/>
      <c r="E795" s="31"/>
      <c r="F795" s="31" t="s">
        <v>125</v>
      </c>
      <c r="G795" s="31">
        <v>0</v>
      </c>
      <c r="H795" s="31">
        <v>-1502.9015999999999</v>
      </c>
      <c r="I795" s="31">
        <v>0</v>
      </c>
      <c r="J795" s="31">
        <v>16231.337299999999</v>
      </c>
      <c r="K795" s="32">
        <v>-6.9350000000000001E-7</v>
      </c>
      <c r="L795" s="31">
        <v>-27098.018100000001</v>
      </c>
      <c r="N795" s="31">
        <v>31.283000000000001</v>
      </c>
      <c r="O795" s="32">
        <v>-1.212E-9</v>
      </c>
      <c r="P795"/>
      <c r="Q795"/>
      <c r="R795"/>
    </row>
    <row r="796" spans="1:21" ht="14.5" hidden="1" x14ac:dyDescent="0.35">
      <c r="A796" s="31" t="s">
        <v>185</v>
      </c>
      <c r="B796" s="31" t="s">
        <v>142</v>
      </c>
      <c r="C796" s="31" t="s">
        <v>127</v>
      </c>
      <c r="D796" s="31"/>
      <c r="E796" s="31"/>
      <c r="F796" s="31" t="s">
        <v>125</v>
      </c>
      <c r="G796" s="31">
        <v>0</v>
      </c>
      <c r="H796" s="31">
        <v>0</v>
      </c>
      <c r="I796" s="31">
        <v>-1628.1433999999999</v>
      </c>
      <c r="J796" s="31">
        <v>-21491.492900000001</v>
      </c>
      <c r="K796" s="31">
        <v>29356.186300000001</v>
      </c>
      <c r="L796" s="32">
        <v>7.4590000000000003E-7</v>
      </c>
      <c r="N796" s="32">
        <v>-7.0569999999999995E-10</v>
      </c>
      <c r="O796" s="31">
        <v>33.89</v>
      </c>
      <c r="P796"/>
      <c r="Q796"/>
      <c r="R796"/>
    </row>
    <row r="797" spans="1:21" ht="14.5" hidden="1" x14ac:dyDescent="0.35">
      <c r="A797" s="31" t="s">
        <v>185</v>
      </c>
      <c r="B797" s="31" t="s">
        <v>143</v>
      </c>
      <c r="C797" s="31" t="s">
        <v>127</v>
      </c>
      <c r="D797" s="31"/>
      <c r="E797" s="31"/>
      <c r="F797" s="31" t="s">
        <v>125</v>
      </c>
      <c r="G797" s="31">
        <v>0</v>
      </c>
      <c r="H797" s="31">
        <v>0</v>
      </c>
      <c r="I797" s="31">
        <v>-1628.1433999999999</v>
      </c>
      <c r="J797" s="31">
        <v>-17583.948700000001</v>
      </c>
      <c r="K797" s="31">
        <v>29356.186300000001</v>
      </c>
      <c r="L797" s="32">
        <v>7.2289999999999999E-7</v>
      </c>
      <c r="N797" s="32">
        <v>-1.2730000000000001E-9</v>
      </c>
      <c r="O797" s="31">
        <v>33.89</v>
      </c>
      <c r="P797"/>
      <c r="Q797"/>
      <c r="R797"/>
    </row>
    <row r="798" spans="1:21" s="35" customFormat="1" ht="30" customHeight="1" x14ac:dyDescent="0.7">
      <c r="A798" s="36" t="s">
        <v>185</v>
      </c>
      <c r="B798" s="36" t="s">
        <v>144</v>
      </c>
      <c r="C798" s="36" t="s">
        <v>145</v>
      </c>
      <c r="D798" s="36"/>
      <c r="E798" s="36"/>
      <c r="F798" s="36" t="s">
        <v>125</v>
      </c>
      <c r="G798" s="36">
        <v>103045.32</v>
      </c>
      <c r="H798" s="36">
        <v>0</v>
      </c>
      <c r="I798" s="36">
        <v>0</v>
      </c>
      <c r="J798" s="36">
        <v>0</v>
      </c>
      <c r="K798" s="36">
        <v>1236543.8400000001</v>
      </c>
      <c r="L798" s="36">
        <v>-1236544</v>
      </c>
      <c r="N798" s="37"/>
      <c r="O798" s="37"/>
      <c r="P798" s="10"/>
      <c r="Q798" s="51"/>
      <c r="R798" s="55"/>
      <c r="S798" s="57"/>
      <c r="T798" s="10"/>
      <c r="U798" s="45"/>
    </row>
    <row r="799" spans="1:21" s="35" customFormat="1" ht="30" customHeight="1" x14ac:dyDescent="0.7">
      <c r="A799" s="36" t="s">
        <v>185</v>
      </c>
      <c r="B799" s="36" t="s">
        <v>146</v>
      </c>
      <c r="C799" s="36" t="s">
        <v>145</v>
      </c>
      <c r="D799" s="36"/>
      <c r="E799" s="36"/>
      <c r="F799" s="36" t="s">
        <v>125</v>
      </c>
      <c r="G799" s="36">
        <v>142501.32</v>
      </c>
      <c r="H799" s="36">
        <v>0</v>
      </c>
      <c r="I799" s="36">
        <v>0</v>
      </c>
      <c r="J799" s="36">
        <v>0</v>
      </c>
      <c r="K799" s="36">
        <v>1710015.84</v>
      </c>
      <c r="L799" s="36">
        <v>-1710016</v>
      </c>
      <c r="N799" s="37"/>
      <c r="O799" s="37"/>
      <c r="P799" s="10"/>
      <c r="Q799" s="51"/>
      <c r="R799" s="55"/>
      <c r="S799" s="57"/>
      <c r="T799" s="10"/>
      <c r="U799" s="45"/>
    </row>
    <row r="800" spans="1:21" s="39" customFormat="1" ht="30" customHeight="1" thickBot="1" x14ac:dyDescent="0.75">
      <c r="A800" s="38" t="s">
        <v>185</v>
      </c>
      <c r="B800" s="38" t="s">
        <v>147</v>
      </c>
      <c r="C800" s="38" t="s">
        <v>145</v>
      </c>
      <c r="D800" s="38"/>
      <c r="E800" s="38"/>
      <c r="F800" s="38" t="s">
        <v>125</v>
      </c>
      <c r="G800" s="38">
        <v>112286.16</v>
      </c>
      <c r="H800" s="38">
        <v>0</v>
      </c>
      <c r="I800" s="38">
        <v>0</v>
      </c>
      <c r="J800" s="38">
        <v>0</v>
      </c>
      <c r="K800" s="38">
        <v>1347433.92</v>
      </c>
      <c r="L800" s="38">
        <v>-1347434</v>
      </c>
      <c r="N800" s="40"/>
      <c r="O800" s="40"/>
      <c r="P800" s="43"/>
      <c r="Q800" s="52"/>
      <c r="R800" s="47"/>
      <c r="S800" s="54"/>
      <c r="T800" s="43"/>
      <c r="U800" s="58"/>
    </row>
    <row r="801" spans="1:18" ht="14.5" hidden="1" x14ac:dyDescent="0.35">
      <c r="A801" s="31" t="s">
        <v>185</v>
      </c>
      <c r="B801" s="31" t="s">
        <v>148</v>
      </c>
      <c r="C801" s="31" t="s">
        <v>145</v>
      </c>
      <c r="D801" s="31" t="s">
        <v>149</v>
      </c>
      <c r="E801" s="31"/>
      <c r="F801" s="31" t="s">
        <v>125</v>
      </c>
      <c r="G801" s="31">
        <v>89246.16</v>
      </c>
      <c r="H801" s="31">
        <v>0</v>
      </c>
      <c r="I801" s="31">
        <v>470.79700000000003</v>
      </c>
      <c r="J801" s="31">
        <v>11299.127399999999</v>
      </c>
      <c r="K801" s="31">
        <v>1080062.2814</v>
      </c>
      <c r="L801" s="31">
        <v>-1070954</v>
      </c>
      <c r="N801" s="31">
        <v>15.595000000000001</v>
      </c>
      <c r="O801" s="31">
        <v>15.595000000000001</v>
      </c>
      <c r="P801"/>
      <c r="Q801"/>
      <c r="R801"/>
    </row>
    <row r="802" spans="1:18" ht="14.5" hidden="1" x14ac:dyDescent="0.35">
      <c r="A802" s="31" t="s">
        <v>185</v>
      </c>
      <c r="B802" s="31" t="s">
        <v>148</v>
      </c>
      <c r="C802" s="31" t="s">
        <v>145</v>
      </c>
      <c r="D802" s="31" t="s">
        <v>150</v>
      </c>
      <c r="E802" s="31"/>
      <c r="F802" s="31" t="s">
        <v>125</v>
      </c>
      <c r="G802" s="31">
        <v>89246.16</v>
      </c>
      <c r="H802" s="31">
        <v>-627.72929999999997</v>
      </c>
      <c r="I802" s="31">
        <v>-627.72929999999997</v>
      </c>
      <c r="J802" s="31">
        <v>-7532.7515999999996</v>
      </c>
      <c r="K802" s="31">
        <v>1064122.649</v>
      </c>
      <c r="L802" s="31">
        <v>-1080062</v>
      </c>
      <c r="N802" s="32">
        <v>-1.4019999999999999E-9</v>
      </c>
      <c r="O802" s="31">
        <v>-11.696</v>
      </c>
      <c r="P802"/>
      <c r="Q802"/>
      <c r="R802"/>
    </row>
    <row r="803" spans="1:18" ht="14.5" hidden="1" x14ac:dyDescent="0.35">
      <c r="A803" s="31" t="s">
        <v>185</v>
      </c>
      <c r="B803" s="31" t="s">
        <v>151</v>
      </c>
      <c r="C803" s="31" t="s">
        <v>145</v>
      </c>
      <c r="D803" s="31" t="s">
        <v>149</v>
      </c>
      <c r="E803" s="31"/>
      <c r="F803" s="31" t="s">
        <v>125</v>
      </c>
      <c r="G803" s="31">
        <v>89246.16</v>
      </c>
      <c r="H803" s="31">
        <v>627.72929999999997</v>
      </c>
      <c r="I803" s="31">
        <v>627.72929999999997</v>
      </c>
      <c r="J803" s="31">
        <v>7532.7515999999996</v>
      </c>
      <c r="K803" s="31">
        <v>1077785.1910000001</v>
      </c>
      <c r="L803" s="31">
        <v>-1061846</v>
      </c>
      <c r="N803" s="32">
        <v>-1.9520000000000001E-10</v>
      </c>
      <c r="O803" s="31">
        <v>11.696</v>
      </c>
      <c r="P803"/>
      <c r="Q803"/>
      <c r="R803"/>
    </row>
    <row r="804" spans="1:18" ht="14.5" hidden="1" x14ac:dyDescent="0.35">
      <c r="A804" s="31" t="s">
        <v>185</v>
      </c>
      <c r="B804" s="31" t="s">
        <v>151</v>
      </c>
      <c r="C804" s="31" t="s">
        <v>145</v>
      </c>
      <c r="D804" s="31" t="s">
        <v>150</v>
      </c>
      <c r="E804" s="31"/>
      <c r="F804" s="31" t="s">
        <v>125</v>
      </c>
      <c r="G804" s="31">
        <v>89246.16</v>
      </c>
      <c r="H804" s="31">
        <v>0</v>
      </c>
      <c r="I804" s="31">
        <v>-470.79700000000003</v>
      </c>
      <c r="J804" s="31">
        <v>-11299.127399999999</v>
      </c>
      <c r="K804" s="31">
        <v>1061845.5586000001</v>
      </c>
      <c r="L804" s="31">
        <v>-1070954</v>
      </c>
      <c r="N804" s="31">
        <v>-15.595000000000001</v>
      </c>
      <c r="O804" s="31">
        <v>-15.595000000000001</v>
      </c>
      <c r="P804"/>
      <c r="Q804"/>
      <c r="R804"/>
    </row>
    <row r="805" spans="1:18" ht="14.5" hidden="1" x14ac:dyDescent="0.35">
      <c r="A805" s="31" t="s">
        <v>185</v>
      </c>
      <c r="B805" s="31" t="s">
        <v>152</v>
      </c>
      <c r="C805" s="31" t="s">
        <v>145</v>
      </c>
      <c r="D805" s="31" t="s">
        <v>149</v>
      </c>
      <c r="E805" s="31"/>
      <c r="F805" s="31" t="s">
        <v>125</v>
      </c>
      <c r="G805" s="31">
        <v>111652.56</v>
      </c>
      <c r="H805" s="31">
        <v>0</v>
      </c>
      <c r="I805" s="31">
        <v>941.59389999999996</v>
      </c>
      <c r="J805" s="31">
        <v>22598.254799999999</v>
      </c>
      <c r="K805" s="31">
        <v>1358047.4428000001</v>
      </c>
      <c r="L805" s="31">
        <v>-1339831</v>
      </c>
      <c r="N805" s="31">
        <v>31.19</v>
      </c>
      <c r="O805" s="31">
        <v>31.19</v>
      </c>
      <c r="P805"/>
      <c r="Q805"/>
      <c r="R805"/>
    </row>
    <row r="806" spans="1:18" ht="14.5" hidden="1" x14ac:dyDescent="0.35">
      <c r="A806" s="31" t="s">
        <v>185</v>
      </c>
      <c r="B806" s="31" t="s">
        <v>152</v>
      </c>
      <c r="C806" s="31" t="s">
        <v>145</v>
      </c>
      <c r="D806" s="31" t="s">
        <v>150</v>
      </c>
      <c r="E806" s="31"/>
      <c r="F806" s="31" t="s">
        <v>125</v>
      </c>
      <c r="G806" s="31">
        <v>111652.56</v>
      </c>
      <c r="H806" s="31">
        <v>-1255.4585999999999</v>
      </c>
      <c r="I806" s="31">
        <v>-1255.4585999999999</v>
      </c>
      <c r="J806" s="31">
        <v>-15065.503199999999</v>
      </c>
      <c r="K806" s="31">
        <v>1326168.1779</v>
      </c>
      <c r="L806" s="31">
        <v>-1358047</v>
      </c>
      <c r="N806" s="32">
        <v>-1.0169999999999999E-9</v>
      </c>
      <c r="O806" s="31">
        <v>-23.391999999999999</v>
      </c>
      <c r="P806"/>
      <c r="Q806"/>
      <c r="R806"/>
    </row>
    <row r="807" spans="1:18" ht="14.5" hidden="1" x14ac:dyDescent="0.35">
      <c r="A807" s="31" t="s">
        <v>185</v>
      </c>
      <c r="B807" s="31" t="s">
        <v>153</v>
      </c>
      <c r="C807" s="31" t="s">
        <v>145</v>
      </c>
      <c r="D807" s="31" t="s">
        <v>149</v>
      </c>
      <c r="E807" s="31"/>
      <c r="F807" s="31" t="s">
        <v>125</v>
      </c>
      <c r="G807" s="31">
        <v>111652.56</v>
      </c>
      <c r="H807" s="31">
        <v>1255.4585999999999</v>
      </c>
      <c r="I807" s="31">
        <v>1255.4585999999999</v>
      </c>
      <c r="J807" s="31">
        <v>15065.503199999999</v>
      </c>
      <c r="K807" s="31">
        <v>1353493.2620999999</v>
      </c>
      <c r="L807" s="31">
        <v>-1321614</v>
      </c>
      <c r="N807" s="32">
        <v>1.397E-9</v>
      </c>
      <c r="O807" s="31">
        <v>23.391999999999999</v>
      </c>
      <c r="P807"/>
      <c r="Q807"/>
      <c r="R807"/>
    </row>
    <row r="808" spans="1:18" ht="14.5" hidden="1" x14ac:dyDescent="0.35">
      <c r="A808" s="31" t="s">
        <v>185</v>
      </c>
      <c r="B808" s="31" t="s">
        <v>153</v>
      </c>
      <c r="C808" s="31" t="s">
        <v>145</v>
      </c>
      <c r="D808" s="31" t="s">
        <v>150</v>
      </c>
      <c r="E808" s="31"/>
      <c r="F808" s="31" t="s">
        <v>125</v>
      </c>
      <c r="G808" s="31">
        <v>111652.56</v>
      </c>
      <c r="H808" s="31">
        <v>0</v>
      </c>
      <c r="I808" s="31">
        <v>-941.59389999999996</v>
      </c>
      <c r="J808" s="31">
        <v>-22598.254799999999</v>
      </c>
      <c r="K808" s="31">
        <v>1321613.9972000001</v>
      </c>
      <c r="L808" s="31">
        <v>-1339831</v>
      </c>
      <c r="N808" s="31">
        <v>-31.19</v>
      </c>
      <c r="O808" s="31">
        <v>-31.19</v>
      </c>
      <c r="P808"/>
      <c r="Q808"/>
      <c r="R808"/>
    </row>
    <row r="809" spans="1:18" ht="14.5" hidden="1" x14ac:dyDescent="0.35">
      <c r="A809" s="31" t="s">
        <v>185</v>
      </c>
      <c r="B809" s="31" t="s">
        <v>154</v>
      </c>
      <c r="C809" s="31" t="s">
        <v>145</v>
      </c>
      <c r="D809" s="31" t="s">
        <v>149</v>
      </c>
      <c r="E809" s="31"/>
      <c r="F809" s="31" t="s">
        <v>125</v>
      </c>
      <c r="G809" s="31">
        <v>89246.16</v>
      </c>
      <c r="H809" s="31">
        <v>627.72929999999997</v>
      </c>
      <c r="I809" s="31">
        <v>0</v>
      </c>
      <c r="J809" s="31">
        <v>2544.5635000000002</v>
      </c>
      <c r="K809" s="31">
        <v>1080062.2814</v>
      </c>
      <c r="L809" s="31">
        <v>-1061846</v>
      </c>
      <c r="N809" s="31">
        <v>11.696</v>
      </c>
      <c r="O809" s="31">
        <v>15.595000000000001</v>
      </c>
      <c r="P809"/>
      <c r="Q809"/>
      <c r="R809"/>
    </row>
    <row r="810" spans="1:18" ht="14.5" hidden="1" x14ac:dyDescent="0.35">
      <c r="A810" s="31" t="s">
        <v>185</v>
      </c>
      <c r="B810" s="31" t="s">
        <v>154</v>
      </c>
      <c r="C810" s="31" t="s">
        <v>145</v>
      </c>
      <c r="D810" s="31" t="s">
        <v>150</v>
      </c>
      <c r="E810" s="31"/>
      <c r="F810" s="31" t="s">
        <v>125</v>
      </c>
      <c r="G810" s="31">
        <v>89246.16</v>
      </c>
      <c r="H810" s="31">
        <v>-470.79700000000003</v>
      </c>
      <c r="I810" s="31">
        <v>-627.72929999999997</v>
      </c>
      <c r="J810" s="31">
        <v>-11299.127399999999</v>
      </c>
      <c r="K810" s="31">
        <v>1070953.92</v>
      </c>
      <c r="L810" s="31">
        <v>-1077785</v>
      </c>
      <c r="N810" s="31">
        <v>-15.595000000000001</v>
      </c>
      <c r="O810" s="32">
        <v>-8.1469999999999999E-10</v>
      </c>
      <c r="P810"/>
      <c r="Q810"/>
      <c r="R810"/>
    </row>
    <row r="811" spans="1:18" ht="14.5" hidden="1" x14ac:dyDescent="0.35">
      <c r="A811" s="31" t="s">
        <v>185</v>
      </c>
      <c r="B811" s="31" t="s">
        <v>155</v>
      </c>
      <c r="C811" s="31" t="s">
        <v>145</v>
      </c>
      <c r="D811" s="31" t="s">
        <v>149</v>
      </c>
      <c r="E811" s="31"/>
      <c r="F811" s="31" t="s">
        <v>125</v>
      </c>
      <c r="G811" s="31">
        <v>89246.16</v>
      </c>
      <c r="H811" s="31">
        <v>470.79700000000003</v>
      </c>
      <c r="I811" s="31">
        <v>627.72929999999997</v>
      </c>
      <c r="J811" s="31">
        <v>11299.127399999999</v>
      </c>
      <c r="K811" s="31">
        <v>1070953.92</v>
      </c>
      <c r="L811" s="31">
        <v>-1064123</v>
      </c>
      <c r="N811" s="31">
        <v>15.595000000000001</v>
      </c>
      <c r="O811" s="32">
        <v>-7.8480000000000002E-10</v>
      </c>
      <c r="P811"/>
      <c r="Q811"/>
      <c r="R811"/>
    </row>
    <row r="812" spans="1:18" ht="14.5" hidden="1" x14ac:dyDescent="0.35">
      <c r="A812" s="31" t="s">
        <v>185</v>
      </c>
      <c r="B812" s="31" t="s">
        <v>155</v>
      </c>
      <c r="C812" s="31" t="s">
        <v>145</v>
      </c>
      <c r="D812" s="31" t="s">
        <v>150</v>
      </c>
      <c r="E812" s="31"/>
      <c r="F812" s="31" t="s">
        <v>125</v>
      </c>
      <c r="G812" s="31">
        <v>89246.16</v>
      </c>
      <c r="H812" s="31">
        <v>-627.72929999999997</v>
      </c>
      <c r="I812" s="31">
        <v>0</v>
      </c>
      <c r="J812" s="31">
        <v>-2544.5635000000002</v>
      </c>
      <c r="K812" s="31">
        <v>1061845.5586000001</v>
      </c>
      <c r="L812" s="31">
        <v>-1080062</v>
      </c>
      <c r="N812" s="31">
        <v>-11.696</v>
      </c>
      <c r="O812" s="31">
        <v>-15.595000000000001</v>
      </c>
      <c r="P812"/>
      <c r="Q812"/>
      <c r="R812"/>
    </row>
    <row r="813" spans="1:18" ht="14.5" hidden="1" x14ac:dyDescent="0.35">
      <c r="A813" s="31" t="s">
        <v>185</v>
      </c>
      <c r="B813" s="31" t="s">
        <v>156</v>
      </c>
      <c r="C813" s="31" t="s">
        <v>145</v>
      </c>
      <c r="D813" s="31" t="s">
        <v>149</v>
      </c>
      <c r="E813" s="31"/>
      <c r="F813" s="31" t="s">
        <v>125</v>
      </c>
      <c r="G813" s="31">
        <v>111652.56</v>
      </c>
      <c r="H813" s="31">
        <v>1255.4585999999999</v>
      </c>
      <c r="I813" s="31">
        <v>0</v>
      </c>
      <c r="J813" s="31">
        <v>5089.1270000000004</v>
      </c>
      <c r="K813" s="31">
        <v>1358047.4428000001</v>
      </c>
      <c r="L813" s="31">
        <v>-1321614</v>
      </c>
      <c r="N813" s="31">
        <v>23.391999999999999</v>
      </c>
      <c r="O813" s="31">
        <v>31.19</v>
      </c>
      <c r="P813"/>
      <c r="Q813"/>
      <c r="R813"/>
    </row>
    <row r="814" spans="1:18" ht="14.5" hidden="1" x14ac:dyDescent="0.35">
      <c r="A814" s="31" t="s">
        <v>185</v>
      </c>
      <c r="B814" s="31" t="s">
        <v>156</v>
      </c>
      <c r="C814" s="31" t="s">
        <v>145</v>
      </c>
      <c r="D814" s="31" t="s">
        <v>150</v>
      </c>
      <c r="E814" s="31"/>
      <c r="F814" s="31" t="s">
        <v>125</v>
      </c>
      <c r="G814" s="31">
        <v>111652.56</v>
      </c>
      <c r="H814" s="31">
        <v>-941.59389999999996</v>
      </c>
      <c r="I814" s="31">
        <v>-1255.4585999999999</v>
      </c>
      <c r="J814" s="31">
        <v>-22598.254799999999</v>
      </c>
      <c r="K814" s="31">
        <v>1339830.72</v>
      </c>
      <c r="L814" s="31">
        <v>-1353493</v>
      </c>
      <c r="N814" s="31">
        <v>-31.19</v>
      </c>
      <c r="O814" s="32">
        <v>1.591E-10</v>
      </c>
      <c r="P814"/>
      <c r="Q814"/>
      <c r="R814"/>
    </row>
    <row r="815" spans="1:18" ht="14.5" hidden="1" x14ac:dyDescent="0.35">
      <c r="A815" s="31" t="s">
        <v>185</v>
      </c>
      <c r="B815" s="31" t="s">
        <v>157</v>
      </c>
      <c r="C815" s="31" t="s">
        <v>145</v>
      </c>
      <c r="D815" s="31" t="s">
        <v>149</v>
      </c>
      <c r="E815" s="31"/>
      <c r="F815" s="31" t="s">
        <v>125</v>
      </c>
      <c r="G815" s="31">
        <v>111652.56</v>
      </c>
      <c r="H815" s="31">
        <v>941.59389999999996</v>
      </c>
      <c r="I815" s="31">
        <v>1255.4585999999999</v>
      </c>
      <c r="J815" s="31">
        <v>22598.254799999999</v>
      </c>
      <c r="K815" s="31">
        <v>1339830.72</v>
      </c>
      <c r="L815" s="31">
        <v>-1326168</v>
      </c>
      <c r="N815" s="31">
        <v>31.19</v>
      </c>
      <c r="O815" s="32">
        <v>2.1889999999999999E-10</v>
      </c>
      <c r="P815"/>
      <c r="Q815"/>
      <c r="R815"/>
    </row>
    <row r="816" spans="1:18" ht="14.5" hidden="1" x14ac:dyDescent="0.35">
      <c r="A816" s="31" t="s">
        <v>185</v>
      </c>
      <c r="B816" s="31" t="s">
        <v>157</v>
      </c>
      <c r="C816" s="31" t="s">
        <v>145</v>
      </c>
      <c r="D816" s="31" t="s">
        <v>150</v>
      </c>
      <c r="E816" s="31"/>
      <c r="F816" s="31" t="s">
        <v>125</v>
      </c>
      <c r="G816" s="31">
        <v>111652.56</v>
      </c>
      <c r="H816" s="31">
        <v>-1255.4585999999999</v>
      </c>
      <c r="I816" s="31">
        <v>0</v>
      </c>
      <c r="J816" s="31">
        <v>-5089.1270000000004</v>
      </c>
      <c r="K816" s="31">
        <v>1321613.9972000001</v>
      </c>
      <c r="L816" s="31">
        <v>-1358047</v>
      </c>
      <c r="N816" s="31">
        <v>-23.391999999999999</v>
      </c>
      <c r="O816" s="31">
        <v>-31.19</v>
      </c>
      <c r="P816"/>
      <c r="Q816"/>
      <c r="R816"/>
    </row>
    <row r="817" spans="1:18" ht="14.5" hidden="1" x14ac:dyDescent="0.35">
      <c r="A817" s="31" t="s">
        <v>185</v>
      </c>
      <c r="B817" s="31" t="s">
        <v>158</v>
      </c>
      <c r="C817" s="31" t="s">
        <v>145</v>
      </c>
      <c r="D817" s="31" t="s">
        <v>149</v>
      </c>
      <c r="E817" s="31"/>
      <c r="F817" s="31" t="s">
        <v>125</v>
      </c>
      <c r="G817" s="31">
        <v>66243.42</v>
      </c>
      <c r="H817" s="31">
        <v>0</v>
      </c>
      <c r="I817" s="31">
        <v>941.59389999999996</v>
      </c>
      <c r="J817" s="31">
        <v>22598.254799999999</v>
      </c>
      <c r="K817" s="31">
        <v>813137.76280000003</v>
      </c>
      <c r="L817" s="31">
        <v>-794921.04</v>
      </c>
      <c r="N817" s="31">
        <v>31.19</v>
      </c>
      <c r="O817" s="31">
        <v>31.19</v>
      </c>
      <c r="P817"/>
      <c r="Q817"/>
      <c r="R817"/>
    </row>
    <row r="818" spans="1:18" ht="14.5" hidden="1" x14ac:dyDescent="0.35">
      <c r="A818" s="31" t="s">
        <v>185</v>
      </c>
      <c r="B818" s="31" t="s">
        <v>158</v>
      </c>
      <c r="C818" s="31" t="s">
        <v>145</v>
      </c>
      <c r="D818" s="31" t="s">
        <v>150</v>
      </c>
      <c r="E818" s="31"/>
      <c r="F818" s="31" t="s">
        <v>125</v>
      </c>
      <c r="G818" s="31">
        <v>66243.42</v>
      </c>
      <c r="H818" s="31">
        <v>-1255.4585999999999</v>
      </c>
      <c r="I818" s="31">
        <v>-1255.4585999999999</v>
      </c>
      <c r="J818" s="31">
        <v>-15065.503199999999</v>
      </c>
      <c r="K818" s="31">
        <v>781258.49789999996</v>
      </c>
      <c r="L818" s="31">
        <v>-813137.76280000003</v>
      </c>
      <c r="N818" s="32">
        <v>-1.8070000000000001E-9</v>
      </c>
      <c r="O818" s="31">
        <v>-23.391999999999999</v>
      </c>
      <c r="P818"/>
      <c r="Q818"/>
      <c r="R818"/>
    </row>
    <row r="819" spans="1:18" ht="14.5" hidden="1" x14ac:dyDescent="0.35">
      <c r="A819" s="31" t="s">
        <v>185</v>
      </c>
      <c r="B819" s="31" t="s">
        <v>159</v>
      </c>
      <c r="C819" s="31" t="s">
        <v>145</v>
      </c>
      <c r="D819" s="31" t="s">
        <v>149</v>
      </c>
      <c r="E819" s="31"/>
      <c r="F819" s="31" t="s">
        <v>125</v>
      </c>
      <c r="G819" s="31">
        <v>66243.42</v>
      </c>
      <c r="H819" s="31">
        <v>1255.4585999999999</v>
      </c>
      <c r="I819" s="31">
        <v>1255.4585999999999</v>
      </c>
      <c r="J819" s="31">
        <v>15065.503199999999</v>
      </c>
      <c r="K819" s="31">
        <v>808583.5821</v>
      </c>
      <c r="L819" s="31">
        <v>-776704.31720000005</v>
      </c>
      <c r="N819" s="32">
        <v>6.0769999999999998E-10</v>
      </c>
      <c r="O819" s="31">
        <v>23.391999999999999</v>
      </c>
      <c r="P819"/>
      <c r="Q819"/>
      <c r="R819"/>
    </row>
    <row r="820" spans="1:18" ht="14.5" hidden="1" x14ac:dyDescent="0.35">
      <c r="A820" s="31" t="s">
        <v>185</v>
      </c>
      <c r="B820" s="31" t="s">
        <v>159</v>
      </c>
      <c r="C820" s="31" t="s">
        <v>145</v>
      </c>
      <c r="D820" s="31" t="s">
        <v>150</v>
      </c>
      <c r="E820" s="31"/>
      <c r="F820" s="31" t="s">
        <v>125</v>
      </c>
      <c r="G820" s="31">
        <v>66243.42</v>
      </c>
      <c r="H820" s="31">
        <v>0</v>
      </c>
      <c r="I820" s="31">
        <v>-941.59389999999996</v>
      </c>
      <c r="J820" s="31">
        <v>-22598.254799999999</v>
      </c>
      <c r="K820" s="31">
        <v>776704.31720000005</v>
      </c>
      <c r="L820" s="31">
        <v>-794921.04</v>
      </c>
      <c r="N820" s="31">
        <v>-31.19</v>
      </c>
      <c r="O820" s="31">
        <v>-31.19</v>
      </c>
      <c r="P820"/>
      <c r="Q820"/>
      <c r="R820"/>
    </row>
    <row r="821" spans="1:18" ht="14.5" hidden="1" x14ac:dyDescent="0.35">
      <c r="A821" s="31" t="s">
        <v>185</v>
      </c>
      <c r="B821" s="31" t="s">
        <v>160</v>
      </c>
      <c r="C821" s="31" t="s">
        <v>145</v>
      </c>
      <c r="D821" s="31" t="s">
        <v>149</v>
      </c>
      <c r="E821" s="31"/>
      <c r="F821" s="31" t="s">
        <v>125</v>
      </c>
      <c r="G821" s="31">
        <v>66243.42</v>
      </c>
      <c r="H821" s="31">
        <v>1255.4585999999999</v>
      </c>
      <c r="I821" s="31">
        <v>0</v>
      </c>
      <c r="J821" s="31">
        <v>5089.1270000000004</v>
      </c>
      <c r="K821" s="31">
        <v>813137.76280000003</v>
      </c>
      <c r="L821" s="31">
        <v>-776704.31720000005</v>
      </c>
      <c r="N821" s="31">
        <v>23.391999999999999</v>
      </c>
      <c r="O821" s="31">
        <v>31.19</v>
      </c>
      <c r="P821"/>
      <c r="Q821"/>
      <c r="R821"/>
    </row>
    <row r="822" spans="1:18" ht="14.5" hidden="1" x14ac:dyDescent="0.35">
      <c r="A822" s="31" t="s">
        <v>185</v>
      </c>
      <c r="B822" s="31" t="s">
        <v>160</v>
      </c>
      <c r="C822" s="31" t="s">
        <v>145</v>
      </c>
      <c r="D822" s="31" t="s">
        <v>150</v>
      </c>
      <c r="E822" s="31"/>
      <c r="F822" s="31" t="s">
        <v>125</v>
      </c>
      <c r="G822" s="31">
        <v>66243.42</v>
      </c>
      <c r="H822" s="31">
        <v>-941.59389999999996</v>
      </c>
      <c r="I822" s="31">
        <v>-1255.4585999999999</v>
      </c>
      <c r="J822" s="31">
        <v>-22598.254799999999</v>
      </c>
      <c r="K822" s="31">
        <v>794921.04</v>
      </c>
      <c r="L822" s="31">
        <v>-808583.5821</v>
      </c>
      <c r="N822" s="31">
        <v>-31.19</v>
      </c>
      <c r="O822" s="32">
        <v>-6.3010000000000003E-10</v>
      </c>
      <c r="P822"/>
      <c r="Q822"/>
      <c r="R822"/>
    </row>
    <row r="823" spans="1:18" ht="14.5" hidden="1" x14ac:dyDescent="0.35">
      <c r="A823" s="31" t="s">
        <v>185</v>
      </c>
      <c r="B823" s="31" t="s">
        <v>161</v>
      </c>
      <c r="C823" s="31" t="s">
        <v>145</v>
      </c>
      <c r="D823" s="31" t="s">
        <v>149</v>
      </c>
      <c r="E823" s="31"/>
      <c r="F823" s="31" t="s">
        <v>125</v>
      </c>
      <c r="G823" s="31">
        <v>66243.42</v>
      </c>
      <c r="H823" s="31">
        <v>941.59389999999996</v>
      </c>
      <c r="I823" s="31">
        <v>1255.4585999999999</v>
      </c>
      <c r="J823" s="31">
        <v>22598.254799999999</v>
      </c>
      <c r="K823" s="31">
        <v>794921.04</v>
      </c>
      <c r="L823" s="31">
        <v>-781258.49789999996</v>
      </c>
      <c r="N823" s="31">
        <v>31.19</v>
      </c>
      <c r="O823" s="32">
        <v>-5.7029999999999998E-10</v>
      </c>
      <c r="P823"/>
      <c r="Q823"/>
      <c r="R823"/>
    </row>
    <row r="824" spans="1:18" ht="14.5" hidden="1" x14ac:dyDescent="0.35">
      <c r="A824" s="31" t="s">
        <v>185</v>
      </c>
      <c r="B824" s="31" t="s">
        <v>161</v>
      </c>
      <c r="C824" s="31" t="s">
        <v>145</v>
      </c>
      <c r="D824" s="31" t="s">
        <v>150</v>
      </c>
      <c r="E824" s="31"/>
      <c r="F824" s="31" t="s">
        <v>125</v>
      </c>
      <c r="G824" s="31">
        <v>66243.42</v>
      </c>
      <c r="H824" s="31">
        <v>-1255.4585999999999</v>
      </c>
      <c r="I824" s="31">
        <v>0</v>
      </c>
      <c r="J824" s="31">
        <v>-5089.1270000000004</v>
      </c>
      <c r="K824" s="31">
        <v>776704.31720000005</v>
      </c>
      <c r="L824" s="31">
        <v>-813137.76280000003</v>
      </c>
      <c r="N824" s="31">
        <v>-23.391999999999999</v>
      </c>
      <c r="O824" s="31">
        <v>-31.19</v>
      </c>
      <c r="P824"/>
      <c r="Q824"/>
      <c r="R824"/>
    </row>
    <row r="825" spans="1:18" ht="14.5" hidden="1" x14ac:dyDescent="0.35">
      <c r="A825" s="31" t="s">
        <v>185</v>
      </c>
      <c r="B825" s="31" t="s">
        <v>162</v>
      </c>
      <c r="C825" s="31" t="s">
        <v>145</v>
      </c>
      <c r="D825" s="31"/>
      <c r="E825" s="31"/>
      <c r="F825" s="31" t="s">
        <v>125</v>
      </c>
      <c r="G825" s="31">
        <v>122110.7148</v>
      </c>
      <c r="H825" s="31">
        <v>-7095.7624999999998</v>
      </c>
      <c r="I825" s="31">
        <v>0</v>
      </c>
      <c r="J825" s="31">
        <v>93664.065199999997</v>
      </c>
      <c r="K825" s="31">
        <v>1465328.5776</v>
      </c>
      <c r="L825" s="31">
        <v>-1591815</v>
      </c>
      <c r="N825" s="31">
        <v>148.49</v>
      </c>
      <c r="O825" s="32">
        <v>-2.81E-9</v>
      </c>
      <c r="P825"/>
      <c r="Q825"/>
      <c r="R825"/>
    </row>
    <row r="826" spans="1:18" ht="14.5" hidden="1" x14ac:dyDescent="0.35">
      <c r="A826" s="31" t="s">
        <v>185</v>
      </c>
      <c r="B826" s="31" t="s">
        <v>163</v>
      </c>
      <c r="C826" s="31" t="s">
        <v>145</v>
      </c>
      <c r="D826" s="31"/>
      <c r="E826" s="31"/>
      <c r="F826" s="31" t="s">
        <v>125</v>
      </c>
      <c r="G826" s="31">
        <v>122110.7148</v>
      </c>
      <c r="H826" s="31">
        <v>7095.7624999999998</v>
      </c>
      <c r="I826" s="31">
        <v>0</v>
      </c>
      <c r="J826" s="31">
        <v>-93664.065199999997</v>
      </c>
      <c r="K826" s="31">
        <v>1465328.5776</v>
      </c>
      <c r="L826" s="31">
        <v>-1338842</v>
      </c>
      <c r="N826" s="31">
        <v>-148.49</v>
      </c>
      <c r="O826" s="32">
        <v>2.9929999999999999E-9</v>
      </c>
      <c r="P826"/>
      <c r="Q826"/>
      <c r="R826"/>
    </row>
    <row r="827" spans="1:18" ht="14.5" hidden="1" x14ac:dyDescent="0.35">
      <c r="A827" s="31" t="s">
        <v>185</v>
      </c>
      <c r="B827" s="31" t="s">
        <v>164</v>
      </c>
      <c r="C827" s="31" t="s">
        <v>145</v>
      </c>
      <c r="D827" s="31"/>
      <c r="E827" s="31"/>
      <c r="F827" s="31" t="s">
        <v>125</v>
      </c>
      <c r="G827" s="31">
        <v>122110.7148</v>
      </c>
      <c r="H827" s="31">
        <v>-7095.7624999999998</v>
      </c>
      <c r="I827" s="31">
        <v>0</v>
      </c>
      <c r="J827" s="31">
        <v>76634.235199999996</v>
      </c>
      <c r="K827" s="31">
        <v>1465328.5776</v>
      </c>
      <c r="L827" s="31">
        <v>-1591815</v>
      </c>
      <c r="N827" s="31">
        <v>148.49</v>
      </c>
      <c r="O827" s="32">
        <v>-5.6409999999999999E-9</v>
      </c>
      <c r="P827"/>
      <c r="Q827"/>
      <c r="R827"/>
    </row>
    <row r="828" spans="1:18" ht="14.5" hidden="1" x14ac:dyDescent="0.35">
      <c r="A828" s="31" t="s">
        <v>185</v>
      </c>
      <c r="B828" s="31" t="s">
        <v>165</v>
      </c>
      <c r="C828" s="31" t="s">
        <v>145</v>
      </c>
      <c r="D828" s="31"/>
      <c r="E828" s="31"/>
      <c r="F828" s="31" t="s">
        <v>125</v>
      </c>
      <c r="G828" s="31">
        <v>122110.7148</v>
      </c>
      <c r="H828" s="31">
        <v>7095.7624999999998</v>
      </c>
      <c r="I828" s="31">
        <v>0</v>
      </c>
      <c r="J828" s="31">
        <v>-76634.235199999996</v>
      </c>
      <c r="K828" s="31">
        <v>1465328.5776</v>
      </c>
      <c r="L828" s="31">
        <v>-1338842</v>
      </c>
      <c r="N828" s="31">
        <v>-148.49</v>
      </c>
      <c r="O828" s="32">
        <v>5.8239999999999997E-9</v>
      </c>
      <c r="P828"/>
      <c r="Q828"/>
      <c r="R828"/>
    </row>
    <row r="829" spans="1:18" ht="14.5" hidden="1" x14ac:dyDescent="0.35">
      <c r="A829" s="31" t="s">
        <v>185</v>
      </c>
      <c r="B829" s="31" t="s">
        <v>166</v>
      </c>
      <c r="C829" s="31" t="s">
        <v>145</v>
      </c>
      <c r="D829" s="31"/>
      <c r="E829" s="31"/>
      <c r="F829" s="31" t="s">
        <v>125</v>
      </c>
      <c r="G829" s="31">
        <v>122110.7148</v>
      </c>
      <c r="H829" s="31">
        <v>0</v>
      </c>
      <c r="I829" s="31">
        <v>-7095.7624999999998</v>
      </c>
      <c r="J829" s="31">
        <v>-93664.065199999997</v>
      </c>
      <c r="K829" s="31">
        <v>1591814.8921999999</v>
      </c>
      <c r="L829" s="31">
        <v>-1465329</v>
      </c>
      <c r="N829" s="32">
        <v>-2.9809999999999999E-9</v>
      </c>
      <c r="O829" s="31">
        <v>148.49</v>
      </c>
      <c r="P829"/>
      <c r="Q829"/>
      <c r="R829"/>
    </row>
    <row r="830" spans="1:18" ht="14.5" hidden="1" x14ac:dyDescent="0.35">
      <c r="A830" s="31" t="s">
        <v>185</v>
      </c>
      <c r="B830" s="31" t="s">
        <v>167</v>
      </c>
      <c r="C830" s="31" t="s">
        <v>145</v>
      </c>
      <c r="D830" s="31"/>
      <c r="E830" s="31"/>
      <c r="F830" s="31" t="s">
        <v>125</v>
      </c>
      <c r="G830" s="31">
        <v>122110.7148</v>
      </c>
      <c r="H830" s="31">
        <v>0</v>
      </c>
      <c r="I830" s="31">
        <v>7095.7624999999998</v>
      </c>
      <c r="J830" s="31">
        <v>93664.065199999997</v>
      </c>
      <c r="K830" s="31">
        <v>1338842.263</v>
      </c>
      <c r="L830" s="31">
        <v>-1465329</v>
      </c>
      <c r="N830" s="32">
        <v>3.1669999999999999E-9</v>
      </c>
      <c r="O830" s="31">
        <v>-148.49</v>
      </c>
      <c r="P830"/>
      <c r="Q830"/>
      <c r="R830"/>
    </row>
    <row r="831" spans="1:18" ht="14.5" hidden="1" x14ac:dyDescent="0.35">
      <c r="A831" s="31" t="s">
        <v>185</v>
      </c>
      <c r="B831" s="31" t="s">
        <v>168</v>
      </c>
      <c r="C831" s="31" t="s">
        <v>145</v>
      </c>
      <c r="D831" s="31"/>
      <c r="E831" s="31"/>
      <c r="F831" s="31" t="s">
        <v>125</v>
      </c>
      <c r="G831" s="31">
        <v>122110.7148</v>
      </c>
      <c r="H831" s="31">
        <v>0</v>
      </c>
      <c r="I831" s="31">
        <v>-7095.7624999999998</v>
      </c>
      <c r="J831" s="31">
        <v>-76634.235199999996</v>
      </c>
      <c r="K831" s="31">
        <v>1591814.8921999999</v>
      </c>
      <c r="L831" s="31">
        <v>-1465329</v>
      </c>
      <c r="N831" s="32">
        <v>-5.4659999999999999E-9</v>
      </c>
      <c r="O831" s="31">
        <v>148.49</v>
      </c>
      <c r="P831"/>
      <c r="Q831"/>
      <c r="R831"/>
    </row>
    <row r="832" spans="1:18" ht="14.5" hidden="1" x14ac:dyDescent="0.35">
      <c r="A832" s="31" t="s">
        <v>185</v>
      </c>
      <c r="B832" s="31" t="s">
        <v>169</v>
      </c>
      <c r="C832" s="31" t="s">
        <v>145</v>
      </c>
      <c r="D832" s="31"/>
      <c r="E832" s="31"/>
      <c r="F832" s="31" t="s">
        <v>125</v>
      </c>
      <c r="G832" s="31">
        <v>122110.7148</v>
      </c>
      <c r="H832" s="31">
        <v>0</v>
      </c>
      <c r="I832" s="31">
        <v>7095.7624999999998</v>
      </c>
      <c r="J832" s="31">
        <v>76634.235199999996</v>
      </c>
      <c r="K832" s="31">
        <v>1338842.263</v>
      </c>
      <c r="L832" s="31">
        <v>-1465329</v>
      </c>
      <c r="N832" s="32">
        <v>5.6519999999999999E-9</v>
      </c>
      <c r="O832" s="31">
        <v>-148.49</v>
      </c>
      <c r="P832"/>
      <c r="Q832"/>
      <c r="R832"/>
    </row>
    <row r="833" spans="1:18" ht="14.5" hidden="1" x14ac:dyDescent="0.35">
      <c r="A833" s="31" t="s">
        <v>185</v>
      </c>
      <c r="B833" s="31" t="s">
        <v>170</v>
      </c>
      <c r="C833" s="31" t="s">
        <v>145</v>
      </c>
      <c r="D833" s="31"/>
      <c r="E833" s="31"/>
      <c r="F833" s="31" t="s">
        <v>125</v>
      </c>
      <c r="G833" s="31">
        <v>55497.265200000002</v>
      </c>
      <c r="H833" s="31">
        <v>-7095.7624999999998</v>
      </c>
      <c r="I833" s="31">
        <v>0</v>
      </c>
      <c r="J833" s="31">
        <v>93664.065199999997</v>
      </c>
      <c r="K833" s="31">
        <v>665967.18240000005</v>
      </c>
      <c r="L833" s="31">
        <v>-792453.49699999997</v>
      </c>
      <c r="N833" s="31">
        <v>148.49</v>
      </c>
      <c r="O833" s="32">
        <v>-3.4039999999999998E-9</v>
      </c>
      <c r="P833"/>
      <c r="Q833"/>
      <c r="R833"/>
    </row>
    <row r="834" spans="1:18" ht="14.5" hidden="1" x14ac:dyDescent="0.35">
      <c r="A834" s="31" t="s">
        <v>185</v>
      </c>
      <c r="B834" s="31" t="s">
        <v>171</v>
      </c>
      <c r="C834" s="31" t="s">
        <v>145</v>
      </c>
      <c r="D834" s="31"/>
      <c r="E834" s="31"/>
      <c r="F834" s="31" t="s">
        <v>125</v>
      </c>
      <c r="G834" s="31">
        <v>55497.265200000002</v>
      </c>
      <c r="H834" s="31">
        <v>7095.7624999999998</v>
      </c>
      <c r="I834" s="31">
        <v>0</v>
      </c>
      <c r="J834" s="31">
        <v>-93664.065199999997</v>
      </c>
      <c r="K834" s="31">
        <v>665967.18240000005</v>
      </c>
      <c r="L834" s="31">
        <v>-539480.86780000001</v>
      </c>
      <c r="N834" s="31">
        <v>-148.49</v>
      </c>
      <c r="O834" s="32">
        <v>2.3980000000000002E-9</v>
      </c>
      <c r="P834"/>
      <c r="Q834"/>
      <c r="R834"/>
    </row>
    <row r="835" spans="1:18" ht="14.5" hidden="1" x14ac:dyDescent="0.35">
      <c r="A835" s="31" t="s">
        <v>185</v>
      </c>
      <c r="B835" s="31" t="s">
        <v>172</v>
      </c>
      <c r="C835" s="31" t="s">
        <v>145</v>
      </c>
      <c r="D835" s="31"/>
      <c r="E835" s="31"/>
      <c r="F835" s="31" t="s">
        <v>125</v>
      </c>
      <c r="G835" s="31">
        <v>55497.265200000002</v>
      </c>
      <c r="H835" s="31">
        <v>-7095.7624999999998</v>
      </c>
      <c r="I835" s="31">
        <v>0</v>
      </c>
      <c r="J835" s="31">
        <v>76634.235199999996</v>
      </c>
      <c r="K835" s="31">
        <v>665967.18240000005</v>
      </c>
      <c r="L835" s="31">
        <v>-792453.49699999997</v>
      </c>
      <c r="N835" s="31">
        <v>148.49</v>
      </c>
      <c r="O835" s="32">
        <v>-6.2350000000000001E-9</v>
      </c>
      <c r="P835"/>
      <c r="Q835"/>
      <c r="R835"/>
    </row>
    <row r="836" spans="1:18" ht="14.5" hidden="1" x14ac:dyDescent="0.35">
      <c r="A836" s="31" t="s">
        <v>185</v>
      </c>
      <c r="B836" s="31" t="s">
        <v>173</v>
      </c>
      <c r="C836" s="31" t="s">
        <v>145</v>
      </c>
      <c r="D836" s="31"/>
      <c r="E836" s="31"/>
      <c r="F836" s="31" t="s">
        <v>125</v>
      </c>
      <c r="G836" s="31">
        <v>55497.265200000002</v>
      </c>
      <c r="H836" s="31">
        <v>7095.7624999999998</v>
      </c>
      <c r="I836" s="31">
        <v>0</v>
      </c>
      <c r="J836" s="31">
        <v>-76634.235199999996</v>
      </c>
      <c r="K836" s="31">
        <v>665967.18240000005</v>
      </c>
      <c r="L836" s="31">
        <v>-539480.86780000001</v>
      </c>
      <c r="N836" s="31">
        <v>-148.49</v>
      </c>
      <c r="O836" s="32">
        <v>5.229E-9</v>
      </c>
      <c r="P836"/>
      <c r="Q836"/>
      <c r="R836"/>
    </row>
    <row r="837" spans="1:18" ht="14.5" hidden="1" x14ac:dyDescent="0.35">
      <c r="A837" s="31" t="s">
        <v>185</v>
      </c>
      <c r="B837" s="31" t="s">
        <v>174</v>
      </c>
      <c r="C837" s="31" t="s">
        <v>145</v>
      </c>
      <c r="D837" s="31"/>
      <c r="E837" s="31"/>
      <c r="F837" s="31" t="s">
        <v>125</v>
      </c>
      <c r="G837" s="31">
        <v>55497.265200000002</v>
      </c>
      <c r="H837" s="31">
        <v>0</v>
      </c>
      <c r="I837" s="31">
        <v>-7095.7624999999998</v>
      </c>
      <c r="J837" s="31">
        <v>-93664.065199999997</v>
      </c>
      <c r="K837" s="31">
        <v>792453.49699999997</v>
      </c>
      <c r="L837" s="31">
        <v>-665967.18240000005</v>
      </c>
      <c r="N837" s="32">
        <v>-3.5760000000000001E-9</v>
      </c>
      <c r="O837" s="31">
        <v>148.49</v>
      </c>
      <c r="P837"/>
      <c r="Q837"/>
      <c r="R837"/>
    </row>
    <row r="838" spans="1:18" ht="14.5" hidden="1" x14ac:dyDescent="0.35">
      <c r="A838" s="31" t="s">
        <v>185</v>
      </c>
      <c r="B838" s="31" t="s">
        <v>175</v>
      </c>
      <c r="C838" s="31" t="s">
        <v>145</v>
      </c>
      <c r="D838" s="31"/>
      <c r="E838" s="31"/>
      <c r="F838" s="31" t="s">
        <v>125</v>
      </c>
      <c r="G838" s="31">
        <v>55497.265200000002</v>
      </c>
      <c r="H838" s="31">
        <v>0</v>
      </c>
      <c r="I838" s="31">
        <v>7095.7624999999998</v>
      </c>
      <c r="J838" s="31">
        <v>93664.065199999997</v>
      </c>
      <c r="K838" s="31">
        <v>539480.86780000001</v>
      </c>
      <c r="L838" s="31">
        <v>-665967.18240000005</v>
      </c>
      <c r="N838" s="32">
        <v>2.5719999999999998E-9</v>
      </c>
      <c r="O838" s="31">
        <v>-148.49</v>
      </c>
      <c r="P838"/>
      <c r="Q838"/>
      <c r="R838"/>
    </row>
    <row r="839" spans="1:18" ht="14.5" hidden="1" x14ac:dyDescent="0.35">
      <c r="A839" s="31" t="s">
        <v>185</v>
      </c>
      <c r="B839" s="31" t="s">
        <v>176</v>
      </c>
      <c r="C839" s="31" t="s">
        <v>145</v>
      </c>
      <c r="D839" s="31"/>
      <c r="E839" s="31"/>
      <c r="F839" s="31" t="s">
        <v>125</v>
      </c>
      <c r="G839" s="31">
        <v>55497.265200000002</v>
      </c>
      <c r="H839" s="31">
        <v>0</v>
      </c>
      <c r="I839" s="31">
        <v>-7095.7624999999998</v>
      </c>
      <c r="J839" s="31">
        <v>-76634.235199999996</v>
      </c>
      <c r="K839" s="31">
        <v>792453.49699999997</v>
      </c>
      <c r="L839" s="31">
        <v>-665967.18240000005</v>
      </c>
      <c r="N839" s="32">
        <v>-6.0609999999999996E-9</v>
      </c>
      <c r="O839" s="31">
        <v>148.49</v>
      </c>
      <c r="P839"/>
      <c r="Q839"/>
      <c r="R839"/>
    </row>
    <row r="840" spans="1:18" ht="14.5" hidden="1" x14ac:dyDescent="0.35">
      <c r="A840" s="31" t="s">
        <v>185</v>
      </c>
      <c r="B840" s="31" t="s">
        <v>177</v>
      </c>
      <c r="C840" s="31" t="s">
        <v>145</v>
      </c>
      <c r="D840" s="31"/>
      <c r="E840" s="31"/>
      <c r="F840" s="31" t="s">
        <v>125</v>
      </c>
      <c r="G840" s="31">
        <v>55497.265200000002</v>
      </c>
      <c r="H840" s="31">
        <v>0</v>
      </c>
      <c r="I840" s="31">
        <v>7095.7624999999998</v>
      </c>
      <c r="J840" s="31">
        <v>76634.235199999996</v>
      </c>
      <c r="K840" s="31">
        <v>539480.86780000001</v>
      </c>
      <c r="L840" s="31">
        <v>-665967.18240000005</v>
      </c>
      <c r="N840" s="32">
        <v>5.0570000000000002E-9</v>
      </c>
      <c r="O840" s="31">
        <v>-148.49</v>
      </c>
      <c r="P840"/>
      <c r="Q840"/>
      <c r="R840"/>
    </row>
    <row r="841" spans="1:18" ht="14.5" hidden="1" x14ac:dyDescent="0.35">
      <c r="A841" s="31" t="s">
        <v>186</v>
      </c>
      <c r="B841" s="31" t="s">
        <v>122</v>
      </c>
      <c r="C841" s="31" t="s">
        <v>123</v>
      </c>
      <c r="D841" s="31" t="s">
        <v>124</v>
      </c>
      <c r="E841" s="31">
        <v>1</v>
      </c>
      <c r="F841" s="31" t="s">
        <v>125</v>
      </c>
      <c r="G841" s="31">
        <v>0</v>
      </c>
      <c r="H841" s="31">
        <v>9.6000000000000002E-2</v>
      </c>
      <c r="I841" s="31">
        <v>-0.36199999999999999</v>
      </c>
      <c r="J841" s="31">
        <v>-5.4961000000000002</v>
      </c>
      <c r="K841" s="31">
        <v>6.4588000000000001</v>
      </c>
      <c r="L841" s="31">
        <v>1.7121</v>
      </c>
      <c r="N841" s="31">
        <v>-2E-3</v>
      </c>
      <c r="O841" s="31">
        <v>6.0000000000000001E-3</v>
      </c>
      <c r="P841"/>
      <c r="Q841"/>
      <c r="R841"/>
    </row>
    <row r="842" spans="1:18" ht="14.5" hidden="1" x14ac:dyDescent="0.35">
      <c r="A842" s="31" t="s">
        <v>186</v>
      </c>
      <c r="B842" s="31" t="s">
        <v>122</v>
      </c>
      <c r="C842" s="31" t="s">
        <v>123</v>
      </c>
      <c r="D842" s="31" t="s">
        <v>124</v>
      </c>
      <c r="E842" s="31">
        <v>2</v>
      </c>
      <c r="F842" s="31" t="s">
        <v>125</v>
      </c>
      <c r="G842" s="31">
        <v>0</v>
      </c>
      <c r="H842" s="31">
        <v>-0.36199999999999999</v>
      </c>
      <c r="I842" s="31">
        <v>-9.6000000000000002E-2</v>
      </c>
      <c r="J842" s="31">
        <v>3.1928000000000001</v>
      </c>
      <c r="K842" s="31">
        <v>1.7121</v>
      </c>
      <c r="L842" s="31">
        <v>-6.4588000000000001</v>
      </c>
      <c r="N842" s="31">
        <v>6.0000000000000001E-3</v>
      </c>
      <c r="O842" s="31">
        <v>2E-3</v>
      </c>
      <c r="P842"/>
      <c r="Q842"/>
      <c r="R842"/>
    </row>
    <row r="843" spans="1:18" ht="14.5" hidden="1" x14ac:dyDescent="0.35">
      <c r="A843" s="31" t="s">
        <v>186</v>
      </c>
      <c r="B843" s="31" t="s">
        <v>122</v>
      </c>
      <c r="C843" s="31" t="s">
        <v>123</v>
      </c>
      <c r="D843" s="31" t="s">
        <v>124</v>
      </c>
      <c r="E843" s="31">
        <v>3</v>
      </c>
      <c r="F843" s="31" t="s">
        <v>125</v>
      </c>
      <c r="G843" s="31">
        <v>0</v>
      </c>
      <c r="H843" s="31">
        <v>0</v>
      </c>
      <c r="I843" s="31">
        <v>0</v>
      </c>
      <c r="J843" s="31">
        <v>5.0460000000000003</v>
      </c>
      <c r="K843" s="31">
        <v>0</v>
      </c>
      <c r="L843" s="31">
        <v>0</v>
      </c>
      <c r="N843" s="32">
        <v>2.2079999999999999E-12</v>
      </c>
      <c r="O843" s="32">
        <v>-2.4990000000000002E-12</v>
      </c>
      <c r="P843"/>
      <c r="Q843"/>
      <c r="R843"/>
    </row>
    <row r="844" spans="1:18" ht="14.5" hidden="1" x14ac:dyDescent="0.35">
      <c r="A844" s="31" t="s">
        <v>186</v>
      </c>
      <c r="B844" s="31" t="s">
        <v>122</v>
      </c>
      <c r="C844" s="31" t="s">
        <v>123</v>
      </c>
      <c r="D844" s="31" t="s">
        <v>124</v>
      </c>
      <c r="E844" s="31">
        <v>4</v>
      </c>
      <c r="F844" s="31" t="s">
        <v>125</v>
      </c>
      <c r="G844" s="31">
        <v>0</v>
      </c>
      <c r="H844" s="31">
        <v>-4.19E-2</v>
      </c>
      <c r="I844" s="31">
        <v>0.13730000000000001</v>
      </c>
      <c r="J844" s="31">
        <v>2.15</v>
      </c>
      <c r="K844" s="31">
        <v>23.5273</v>
      </c>
      <c r="L844" s="31">
        <v>7.1835000000000004</v>
      </c>
      <c r="N844" s="31">
        <v>4.0000000000000001E-3</v>
      </c>
      <c r="O844" s="31">
        <v>-1.2E-2</v>
      </c>
      <c r="P844"/>
      <c r="Q844"/>
      <c r="R844"/>
    </row>
    <row r="845" spans="1:18" ht="14.5" hidden="1" x14ac:dyDescent="0.35">
      <c r="A845" s="31" t="s">
        <v>186</v>
      </c>
      <c r="B845" s="31" t="s">
        <v>122</v>
      </c>
      <c r="C845" s="31" t="s">
        <v>123</v>
      </c>
      <c r="D845" s="31" t="s">
        <v>124</v>
      </c>
      <c r="E845" s="31">
        <v>5</v>
      </c>
      <c r="F845" s="31" t="s">
        <v>125</v>
      </c>
      <c r="G845" s="31">
        <v>0</v>
      </c>
      <c r="H845" s="31">
        <v>-0.13730000000000001</v>
      </c>
      <c r="I845" s="31">
        <v>-4.19E-2</v>
      </c>
      <c r="J845" s="31">
        <v>1.1442000000000001</v>
      </c>
      <c r="K845" s="31">
        <v>-7.1835000000000004</v>
      </c>
      <c r="L845" s="31">
        <v>23.5273</v>
      </c>
      <c r="N845" s="31">
        <v>1.2E-2</v>
      </c>
      <c r="O845" s="31">
        <v>4.0000000000000001E-3</v>
      </c>
      <c r="P845"/>
      <c r="Q845"/>
      <c r="R845"/>
    </row>
    <row r="846" spans="1:18" ht="14.5" hidden="1" x14ac:dyDescent="0.35">
      <c r="A846" s="31" t="s">
        <v>186</v>
      </c>
      <c r="B846" s="31" t="s">
        <v>122</v>
      </c>
      <c r="C846" s="31" t="s">
        <v>123</v>
      </c>
      <c r="D846" s="31" t="s">
        <v>124</v>
      </c>
      <c r="E846" s="31">
        <v>6</v>
      </c>
      <c r="F846" s="31" t="s">
        <v>125</v>
      </c>
      <c r="G846" s="31">
        <v>0</v>
      </c>
      <c r="H846" s="31">
        <v>0</v>
      </c>
      <c r="I846" s="31">
        <v>0</v>
      </c>
      <c r="J846" s="31">
        <v>-0.95860000000000001</v>
      </c>
      <c r="K846" s="31">
        <v>0</v>
      </c>
      <c r="L846" s="31">
        <v>0</v>
      </c>
      <c r="N846" s="32">
        <v>-4.5389999999999999E-12</v>
      </c>
      <c r="O846" s="32">
        <v>4.5949999999999997E-12</v>
      </c>
      <c r="P846"/>
      <c r="Q846"/>
      <c r="R846"/>
    </row>
    <row r="847" spans="1:18" ht="14.5" hidden="1" x14ac:dyDescent="0.35">
      <c r="A847" s="31" t="s">
        <v>186</v>
      </c>
      <c r="B847" s="31" t="s">
        <v>122</v>
      </c>
      <c r="C847" s="31" t="s">
        <v>123</v>
      </c>
      <c r="D847" s="31" t="s">
        <v>124</v>
      </c>
      <c r="E847" s="31">
        <v>7</v>
      </c>
      <c r="F847" s="31" t="s">
        <v>125</v>
      </c>
      <c r="G847" s="31">
        <v>0</v>
      </c>
      <c r="H847" s="31">
        <v>-0.64239999999999997</v>
      </c>
      <c r="I847" s="31">
        <v>2.1004999999999998</v>
      </c>
      <c r="J847" s="31">
        <v>32.9146</v>
      </c>
      <c r="K847" s="31">
        <v>1.3965000000000001</v>
      </c>
      <c r="L847" s="31">
        <v>0.42709999999999998</v>
      </c>
      <c r="N847" s="31">
        <v>-1E-3</v>
      </c>
      <c r="O847" s="31">
        <v>4.0000000000000001E-3</v>
      </c>
      <c r="P847"/>
      <c r="Q847"/>
      <c r="R847"/>
    </row>
    <row r="848" spans="1:18" ht="14.5" hidden="1" x14ac:dyDescent="0.35">
      <c r="A848" s="31" t="s">
        <v>186</v>
      </c>
      <c r="B848" s="31" t="s">
        <v>122</v>
      </c>
      <c r="C848" s="31" t="s">
        <v>123</v>
      </c>
      <c r="D848" s="31" t="s">
        <v>124</v>
      </c>
      <c r="E848" s="31">
        <v>8</v>
      </c>
      <c r="F848" s="31" t="s">
        <v>125</v>
      </c>
      <c r="G848" s="31">
        <v>0</v>
      </c>
      <c r="H848" s="31">
        <v>2.1004999999999998</v>
      </c>
      <c r="I848" s="31">
        <v>0.64239999999999997</v>
      </c>
      <c r="J848" s="31">
        <v>-17.497599999999998</v>
      </c>
      <c r="K848" s="31">
        <v>0.42709999999999998</v>
      </c>
      <c r="L848" s="31">
        <v>-1.3965000000000001</v>
      </c>
      <c r="N848" s="31">
        <v>4.0000000000000001E-3</v>
      </c>
      <c r="O848" s="31">
        <v>1E-3</v>
      </c>
      <c r="P848"/>
      <c r="Q848"/>
      <c r="R848"/>
    </row>
    <row r="849" spans="1:18" ht="14.5" hidden="1" x14ac:dyDescent="0.35">
      <c r="A849" s="31" t="s">
        <v>186</v>
      </c>
      <c r="B849" s="31" t="s">
        <v>122</v>
      </c>
      <c r="C849" s="31" t="s">
        <v>123</v>
      </c>
      <c r="D849" s="31" t="s">
        <v>124</v>
      </c>
      <c r="E849" s="31">
        <v>9</v>
      </c>
      <c r="F849" s="31" t="s">
        <v>125</v>
      </c>
      <c r="G849" s="31">
        <v>0</v>
      </c>
      <c r="H849" s="31">
        <v>0</v>
      </c>
      <c r="I849" s="31">
        <v>0</v>
      </c>
      <c r="J849" s="31">
        <v>-28.613399999999999</v>
      </c>
      <c r="K849" s="31">
        <v>0</v>
      </c>
      <c r="L849" s="31">
        <v>0</v>
      </c>
      <c r="N849" s="32">
        <v>1.7070000000000001E-12</v>
      </c>
      <c r="O849" s="32">
        <v>-1.7130000000000001E-12</v>
      </c>
      <c r="P849"/>
      <c r="Q849"/>
      <c r="R849"/>
    </row>
    <row r="850" spans="1:18" ht="14.5" hidden="1" x14ac:dyDescent="0.35">
      <c r="A850" s="31" t="s">
        <v>186</v>
      </c>
      <c r="B850" s="31" t="s">
        <v>122</v>
      </c>
      <c r="C850" s="31" t="s">
        <v>123</v>
      </c>
      <c r="D850" s="31" t="s">
        <v>124</v>
      </c>
      <c r="E850" s="31">
        <v>10</v>
      </c>
      <c r="F850" s="31" t="s">
        <v>125</v>
      </c>
      <c r="G850" s="31">
        <v>0</v>
      </c>
      <c r="H850" s="31">
        <v>-4.1997999999999998</v>
      </c>
      <c r="I850" s="31">
        <v>0.62639999999999996</v>
      </c>
      <c r="J850" s="31">
        <v>57.913499999999999</v>
      </c>
      <c r="K850" s="31">
        <v>-2.1038999999999999</v>
      </c>
      <c r="L850" s="31">
        <v>-14.1069</v>
      </c>
      <c r="N850" s="31">
        <v>8.0000000000000002E-3</v>
      </c>
      <c r="O850" s="31">
        <v>-1E-3</v>
      </c>
      <c r="P850"/>
      <c r="Q850"/>
      <c r="R850"/>
    </row>
    <row r="851" spans="1:18" ht="14.5" hidden="1" x14ac:dyDescent="0.35">
      <c r="A851" s="31" t="s">
        <v>186</v>
      </c>
      <c r="B851" s="31" t="s">
        <v>122</v>
      </c>
      <c r="C851" s="31" t="s">
        <v>123</v>
      </c>
      <c r="D851" s="31" t="s">
        <v>124</v>
      </c>
      <c r="E851" s="31">
        <v>11</v>
      </c>
      <c r="F851" s="31" t="s">
        <v>125</v>
      </c>
      <c r="G851" s="31">
        <v>0</v>
      </c>
      <c r="H851" s="31">
        <v>-0.62639999999999996</v>
      </c>
      <c r="I851" s="31">
        <v>-4.1997999999999998</v>
      </c>
      <c r="J851" s="31">
        <v>-42.880800000000001</v>
      </c>
      <c r="K851" s="31">
        <v>14.1069</v>
      </c>
      <c r="L851" s="31">
        <v>-2.1038999999999999</v>
      </c>
      <c r="N851" s="31">
        <v>1E-3</v>
      </c>
      <c r="O851" s="31">
        <v>8.0000000000000002E-3</v>
      </c>
      <c r="P851"/>
      <c r="Q851"/>
      <c r="R851"/>
    </row>
    <row r="852" spans="1:18" ht="14.5" hidden="1" x14ac:dyDescent="0.35">
      <c r="A852" s="31" t="s">
        <v>186</v>
      </c>
      <c r="B852" s="31" t="s">
        <v>122</v>
      </c>
      <c r="C852" s="31" t="s">
        <v>123</v>
      </c>
      <c r="D852" s="31" t="s">
        <v>124</v>
      </c>
      <c r="E852" s="31">
        <v>12</v>
      </c>
      <c r="F852" s="31" t="s">
        <v>125</v>
      </c>
      <c r="G852" s="31">
        <v>0</v>
      </c>
      <c r="H852" s="31">
        <v>0</v>
      </c>
      <c r="I852" s="31">
        <v>0</v>
      </c>
      <c r="J852" s="31">
        <v>-50.326500000000003</v>
      </c>
      <c r="K852" s="31">
        <v>0</v>
      </c>
      <c r="L852" s="31">
        <v>0</v>
      </c>
      <c r="N852" s="32">
        <v>-3.8869999999999999E-12</v>
      </c>
      <c r="O852" s="32">
        <v>3.9020000000000001E-12</v>
      </c>
      <c r="P852"/>
      <c r="Q852"/>
      <c r="R852"/>
    </row>
    <row r="853" spans="1:18" ht="14.5" hidden="1" x14ac:dyDescent="0.35">
      <c r="A853" s="31" t="s">
        <v>186</v>
      </c>
      <c r="B853" s="31" t="s">
        <v>126</v>
      </c>
      <c r="C853" s="31" t="s">
        <v>127</v>
      </c>
      <c r="D853" s="31"/>
      <c r="E853" s="31"/>
      <c r="F853" s="31" t="s">
        <v>125</v>
      </c>
      <c r="G853" s="31">
        <v>36693.599999999999</v>
      </c>
      <c r="H853" s="31">
        <v>0</v>
      </c>
      <c r="I853" s="31">
        <v>0</v>
      </c>
      <c r="J853" s="31">
        <v>0</v>
      </c>
      <c r="K853" s="31">
        <v>440323.2</v>
      </c>
      <c r="L853" s="31">
        <v>-440323.2</v>
      </c>
      <c r="N853" s="32">
        <v>-7.7170000000000003E-10</v>
      </c>
      <c r="O853" s="32">
        <v>-7.7189999999999999E-10</v>
      </c>
      <c r="P853"/>
      <c r="Q853"/>
      <c r="R853"/>
    </row>
    <row r="854" spans="1:18" ht="14.5" hidden="1" x14ac:dyDescent="0.35">
      <c r="A854" s="31" t="s">
        <v>186</v>
      </c>
      <c r="B854" s="31" t="s">
        <v>128</v>
      </c>
      <c r="C854" s="31" t="s">
        <v>127</v>
      </c>
      <c r="D854" s="31"/>
      <c r="E854" s="31"/>
      <c r="F854" s="31" t="s">
        <v>125</v>
      </c>
      <c r="G854" s="31">
        <v>45270</v>
      </c>
      <c r="H854" s="31">
        <v>0</v>
      </c>
      <c r="I854" s="31">
        <v>0</v>
      </c>
      <c r="J854" s="31">
        <v>0</v>
      </c>
      <c r="K854" s="31">
        <v>543240</v>
      </c>
      <c r="L854" s="31">
        <v>-543240</v>
      </c>
      <c r="N854" s="32">
        <v>2.1450000000000001E-10</v>
      </c>
      <c r="O854" s="32">
        <v>2.1409999999999999E-10</v>
      </c>
      <c r="P854"/>
      <c r="Q854"/>
      <c r="R854"/>
    </row>
    <row r="855" spans="1:18" ht="14.5" hidden="1" x14ac:dyDescent="0.35">
      <c r="A855" s="31" t="s">
        <v>186</v>
      </c>
      <c r="B855" s="31" t="s">
        <v>129</v>
      </c>
      <c r="C855" s="31" t="s">
        <v>127</v>
      </c>
      <c r="D855" s="31"/>
      <c r="E855" s="31"/>
      <c r="F855" s="31" t="s">
        <v>125</v>
      </c>
      <c r="G855" s="31">
        <v>25920</v>
      </c>
      <c r="H855" s="31">
        <v>0</v>
      </c>
      <c r="I855" s="31">
        <v>0</v>
      </c>
      <c r="J855" s="31">
        <v>0</v>
      </c>
      <c r="K855" s="31">
        <v>311040</v>
      </c>
      <c r="L855" s="31">
        <v>-311040</v>
      </c>
      <c r="N855" s="32">
        <v>8.2029999999999995E-10</v>
      </c>
      <c r="O855" s="32">
        <v>8.1999999999999996E-10</v>
      </c>
      <c r="P855"/>
      <c r="Q855"/>
      <c r="R855"/>
    </row>
    <row r="856" spans="1:18" ht="14.5" hidden="1" x14ac:dyDescent="0.35">
      <c r="A856" s="31" t="s">
        <v>186</v>
      </c>
      <c r="B856" s="31" t="s">
        <v>130</v>
      </c>
      <c r="C856" s="31" t="s">
        <v>127</v>
      </c>
      <c r="D856" s="31"/>
      <c r="E856" s="31"/>
      <c r="F856" s="31" t="s">
        <v>125</v>
      </c>
      <c r="G856" s="31">
        <v>576</v>
      </c>
      <c r="H856" s="31">
        <v>0</v>
      </c>
      <c r="I856" s="31">
        <v>0</v>
      </c>
      <c r="J856" s="31">
        <v>0</v>
      </c>
      <c r="K856" s="31">
        <v>6912</v>
      </c>
      <c r="L856" s="31">
        <v>-6912</v>
      </c>
      <c r="N856" s="31">
        <v>0</v>
      </c>
      <c r="O856" s="31">
        <v>0</v>
      </c>
      <c r="P856"/>
      <c r="Q856"/>
      <c r="R856"/>
    </row>
    <row r="857" spans="1:18" ht="29" hidden="1" x14ac:dyDescent="0.35">
      <c r="A857" s="31" t="s">
        <v>186</v>
      </c>
      <c r="B857" s="31" t="s">
        <v>131</v>
      </c>
      <c r="C857" s="31" t="s">
        <v>127</v>
      </c>
      <c r="D857" s="31" t="s">
        <v>132</v>
      </c>
      <c r="E857" s="31">
        <v>1</v>
      </c>
      <c r="F857" s="31" t="s">
        <v>125</v>
      </c>
      <c r="G857" s="31">
        <v>0</v>
      </c>
      <c r="H857" s="31">
        <v>-1393.2979</v>
      </c>
      <c r="I857" s="31">
        <v>0</v>
      </c>
      <c r="J857" s="31">
        <v>16719.5753</v>
      </c>
      <c r="K857" s="32">
        <v>-7.145E-7</v>
      </c>
      <c r="L857" s="31">
        <v>-22396.616600000001</v>
      </c>
      <c r="N857" s="31">
        <v>26.986000000000001</v>
      </c>
      <c r="O857" s="32">
        <v>-7.1130000000000001E-10</v>
      </c>
      <c r="P857"/>
      <c r="Q857"/>
      <c r="R857"/>
    </row>
    <row r="858" spans="1:18" ht="29" hidden="1" x14ac:dyDescent="0.35">
      <c r="A858" s="31" t="s">
        <v>186</v>
      </c>
      <c r="B858" s="31" t="s">
        <v>131</v>
      </c>
      <c r="C858" s="31" t="s">
        <v>127</v>
      </c>
      <c r="D858" s="31" t="s">
        <v>132</v>
      </c>
      <c r="E858" s="31">
        <v>2</v>
      </c>
      <c r="F858" s="31" t="s">
        <v>125</v>
      </c>
      <c r="G858" s="31">
        <v>0</v>
      </c>
      <c r="H858" s="31">
        <v>0</v>
      </c>
      <c r="I858" s="31">
        <v>-1393.2979</v>
      </c>
      <c r="J858" s="31">
        <v>-16719.5753</v>
      </c>
      <c r="K858" s="31">
        <v>22396.616600000001</v>
      </c>
      <c r="L858" s="32">
        <v>7.159E-7</v>
      </c>
      <c r="N858" s="32">
        <v>-7.1130000000000001E-10</v>
      </c>
      <c r="O858" s="31">
        <v>26.986000000000001</v>
      </c>
      <c r="P858"/>
      <c r="Q858"/>
      <c r="R858"/>
    </row>
    <row r="859" spans="1:18" ht="29" hidden="1" x14ac:dyDescent="0.35">
      <c r="A859" s="31" t="s">
        <v>186</v>
      </c>
      <c r="B859" s="31" t="s">
        <v>131</v>
      </c>
      <c r="C859" s="31" t="s">
        <v>127</v>
      </c>
      <c r="D859" s="31" t="s">
        <v>132</v>
      </c>
      <c r="E859" s="31">
        <v>3</v>
      </c>
      <c r="F859" s="31" t="s">
        <v>125</v>
      </c>
      <c r="G859" s="31">
        <v>0</v>
      </c>
      <c r="H859" s="31">
        <v>-1044.9735000000001</v>
      </c>
      <c r="I859" s="31">
        <v>0</v>
      </c>
      <c r="J859" s="31">
        <v>8777.777</v>
      </c>
      <c r="K859" s="32">
        <v>-5.7569999999999995E-7</v>
      </c>
      <c r="L859" s="31">
        <v>-16797.462500000001</v>
      </c>
      <c r="N859" s="31">
        <v>20.239999999999998</v>
      </c>
      <c r="O859" s="32">
        <v>-1.0930000000000001E-9</v>
      </c>
      <c r="P859"/>
      <c r="Q859"/>
      <c r="R859"/>
    </row>
    <row r="860" spans="1:18" ht="29" hidden="1" x14ac:dyDescent="0.35">
      <c r="A860" s="31" t="s">
        <v>186</v>
      </c>
      <c r="B860" s="31" t="s">
        <v>131</v>
      </c>
      <c r="C860" s="31" t="s">
        <v>127</v>
      </c>
      <c r="D860" s="31" t="s">
        <v>132</v>
      </c>
      <c r="E860" s="31">
        <v>4</v>
      </c>
      <c r="F860" s="31" t="s">
        <v>125</v>
      </c>
      <c r="G860" s="31">
        <v>0</v>
      </c>
      <c r="H860" s="31">
        <v>-1044.9735000000001</v>
      </c>
      <c r="I860" s="31">
        <v>0</v>
      </c>
      <c r="J860" s="31">
        <v>16301.5859</v>
      </c>
      <c r="K860" s="31">
        <v>0</v>
      </c>
      <c r="L860" s="31">
        <v>-16797.462500000001</v>
      </c>
      <c r="N860" s="31">
        <v>20.239999999999998</v>
      </c>
      <c r="O860" s="32">
        <v>2.636E-11</v>
      </c>
      <c r="P860"/>
      <c r="Q860"/>
      <c r="R860"/>
    </row>
    <row r="861" spans="1:18" ht="29" hidden="1" x14ac:dyDescent="0.35">
      <c r="A861" s="31" t="s">
        <v>186</v>
      </c>
      <c r="B861" s="31" t="s">
        <v>131</v>
      </c>
      <c r="C861" s="31" t="s">
        <v>127</v>
      </c>
      <c r="D861" s="31" t="s">
        <v>132</v>
      </c>
      <c r="E861" s="31">
        <v>5</v>
      </c>
      <c r="F861" s="31" t="s">
        <v>125</v>
      </c>
      <c r="G861" s="31">
        <v>0</v>
      </c>
      <c r="H861" s="31">
        <v>0</v>
      </c>
      <c r="I861" s="31">
        <v>-1044.9735000000001</v>
      </c>
      <c r="J861" s="31">
        <v>-16301.5859</v>
      </c>
      <c r="K861" s="31">
        <v>16797.462500000001</v>
      </c>
      <c r="L861" s="32">
        <v>5.6329999999999997E-7</v>
      </c>
      <c r="N861" s="32">
        <v>-3.7810000000000003E-11</v>
      </c>
      <c r="O861" s="31">
        <v>20.239999999999998</v>
      </c>
      <c r="P861"/>
      <c r="Q861"/>
      <c r="R861"/>
    </row>
    <row r="862" spans="1:18" ht="29" hidden="1" x14ac:dyDescent="0.35">
      <c r="A862" s="31" t="s">
        <v>186</v>
      </c>
      <c r="B862" s="31" t="s">
        <v>131</v>
      </c>
      <c r="C862" s="31" t="s">
        <v>127</v>
      </c>
      <c r="D862" s="31" t="s">
        <v>132</v>
      </c>
      <c r="E862" s="31">
        <v>6</v>
      </c>
      <c r="F862" s="31" t="s">
        <v>125</v>
      </c>
      <c r="G862" s="31">
        <v>0</v>
      </c>
      <c r="H862" s="31">
        <v>0</v>
      </c>
      <c r="I862" s="31">
        <v>-1044.9735000000001</v>
      </c>
      <c r="J862" s="31">
        <v>-8777.777</v>
      </c>
      <c r="K862" s="31">
        <v>16797.462500000001</v>
      </c>
      <c r="L862" s="32">
        <v>5.1060000000000003E-7</v>
      </c>
      <c r="N862" s="32">
        <v>-1.0290000000000001E-9</v>
      </c>
      <c r="O862" s="31">
        <v>20.239999999999998</v>
      </c>
      <c r="P862"/>
      <c r="Q862"/>
      <c r="R862"/>
    </row>
    <row r="863" spans="1:18" ht="29" hidden="1" x14ac:dyDescent="0.35">
      <c r="A863" s="31" t="s">
        <v>186</v>
      </c>
      <c r="B863" s="31" t="s">
        <v>131</v>
      </c>
      <c r="C863" s="31" t="s">
        <v>127</v>
      </c>
      <c r="D863" s="31" t="s">
        <v>132</v>
      </c>
      <c r="E863" s="31">
        <v>7</v>
      </c>
      <c r="F863" s="31" t="s">
        <v>125</v>
      </c>
      <c r="G863" s="31">
        <v>0</v>
      </c>
      <c r="H863" s="31">
        <v>-1044.9735000000001</v>
      </c>
      <c r="I863" s="31">
        <v>1044.9735000000001</v>
      </c>
      <c r="J863" s="31">
        <v>25079.363000000001</v>
      </c>
      <c r="K863" s="31">
        <v>-16797.462500000001</v>
      </c>
      <c r="L863" s="31">
        <v>-16797.462500000001</v>
      </c>
      <c r="N863" s="31">
        <v>20.239999999999998</v>
      </c>
      <c r="O863" s="31">
        <v>-20.239999999999998</v>
      </c>
      <c r="P863"/>
      <c r="Q863"/>
      <c r="R863"/>
    </row>
    <row r="864" spans="1:18" ht="29" hidden="1" x14ac:dyDescent="0.35">
      <c r="A864" s="31" t="s">
        <v>186</v>
      </c>
      <c r="B864" s="31" t="s">
        <v>131</v>
      </c>
      <c r="C864" s="31" t="s">
        <v>127</v>
      </c>
      <c r="D864" s="31" t="s">
        <v>132</v>
      </c>
      <c r="E864" s="31">
        <v>8</v>
      </c>
      <c r="F864" s="31" t="s">
        <v>125</v>
      </c>
      <c r="G864" s="31">
        <v>0</v>
      </c>
      <c r="H864" s="31">
        <v>-1044.9735000000001</v>
      </c>
      <c r="I864" s="31">
        <v>-1044.9735000000001</v>
      </c>
      <c r="J864" s="32">
        <v>-1.209E-6</v>
      </c>
      <c r="K864" s="31">
        <v>16797.462500000001</v>
      </c>
      <c r="L864" s="31">
        <v>-16797.462500000001</v>
      </c>
      <c r="N864" s="31">
        <v>20.239999999999998</v>
      </c>
      <c r="O864" s="31">
        <v>20.239999999999998</v>
      </c>
      <c r="P864"/>
      <c r="Q864"/>
      <c r="R864"/>
    </row>
    <row r="865" spans="1:18" ht="29" hidden="1" x14ac:dyDescent="0.35">
      <c r="A865" s="31" t="s">
        <v>186</v>
      </c>
      <c r="B865" s="31" t="s">
        <v>131</v>
      </c>
      <c r="C865" s="31" t="s">
        <v>127</v>
      </c>
      <c r="D865" s="31" t="s">
        <v>132</v>
      </c>
      <c r="E865" s="31">
        <v>9</v>
      </c>
      <c r="F865" s="31" t="s">
        <v>125</v>
      </c>
      <c r="G865" s="31">
        <v>0</v>
      </c>
      <c r="H865" s="31">
        <v>-784.42669999999998</v>
      </c>
      <c r="I865" s="31">
        <v>784.42669999999998</v>
      </c>
      <c r="J865" s="31">
        <v>13178.3693</v>
      </c>
      <c r="K865" s="31">
        <v>-12609.2952</v>
      </c>
      <c r="L865" s="31">
        <v>-12609.2952</v>
      </c>
      <c r="N865" s="31">
        <v>15.193</v>
      </c>
      <c r="O865" s="31">
        <v>-15.193</v>
      </c>
      <c r="P865"/>
      <c r="Q865"/>
      <c r="R865"/>
    </row>
    <row r="866" spans="1:18" ht="29" hidden="1" x14ac:dyDescent="0.35">
      <c r="A866" s="31" t="s">
        <v>186</v>
      </c>
      <c r="B866" s="31" t="s">
        <v>131</v>
      </c>
      <c r="C866" s="31" t="s">
        <v>127</v>
      </c>
      <c r="D866" s="31" t="s">
        <v>132</v>
      </c>
      <c r="E866" s="31">
        <v>10</v>
      </c>
      <c r="F866" s="31" t="s">
        <v>125</v>
      </c>
      <c r="G866" s="31">
        <v>0</v>
      </c>
      <c r="H866" s="31">
        <v>-784.42669999999998</v>
      </c>
      <c r="I866" s="31">
        <v>784.42669999999998</v>
      </c>
      <c r="J866" s="31">
        <v>24474.114300000001</v>
      </c>
      <c r="K866" s="31">
        <v>-12609.2952</v>
      </c>
      <c r="L866" s="31">
        <v>-12609.2952</v>
      </c>
      <c r="N866" s="31">
        <v>15.193</v>
      </c>
      <c r="O866" s="31">
        <v>-15.193</v>
      </c>
      <c r="P866"/>
      <c r="Q866"/>
      <c r="R866"/>
    </row>
    <row r="867" spans="1:18" ht="29" hidden="1" x14ac:dyDescent="0.35">
      <c r="A867" s="31" t="s">
        <v>186</v>
      </c>
      <c r="B867" s="31" t="s">
        <v>131</v>
      </c>
      <c r="C867" s="31" t="s">
        <v>127</v>
      </c>
      <c r="D867" s="31" t="s">
        <v>132</v>
      </c>
      <c r="E867" s="31">
        <v>11</v>
      </c>
      <c r="F867" s="31" t="s">
        <v>125</v>
      </c>
      <c r="G867" s="31">
        <v>0</v>
      </c>
      <c r="H867" s="31">
        <v>-784.42669999999998</v>
      </c>
      <c r="I867" s="31">
        <v>-784.42669999999998</v>
      </c>
      <c r="J867" s="31">
        <v>-5647.8725000000004</v>
      </c>
      <c r="K867" s="31">
        <v>12609.2952</v>
      </c>
      <c r="L867" s="31">
        <v>-12609.2952</v>
      </c>
      <c r="N867" s="31">
        <v>15.193</v>
      </c>
      <c r="O867" s="31">
        <v>15.193</v>
      </c>
      <c r="P867"/>
      <c r="Q867"/>
      <c r="R867"/>
    </row>
    <row r="868" spans="1:18" ht="29" hidden="1" x14ac:dyDescent="0.35">
      <c r="A868" s="31" t="s">
        <v>186</v>
      </c>
      <c r="B868" s="31" t="s">
        <v>131</v>
      </c>
      <c r="C868" s="31" t="s">
        <v>127</v>
      </c>
      <c r="D868" s="31" t="s">
        <v>132</v>
      </c>
      <c r="E868" s="31">
        <v>12</v>
      </c>
      <c r="F868" s="31" t="s">
        <v>125</v>
      </c>
      <c r="G868" s="31">
        <v>0</v>
      </c>
      <c r="H868" s="31">
        <v>-784.42669999999998</v>
      </c>
      <c r="I868" s="31">
        <v>-784.42669999999998</v>
      </c>
      <c r="J868" s="31">
        <v>5647.8725000000004</v>
      </c>
      <c r="K868" s="31">
        <v>12609.2952</v>
      </c>
      <c r="L868" s="31">
        <v>-12609.2952</v>
      </c>
      <c r="N868" s="31">
        <v>15.193</v>
      </c>
      <c r="O868" s="31">
        <v>15.193</v>
      </c>
      <c r="P868"/>
      <c r="Q868"/>
      <c r="R868"/>
    </row>
    <row r="869" spans="1:18" ht="29" hidden="1" x14ac:dyDescent="0.35">
      <c r="A869" s="31" t="s">
        <v>186</v>
      </c>
      <c r="B869" s="31" t="s">
        <v>133</v>
      </c>
      <c r="C869" s="31" t="s">
        <v>127</v>
      </c>
      <c r="D869" s="31" t="s">
        <v>132</v>
      </c>
      <c r="E869" s="31">
        <v>1</v>
      </c>
      <c r="F869" s="31" t="s">
        <v>125</v>
      </c>
      <c r="G869" s="31">
        <v>0</v>
      </c>
      <c r="H869" s="31">
        <v>0</v>
      </c>
      <c r="I869" s="31">
        <v>-1393.2979</v>
      </c>
      <c r="J869" s="31">
        <v>-16719.5753</v>
      </c>
      <c r="K869" s="31">
        <v>22396.616600000001</v>
      </c>
      <c r="L869" s="32">
        <v>7.159E-7</v>
      </c>
      <c r="N869" s="32">
        <v>-7.1130000000000001E-10</v>
      </c>
      <c r="O869" s="31">
        <v>26.986000000000001</v>
      </c>
      <c r="P869"/>
      <c r="Q869"/>
      <c r="R869"/>
    </row>
    <row r="870" spans="1:18" ht="29" hidden="1" x14ac:dyDescent="0.35">
      <c r="A870" s="31" t="s">
        <v>186</v>
      </c>
      <c r="B870" s="31" t="s">
        <v>133</v>
      </c>
      <c r="C870" s="31" t="s">
        <v>127</v>
      </c>
      <c r="D870" s="31" t="s">
        <v>132</v>
      </c>
      <c r="E870" s="31">
        <v>2</v>
      </c>
      <c r="F870" s="31" t="s">
        <v>125</v>
      </c>
      <c r="G870" s="31">
        <v>0</v>
      </c>
      <c r="H870" s="31">
        <v>1393.2979</v>
      </c>
      <c r="I870" s="31">
        <v>0</v>
      </c>
      <c r="J870" s="31">
        <v>-16719.5753</v>
      </c>
      <c r="K870" s="32">
        <v>7.1439999999999999E-7</v>
      </c>
      <c r="L870" s="31">
        <v>22396.616600000001</v>
      </c>
      <c r="N870" s="31">
        <v>-26.986000000000001</v>
      </c>
      <c r="O870" s="32">
        <v>7.1130000000000001E-10</v>
      </c>
      <c r="P870"/>
      <c r="Q870"/>
      <c r="R870"/>
    </row>
    <row r="871" spans="1:18" ht="29" hidden="1" x14ac:dyDescent="0.35">
      <c r="A871" s="31" t="s">
        <v>186</v>
      </c>
      <c r="B871" s="31" t="s">
        <v>133</v>
      </c>
      <c r="C871" s="31" t="s">
        <v>127</v>
      </c>
      <c r="D871" s="31" t="s">
        <v>132</v>
      </c>
      <c r="E871" s="31">
        <v>3</v>
      </c>
      <c r="F871" s="31" t="s">
        <v>125</v>
      </c>
      <c r="G871" s="31">
        <v>0</v>
      </c>
      <c r="H871" s="31">
        <v>0</v>
      </c>
      <c r="I871" s="31">
        <v>-1044.9735000000001</v>
      </c>
      <c r="J871" s="31">
        <v>-16301.5859</v>
      </c>
      <c r="K871" s="31">
        <v>16797.462500000001</v>
      </c>
      <c r="L871" s="32">
        <v>5.6329999999999997E-7</v>
      </c>
      <c r="N871" s="32">
        <v>-3.7810000000000003E-11</v>
      </c>
      <c r="O871" s="31">
        <v>20.239999999999998</v>
      </c>
      <c r="P871"/>
      <c r="Q871"/>
      <c r="R871"/>
    </row>
    <row r="872" spans="1:18" ht="29" hidden="1" x14ac:dyDescent="0.35">
      <c r="A872" s="31" t="s">
        <v>186</v>
      </c>
      <c r="B872" s="31" t="s">
        <v>133</v>
      </c>
      <c r="C872" s="31" t="s">
        <v>127</v>
      </c>
      <c r="D872" s="31" t="s">
        <v>132</v>
      </c>
      <c r="E872" s="31">
        <v>4</v>
      </c>
      <c r="F872" s="31" t="s">
        <v>125</v>
      </c>
      <c r="G872" s="31">
        <v>0</v>
      </c>
      <c r="H872" s="31">
        <v>0</v>
      </c>
      <c r="I872" s="31">
        <v>-1044.9735000000001</v>
      </c>
      <c r="J872" s="31">
        <v>-8777.777</v>
      </c>
      <c r="K872" s="31">
        <v>16797.462500000001</v>
      </c>
      <c r="L872" s="32">
        <v>5.1060000000000003E-7</v>
      </c>
      <c r="N872" s="32">
        <v>-1.0290000000000001E-9</v>
      </c>
      <c r="O872" s="31">
        <v>20.239999999999998</v>
      </c>
      <c r="P872"/>
      <c r="Q872"/>
      <c r="R872"/>
    </row>
    <row r="873" spans="1:18" ht="29" hidden="1" x14ac:dyDescent="0.35">
      <c r="A873" s="31" t="s">
        <v>186</v>
      </c>
      <c r="B873" s="31" t="s">
        <v>133</v>
      </c>
      <c r="C873" s="31" t="s">
        <v>127</v>
      </c>
      <c r="D873" s="31" t="s">
        <v>132</v>
      </c>
      <c r="E873" s="31">
        <v>5</v>
      </c>
      <c r="F873" s="31" t="s">
        <v>125</v>
      </c>
      <c r="G873" s="31">
        <v>0</v>
      </c>
      <c r="H873" s="31">
        <v>1044.9735000000001</v>
      </c>
      <c r="I873" s="31">
        <v>0</v>
      </c>
      <c r="J873" s="31">
        <v>-16301.5859</v>
      </c>
      <c r="K873" s="31">
        <v>0</v>
      </c>
      <c r="L873" s="31">
        <v>16797.462500000001</v>
      </c>
      <c r="N873" s="31">
        <v>-20.239999999999998</v>
      </c>
      <c r="O873" s="32">
        <v>-2.636E-11</v>
      </c>
      <c r="P873"/>
      <c r="Q873"/>
      <c r="R873"/>
    </row>
    <row r="874" spans="1:18" ht="29" hidden="1" x14ac:dyDescent="0.35">
      <c r="A874" s="31" t="s">
        <v>186</v>
      </c>
      <c r="B874" s="31" t="s">
        <v>133</v>
      </c>
      <c r="C874" s="31" t="s">
        <v>127</v>
      </c>
      <c r="D874" s="31" t="s">
        <v>132</v>
      </c>
      <c r="E874" s="31">
        <v>6</v>
      </c>
      <c r="F874" s="31" t="s">
        <v>125</v>
      </c>
      <c r="G874" s="31">
        <v>0</v>
      </c>
      <c r="H874" s="31">
        <v>1044.9735000000001</v>
      </c>
      <c r="I874" s="31">
        <v>0</v>
      </c>
      <c r="J874" s="31">
        <v>-8777.777</v>
      </c>
      <c r="K874" s="32">
        <v>5.7569999999999995E-7</v>
      </c>
      <c r="L874" s="31">
        <v>16797.462500000001</v>
      </c>
      <c r="N874" s="31">
        <v>-20.239999999999998</v>
      </c>
      <c r="O874" s="32">
        <v>1.0930000000000001E-9</v>
      </c>
      <c r="P874"/>
      <c r="Q874"/>
      <c r="R874"/>
    </row>
    <row r="875" spans="1:18" ht="29" hidden="1" x14ac:dyDescent="0.35">
      <c r="A875" s="31" t="s">
        <v>186</v>
      </c>
      <c r="B875" s="31" t="s">
        <v>133</v>
      </c>
      <c r="C875" s="31" t="s">
        <v>127</v>
      </c>
      <c r="D875" s="31" t="s">
        <v>132</v>
      </c>
      <c r="E875" s="31">
        <v>7</v>
      </c>
      <c r="F875" s="31" t="s">
        <v>125</v>
      </c>
      <c r="G875" s="31">
        <v>0</v>
      </c>
      <c r="H875" s="31">
        <v>-1044.9735000000001</v>
      </c>
      <c r="I875" s="31">
        <v>-1044.9735000000001</v>
      </c>
      <c r="J875" s="32">
        <v>-1.209E-6</v>
      </c>
      <c r="K875" s="31">
        <v>16797.462500000001</v>
      </c>
      <c r="L875" s="31">
        <v>-16797.462500000001</v>
      </c>
      <c r="N875" s="31">
        <v>20.239999999999998</v>
      </c>
      <c r="O875" s="31">
        <v>20.239999999999998</v>
      </c>
      <c r="P875"/>
      <c r="Q875"/>
      <c r="R875"/>
    </row>
    <row r="876" spans="1:18" ht="29" hidden="1" x14ac:dyDescent="0.35">
      <c r="A876" s="31" t="s">
        <v>186</v>
      </c>
      <c r="B876" s="31" t="s">
        <v>133</v>
      </c>
      <c r="C876" s="31" t="s">
        <v>127</v>
      </c>
      <c r="D876" s="31" t="s">
        <v>132</v>
      </c>
      <c r="E876" s="31">
        <v>8</v>
      </c>
      <c r="F876" s="31" t="s">
        <v>125</v>
      </c>
      <c r="G876" s="31">
        <v>0</v>
      </c>
      <c r="H876" s="31">
        <v>1044.9735000000001</v>
      </c>
      <c r="I876" s="31">
        <v>-1044.9735000000001</v>
      </c>
      <c r="J876" s="31">
        <v>-25079.363000000001</v>
      </c>
      <c r="K876" s="31">
        <v>16797.462500000001</v>
      </c>
      <c r="L876" s="31">
        <v>16797.462500000001</v>
      </c>
      <c r="N876" s="31">
        <v>-20.239999999999998</v>
      </c>
      <c r="O876" s="31">
        <v>20.239999999999998</v>
      </c>
      <c r="P876"/>
      <c r="Q876"/>
      <c r="R876"/>
    </row>
    <row r="877" spans="1:18" ht="29" hidden="1" x14ac:dyDescent="0.35">
      <c r="A877" s="31" t="s">
        <v>186</v>
      </c>
      <c r="B877" s="31" t="s">
        <v>133</v>
      </c>
      <c r="C877" s="31" t="s">
        <v>127</v>
      </c>
      <c r="D877" s="31" t="s">
        <v>132</v>
      </c>
      <c r="E877" s="31">
        <v>9</v>
      </c>
      <c r="F877" s="31" t="s">
        <v>125</v>
      </c>
      <c r="G877" s="31">
        <v>0</v>
      </c>
      <c r="H877" s="31">
        <v>-784.42669999999998</v>
      </c>
      <c r="I877" s="31">
        <v>-784.42669999999998</v>
      </c>
      <c r="J877" s="31">
        <v>-5647.8725000000004</v>
      </c>
      <c r="K877" s="31">
        <v>12609.2952</v>
      </c>
      <c r="L877" s="31">
        <v>-12609.2952</v>
      </c>
      <c r="N877" s="31">
        <v>15.193</v>
      </c>
      <c r="O877" s="31">
        <v>15.193</v>
      </c>
      <c r="P877"/>
      <c r="Q877"/>
      <c r="R877"/>
    </row>
    <row r="878" spans="1:18" ht="29" hidden="1" x14ac:dyDescent="0.35">
      <c r="A878" s="31" t="s">
        <v>186</v>
      </c>
      <c r="B878" s="31" t="s">
        <v>133</v>
      </c>
      <c r="C878" s="31" t="s">
        <v>127</v>
      </c>
      <c r="D878" s="31" t="s">
        <v>132</v>
      </c>
      <c r="E878" s="31">
        <v>10</v>
      </c>
      <c r="F878" s="31" t="s">
        <v>125</v>
      </c>
      <c r="G878" s="31">
        <v>0</v>
      </c>
      <c r="H878" s="31">
        <v>-784.42669999999998</v>
      </c>
      <c r="I878" s="31">
        <v>-784.42669999999998</v>
      </c>
      <c r="J878" s="31">
        <v>5647.8725000000004</v>
      </c>
      <c r="K878" s="31">
        <v>12609.2952</v>
      </c>
      <c r="L878" s="31">
        <v>-12609.2952</v>
      </c>
      <c r="N878" s="31">
        <v>15.193</v>
      </c>
      <c r="O878" s="31">
        <v>15.193</v>
      </c>
      <c r="P878"/>
      <c r="Q878"/>
      <c r="R878"/>
    </row>
    <row r="879" spans="1:18" ht="29" hidden="1" x14ac:dyDescent="0.35">
      <c r="A879" s="31" t="s">
        <v>186</v>
      </c>
      <c r="B879" s="31" t="s">
        <v>133</v>
      </c>
      <c r="C879" s="31" t="s">
        <v>127</v>
      </c>
      <c r="D879" s="31" t="s">
        <v>132</v>
      </c>
      <c r="E879" s="31">
        <v>11</v>
      </c>
      <c r="F879" s="31" t="s">
        <v>125</v>
      </c>
      <c r="G879" s="31">
        <v>0</v>
      </c>
      <c r="H879" s="31">
        <v>784.42669999999998</v>
      </c>
      <c r="I879" s="31">
        <v>-784.42669999999998</v>
      </c>
      <c r="J879" s="31">
        <v>-24474.114300000001</v>
      </c>
      <c r="K879" s="31">
        <v>12609.2952</v>
      </c>
      <c r="L879" s="31">
        <v>12609.2952</v>
      </c>
      <c r="N879" s="31">
        <v>-15.193</v>
      </c>
      <c r="O879" s="31">
        <v>15.193</v>
      </c>
      <c r="P879"/>
      <c r="Q879"/>
      <c r="R879"/>
    </row>
    <row r="880" spans="1:18" ht="29" hidden="1" x14ac:dyDescent="0.35">
      <c r="A880" s="31" t="s">
        <v>186</v>
      </c>
      <c r="B880" s="31" t="s">
        <v>133</v>
      </c>
      <c r="C880" s="31" t="s">
        <v>127</v>
      </c>
      <c r="D880" s="31" t="s">
        <v>132</v>
      </c>
      <c r="E880" s="31">
        <v>12</v>
      </c>
      <c r="F880" s="31" t="s">
        <v>125</v>
      </c>
      <c r="G880" s="31">
        <v>0</v>
      </c>
      <c r="H880" s="31">
        <v>784.42669999999998</v>
      </c>
      <c r="I880" s="31">
        <v>-784.42669999999998</v>
      </c>
      <c r="J880" s="31">
        <v>-13178.3693</v>
      </c>
      <c r="K880" s="31">
        <v>12609.2952</v>
      </c>
      <c r="L880" s="31">
        <v>12609.2952</v>
      </c>
      <c r="N880" s="31">
        <v>-15.193</v>
      </c>
      <c r="O880" s="31">
        <v>15.193</v>
      </c>
      <c r="P880"/>
      <c r="Q880"/>
      <c r="R880"/>
    </row>
    <row r="881" spans="1:21" ht="14.5" hidden="1" x14ac:dyDescent="0.35">
      <c r="A881" s="31" t="s">
        <v>186</v>
      </c>
      <c r="B881" s="31" t="s">
        <v>134</v>
      </c>
      <c r="C881" s="31" t="s">
        <v>127</v>
      </c>
      <c r="D881" s="31"/>
      <c r="E881" s="31"/>
      <c r="F881" s="31" t="s">
        <v>125</v>
      </c>
      <c r="G881" s="31">
        <v>0</v>
      </c>
      <c r="H881" s="31">
        <v>-5654.7965999999997</v>
      </c>
      <c r="I881" s="31">
        <v>0</v>
      </c>
      <c r="J881" s="31">
        <v>74643.315700000006</v>
      </c>
      <c r="K881" s="32">
        <v>-2.8629999999999999E-6</v>
      </c>
      <c r="L881" s="31">
        <v>-114261.55499999999</v>
      </c>
      <c r="N881" s="31">
        <v>96.103999999999999</v>
      </c>
      <c r="O881" s="32">
        <v>-1.9139999999999998E-9</v>
      </c>
      <c r="P881"/>
      <c r="Q881"/>
      <c r="R881"/>
    </row>
    <row r="882" spans="1:21" ht="14.5" hidden="1" x14ac:dyDescent="0.35">
      <c r="A882" s="31" t="s">
        <v>186</v>
      </c>
      <c r="B882" s="31" t="s">
        <v>135</v>
      </c>
      <c r="C882" s="31" t="s">
        <v>127</v>
      </c>
      <c r="D882" s="31"/>
      <c r="E882" s="31"/>
      <c r="F882" s="31" t="s">
        <v>125</v>
      </c>
      <c r="G882" s="31">
        <v>0</v>
      </c>
      <c r="H882" s="31">
        <v>-5654.7965999999997</v>
      </c>
      <c r="I882" s="31">
        <v>0</v>
      </c>
      <c r="J882" s="31">
        <v>61071.803800000002</v>
      </c>
      <c r="K882" s="32">
        <v>-3.0089999999999999E-6</v>
      </c>
      <c r="L882" s="31">
        <v>-114261.55499999999</v>
      </c>
      <c r="N882" s="31">
        <v>96.103999999999999</v>
      </c>
      <c r="O882" s="32">
        <v>-3.7259999999999997E-9</v>
      </c>
      <c r="P882"/>
      <c r="Q882"/>
      <c r="R882"/>
    </row>
    <row r="883" spans="1:21" ht="14.5" hidden="1" x14ac:dyDescent="0.35">
      <c r="A883" s="31" t="s">
        <v>186</v>
      </c>
      <c r="B883" s="31" t="s">
        <v>136</v>
      </c>
      <c r="C883" s="31" t="s">
        <v>127</v>
      </c>
      <c r="D883" s="31"/>
      <c r="E883" s="31"/>
      <c r="F883" s="31" t="s">
        <v>125</v>
      </c>
      <c r="G883" s="31">
        <v>0</v>
      </c>
      <c r="H883" s="31">
        <v>0</v>
      </c>
      <c r="I883" s="31">
        <v>-5654.7965999999997</v>
      </c>
      <c r="J883" s="31">
        <v>-74643.315799999997</v>
      </c>
      <c r="K883" s="31">
        <v>114261.55499999999</v>
      </c>
      <c r="L883" s="32">
        <v>2.9919999999999999E-6</v>
      </c>
      <c r="N883" s="32">
        <v>-2.0259999999999998E-9</v>
      </c>
      <c r="O883" s="31">
        <v>96.103999999999999</v>
      </c>
      <c r="P883"/>
      <c r="Q883"/>
      <c r="R883"/>
    </row>
    <row r="884" spans="1:21" ht="14.5" hidden="1" x14ac:dyDescent="0.35">
      <c r="A884" s="31" t="s">
        <v>186</v>
      </c>
      <c r="B884" s="31" t="s">
        <v>137</v>
      </c>
      <c r="C884" s="31" t="s">
        <v>127</v>
      </c>
      <c r="D884" s="31"/>
      <c r="E884" s="31"/>
      <c r="F884" s="31" t="s">
        <v>125</v>
      </c>
      <c r="G884" s="31">
        <v>0</v>
      </c>
      <c r="H884" s="31">
        <v>0</v>
      </c>
      <c r="I884" s="31">
        <v>-5654.7965999999997</v>
      </c>
      <c r="J884" s="31">
        <v>-61071.803800000002</v>
      </c>
      <c r="K884" s="31">
        <v>114261.55499999999</v>
      </c>
      <c r="L884" s="32">
        <v>2.897E-6</v>
      </c>
      <c r="N884" s="32">
        <v>-3.6129999999999998E-9</v>
      </c>
      <c r="O884" s="31">
        <v>96.103999999999999</v>
      </c>
      <c r="P884"/>
      <c r="Q884"/>
      <c r="R884"/>
    </row>
    <row r="885" spans="1:21" s="35" customFormat="1" ht="30" customHeight="1" x14ac:dyDescent="0.7">
      <c r="A885" s="36" t="s">
        <v>186</v>
      </c>
      <c r="B885" s="36" t="s">
        <v>138</v>
      </c>
      <c r="C885" s="36" t="s">
        <v>127</v>
      </c>
      <c r="D885" s="36"/>
      <c r="E885" s="36"/>
      <c r="F885" s="36" t="s">
        <v>125</v>
      </c>
      <c r="G885" s="36">
        <v>0</v>
      </c>
      <c r="H885" s="36">
        <v>-5654.7965999999997</v>
      </c>
      <c r="I885" s="36">
        <v>0</v>
      </c>
      <c r="J885" s="36">
        <v>67857.559800000003</v>
      </c>
      <c r="K885" s="37">
        <v>-2.9359999999999999E-6</v>
      </c>
      <c r="L885" s="36">
        <v>-114261.55499999999</v>
      </c>
      <c r="N885" s="36">
        <v>96.103999999999999</v>
      </c>
      <c r="O885" s="37"/>
      <c r="P885" s="10">
        <f>N885-N978</f>
        <v>18.662000000000006</v>
      </c>
      <c r="Q885" s="51">
        <f>(MAX(G891:G893)*P885*EARTHQUAKE!B7)/('P-Delta Effect Check'!H885*3000*EARTHQUAKE!B26)</f>
        <v>-4.7733307724181391E-2</v>
      </c>
      <c r="R885" s="34">
        <v>-1175.0862999999999</v>
      </c>
      <c r="S885" s="34">
        <v>19.917999999999999</v>
      </c>
      <c r="T885" s="10">
        <f>S885-S978</f>
        <v>3.8789999999999978</v>
      </c>
      <c r="U885" s="45">
        <f>(MAX(G891:G893)*T885*EARTHQUAKE!H7)/('P-Delta Effect Check'!R885*3000*EARTHQUAKE!H26)</f>
        <v>-4.7745269599657157E-2</v>
      </c>
    </row>
    <row r="886" spans="1:21" s="35" customFormat="1" ht="30" hidden="1" customHeight="1" x14ac:dyDescent="0.7">
      <c r="A886" s="36" t="s">
        <v>186</v>
      </c>
      <c r="B886" s="36" t="s">
        <v>139</v>
      </c>
      <c r="C886" s="36" t="s">
        <v>127</v>
      </c>
      <c r="D886" s="36"/>
      <c r="E886" s="36"/>
      <c r="F886" s="36" t="s">
        <v>125</v>
      </c>
      <c r="G886" s="36">
        <v>0</v>
      </c>
      <c r="H886" s="36">
        <v>0</v>
      </c>
      <c r="I886" s="36">
        <v>-5654.7965999999997</v>
      </c>
      <c r="J886" s="36">
        <v>-67857.559800000003</v>
      </c>
      <c r="K886" s="36">
        <v>114261.55499999999</v>
      </c>
      <c r="L886" s="37">
        <v>2.9440000000000001E-6</v>
      </c>
      <c r="N886" s="37"/>
      <c r="O886" s="36">
        <v>96.103999999999999</v>
      </c>
      <c r="P886" s="10"/>
      <c r="Q886" s="10"/>
      <c r="R886" s="10"/>
    </row>
    <row r="887" spans="1:21" ht="14.5" hidden="1" x14ac:dyDescent="0.35">
      <c r="A887" s="31" t="s">
        <v>186</v>
      </c>
      <c r="B887" s="31" t="s">
        <v>140</v>
      </c>
      <c r="C887" s="31" t="s">
        <v>127</v>
      </c>
      <c r="D887" s="31"/>
      <c r="E887" s="31"/>
      <c r="F887" s="31" t="s">
        <v>125</v>
      </c>
      <c r="G887" s="31">
        <v>0</v>
      </c>
      <c r="H887" s="31">
        <v>-1552.2800999999999</v>
      </c>
      <c r="I887" s="31">
        <v>0</v>
      </c>
      <c r="J887" s="31">
        <v>20490.097099999999</v>
      </c>
      <c r="K887" s="32">
        <v>-7.8869999999999996E-7</v>
      </c>
      <c r="L887" s="31">
        <v>-31754.8583</v>
      </c>
      <c r="N887" s="31">
        <v>26.292999999999999</v>
      </c>
      <c r="O887" s="32">
        <v>-5.2739999999999996E-10</v>
      </c>
      <c r="P887"/>
      <c r="Q887"/>
      <c r="R887"/>
    </row>
    <row r="888" spans="1:21" ht="14.5" hidden="1" x14ac:dyDescent="0.35">
      <c r="A888" s="31" t="s">
        <v>186</v>
      </c>
      <c r="B888" s="31" t="s">
        <v>141</v>
      </c>
      <c r="C888" s="31" t="s">
        <v>127</v>
      </c>
      <c r="D888" s="31"/>
      <c r="E888" s="31"/>
      <c r="F888" s="31" t="s">
        <v>125</v>
      </c>
      <c r="G888" s="31">
        <v>0</v>
      </c>
      <c r="H888" s="31">
        <v>-1552.2800999999999</v>
      </c>
      <c r="I888" s="31">
        <v>0</v>
      </c>
      <c r="J888" s="31">
        <v>16764.624899999999</v>
      </c>
      <c r="K888" s="32">
        <v>-8.2890000000000002E-7</v>
      </c>
      <c r="L888" s="31">
        <v>-31754.8583</v>
      </c>
      <c r="N888" s="31">
        <v>26.292999999999999</v>
      </c>
      <c r="O888" s="32">
        <v>-1.024E-9</v>
      </c>
      <c r="P888"/>
      <c r="Q888"/>
      <c r="R888"/>
    </row>
    <row r="889" spans="1:21" ht="14.5" hidden="1" x14ac:dyDescent="0.35">
      <c r="A889" s="31" t="s">
        <v>186</v>
      </c>
      <c r="B889" s="31" t="s">
        <v>142</v>
      </c>
      <c r="C889" s="31" t="s">
        <v>127</v>
      </c>
      <c r="D889" s="31"/>
      <c r="E889" s="31"/>
      <c r="F889" s="31" t="s">
        <v>125</v>
      </c>
      <c r="G889" s="31">
        <v>0</v>
      </c>
      <c r="H889" s="31">
        <v>0</v>
      </c>
      <c r="I889" s="31">
        <v>-1681.6368</v>
      </c>
      <c r="J889" s="31">
        <v>-22197.605100000001</v>
      </c>
      <c r="K889" s="31">
        <v>34401.0965</v>
      </c>
      <c r="L889" s="32">
        <v>8.9279999999999995E-7</v>
      </c>
      <c r="N889" s="32">
        <v>-6.0480000000000002E-10</v>
      </c>
      <c r="O889" s="31">
        <v>28.484000000000002</v>
      </c>
      <c r="P889"/>
      <c r="Q889"/>
      <c r="R889"/>
    </row>
    <row r="890" spans="1:21" ht="14.5" hidden="1" x14ac:dyDescent="0.35">
      <c r="A890" s="31" t="s">
        <v>186</v>
      </c>
      <c r="B890" s="31" t="s">
        <v>143</v>
      </c>
      <c r="C890" s="31" t="s">
        <v>127</v>
      </c>
      <c r="D890" s="31"/>
      <c r="E890" s="31"/>
      <c r="F890" s="31" t="s">
        <v>125</v>
      </c>
      <c r="G890" s="31">
        <v>0</v>
      </c>
      <c r="H890" s="31">
        <v>0</v>
      </c>
      <c r="I890" s="31">
        <v>-1681.6368</v>
      </c>
      <c r="J890" s="31">
        <v>-18161.676899999999</v>
      </c>
      <c r="K890" s="31">
        <v>34401.0965</v>
      </c>
      <c r="L890" s="32">
        <v>8.6450000000000005E-7</v>
      </c>
      <c r="N890" s="32">
        <v>-1.0749999999999999E-9</v>
      </c>
      <c r="O890" s="31">
        <v>28.484000000000002</v>
      </c>
      <c r="P890"/>
      <c r="Q890"/>
      <c r="R890"/>
    </row>
    <row r="891" spans="1:21" s="35" customFormat="1" ht="30" customHeight="1" x14ac:dyDescent="0.7">
      <c r="A891" s="36" t="s">
        <v>186</v>
      </c>
      <c r="B891" s="36" t="s">
        <v>144</v>
      </c>
      <c r="C891" s="36" t="s">
        <v>145</v>
      </c>
      <c r="D891" s="36"/>
      <c r="E891" s="36"/>
      <c r="F891" s="36" t="s">
        <v>125</v>
      </c>
      <c r="G891" s="36">
        <v>114749.04</v>
      </c>
      <c r="H891" s="36">
        <v>0</v>
      </c>
      <c r="I891" s="36">
        <v>0</v>
      </c>
      <c r="J891" s="36">
        <v>0</v>
      </c>
      <c r="K891" s="36">
        <v>1376988.48</v>
      </c>
      <c r="L891" s="36">
        <v>-1376988</v>
      </c>
      <c r="N891" s="37"/>
      <c r="O891" s="37"/>
      <c r="P891" s="10"/>
      <c r="Q891" s="51"/>
      <c r="R891" s="55"/>
      <c r="S891" s="57"/>
      <c r="T891" s="10"/>
      <c r="U891" s="45"/>
    </row>
    <row r="892" spans="1:21" s="35" customFormat="1" ht="30" customHeight="1" x14ac:dyDescent="0.7">
      <c r="A892" s="36" t="s">
        <v>186</v>
      </c>
      <c r="B892" s="36" t="s">
        <v>146</v>
      </c>
      <c r="C892" s="36" t="s">
        <v>145</v>
      </c>
      <c r="D892" s="36"/>
      <c r="E892" s="36"/>
      <c r="F892" s="36" t="s">
        <v>125</v>
      </c>
      <c r="G892" s="36">
        <v>159101.04</v>
      </c>
      <c r="H892" s="36">
        <v>0</v>
      </c>
      <c r="I892" s="36">
        <v>0</v>
      </c>
      <c r="J892" s="36">
        <v>0</v>
      </c>
      <c r="K892" s="36">
        <v>1909212.48</v>
      </c>
      <c r="L892" s="36">
        <v>-1909212</v>
      </c>
      <c r="N892" s="37"/>
      <c r="O892" s="37"/>
      <c r="P892" s="10"/>
      <c r="Q892" s="51"/>
      <c r="R892" s="55"/>
      <c r="S892" s="57"/>
      <c r="T892" s="10"/>
      <c r="U892" s="45"/>
    </row>
    <row r="893" spans="1:21" s="39" customFormat="1" ht="30" customHeight="1" thickBot="1" x14ac:dyDescent="0.75">
      <c r="A893" s="38" t="s">
        <v>186</v>
      </c>
      <c r="B893" s="38" t="s">
        <v>147</v>
      </c>
      <c r="C893" s="38" t="s">
        <v>145</v>
      </c>
      <c r="D893" s="38"/>
      <c r="E893" s="38"/>
      <c r="F893" s="38" t="s">
        <v>125</v>
      </c>
      <c r="G893" s="38">
        <v>125197.92</v>
      </c>
      <c r="H893" s="38">
        <v>0</v>
      </c>
      <c r="I893" s="38">
        <v>0</v>
      </c>
      <c r="J893" s="38">
        <v>0</v>
      </c>
      <c r="K893" s="38">
        <v>1502375.04</v>
      </c>
      <c r="L893" s="38">
        <v>-1502375</v>
      </c>
      <c r="N893" s="40"/>
      <c r="O893" s="40"/>
      <c r="P893" s="43"/>
      <c r="Q893" s="52"/>
      <c r="R893" s="47"/>
      <c r="S893" s="54"/>
      <c r="T893" s="43"/>
      <c r="U893" s="58"/>
    </row>
    <row r="894" spans="1:21" ht="14.5" hidden="1" x14ac:dyDescent="0.35">
      <c r="A894" s="31" t="s">
        <v>186</v>
      </c>
      <c r="B894" s="31" t="s">
        <v>148</v>
      </c>
      <c r="C894" s="31" t="s">
        <v>145</v>
      </c>
      <c r="D894" s="31" t="s">
        <v>149</v>
      </c>
      <c r="E894" s="31"/>
      <c r="F894" s="31" t="s">
        <v>125</v>
      </c>
      <c r="G894" s="31">
        <v>99277.92</v>
      </c>
      <c r="H894" s="31">
        <v>0</v>
      </c>
      <c r="I894" s="31">
        <v>522.48670000000004</v>
      </c>
      <c r="J894" s="31">
        <v>12539.681500000001</v>
      </c>
      <c r="K894" s="31">
        <v>1202533.3483</v>
      </c>
      <c r="L894" s="31">
        <v>-1191335</v>
      </c>
      <c r="N894" s="31">
        <v>13.493</v>
      </c>
      <c r="O894" s="31">
        <v>13.493</v>
      </c>
      <c r="P894"/>
      <c r="Q894"/>
      <c r="R894"/>
    </row>
    <row r="895" spans="1:21" ht="14.5" hidden="1" x14ac:dyDescent="0.35">
      <c r="A895" s="31" t="s">
        <v>186</v>
      </c>
      <c r="B895" s="31" t="s">
        <v>148</v>
      </c>
      <c r="C895" s="31" t="s">
        <v>145</v>
      </c>
      <c r="D895" s="31" t="s">
        <v>150</v>
      </c>
      <c r="E895" s="31"/>
      <c r="F895" s="31" t="s">
        <v>125</v>
      </c>
      <c r="G895" s="31">
        <v>99277.92</v>
      </c>
      <c r="H895" s="31">
        <v>-696.649</v>
      </c>
      <c r="I895" s="31">
        <v>-696.649</v>
      </c>
      <c r="J895" s="31">
        <v>-8359.7877000000008</v>
      </c>
      <c r="K895" s="31">
        <v>1182936.3088</v>
      </c>
      <c r="L895" s="31">
        <v>-1202533</v>
      </c>
      <c r="N895" s="32">
        <v>-1.1829999999999999E-9</v>
      </c>
      <c r="O895" s="31">
        <v>-10.119999999999999</v>
      </c>
      <c r="P895"/>
      <c r="Q895"/>
      <c r="R895"/>
    </row>
    <row r="896" spans="1:21" ht="14.5" hidden="1" x14ac:dyDescent="0.35">
      <c r="A896" s="31" t="s">
        <v>186</v>
      </c>
      <c r="B896" s="31" t="s">
        <v>151</v>
      </c>
      <c r="C896" s="31" t="s">
        <v>145</v>
      </c>
      <c r="D896" s="31" t="s">
        <v>149</v>
      </c>
      <c r="E896" s="31"/>
      <c r="F896" s="31" t="s">
        <v>125</v>
      </c>
      <c r="G896" s="31">
        <v>99277.92</v>
      </c>
      <c r="H896" s="31">
        <v>696.649</v>
      </c>
      <c r="I896" s="31">
        <v>696.649</v>
      </c>
      <c r="J896" s="31">
        <v>8359.7877000000008</v>
      </c>
      <c r="K896" s="31">
        <v>1199733.7712000001</v>
      </c>
      <c r="L896" s="31">
        <v>-1180137</v>
      </c>
      <c r="N896" s="32">
        <v>-1.5359999999999999E-10</v>
      </c>
      <c r="O896" s="31">
        <v>10.119999999999999</v>
      </c>
      <c r="P896"/>
      <c r="Q896"/>
      <c r="R896"/>
    </row>
    <row r="897" spans="1:18" ht="14.5" hidden="1" x14ac:dyDescent="0.35">
      <c r="A897" s="31" t="s">
        <v>186</v>
      </c>
      <c r="B897" s="31" t="s">
        <v>151</v>
      </c>
      <c r="C897" s="31" t="s">
        <v>145</v>
      </c>
      <c r="D897" s="31" t="s">
        <v>150</v>
      </c>
      <c r="E897" s="31"/>
      <c r="F897" s="31" t="s">
        <v>125</v>
      </c>
      <c r="G897" s="31">
        <v>99277.92</v>
      </c>
      <c r="H897" s="31">
        <v>0</v>
      </c>
      <c r="I897" s="31">
        <v>-522.48670000000004</v>
      </c>
      <c r="J897" s="31">
        <v>-12539.681500000001</v>
      </c>
      <c r="K897" s="31">
        <v>1180136.7316999999</v>
      </c>
      <c r="L897" s="31">
        <v>-1191335</v>
      </c>
      <c r="N897" s="31">
        <v>-13.493</v>
      </c>
      <c r="O897" s="31">
        <v>-13.493</v>
      </c>
      <c r="P897"/>
      <c r="Q897"/>
      <c r="R897"/>
    </row>
    <row r="898" spans="1:18" ht="14.5" hidden="1" x14ac:dyDescent="0.35">
      <c r="A898" s="31" t="s">
        <v>186</v>
      </c>
      <c r="B898" s="31" t="s">
        <v>152</v>
      </c>
      <c r="C898" s="31" t="s">
        <v>145</v>
      </c>
      <c r="D898" s="31" t="s">
        <v>149</v>
      </c>
      <c r="E898" s="31"/>
      <c r="F898" s="31" t="s">
        <v>125</v>
      </c>
      <c r="G898" s="31">
        <v>124564.32</v>
      </c>
      <c r="H898" s="31">
        <v>0</v>
      </c>
      <c r="I898" s="31">
        <v>1044.9735000000001</v>
      </c>
      <c r="J898" s="31">
        <v>25079.363000000001</v>
      </c>
      <c r="K898" s="31">
        <v>1517168.4565999999</v>
      </c>
      <c r="L898" s="31">
        <v>-1494772</v>
      </c>
      <c r="N898" s="31">
        <v>26.986000000000001</v>
      </c>
      <c r="O898" s="31">
        <v>26.986000000000001</v>
      </c>
      <c r="P898"/>
      <c r="Q898"/>
      <c r="R898"/>
    </row>
    <row r="899" spans="1:18" ht="14.5" hidden="1" x14ac:dyDescent="0.35">
      <c r="A899" s="31" t="s">
        <v>186</v>
      </c>
      <c r="B899" s="31" t="s">
        <v>152</v>
      </c>
      <c r="C899" s="31" t="s">
        <v>145</v>
      </c>
      <c r="D899" s="31" t="s">
        <v>150</v>
      </c>
      <c r="E899" s="31"/>
      <c r="F899" s="31" t="s">
        <v>125</v>
      </c>
      <c r="G899" s="31">
        <v>124564.32</v>
      </c>
      <c r="H899" s="31">
        <v>-1393.2979</v>
      </c>
      <c r="I899" s="31">
        <v>-1393.2979</v>
      </c>
      <c r="J899" s="31">
        <v>-16719.5753</v>
      </c>
      <c r="K899" s="31">
        <v>1477974.3774999999</v>
      </c>
      <c r="L899" s="31">
        <v>-1517168</v>
      </c>
      <c r="N899" s="32">
        <v>-8.7739999999999999E-10</v>
      </c>
      <c r="O899" s="31">
        <v>-20.239999999999998</v>
      </c>
      <c r="P899"/>
      <c r="Q899"/>
      <c r="R899"/>
    </row>
    <row r="900" spans="1:18" ht="14.5" hidden="1" x14ac:dyDescent="0.35">
      <c r="A900" s="31" t="s">
        <v>186</v>
      </c>
      <c r="B900" s="31" t="s">
        <v>153</v>
      </c>
      <c r="C900" s="31" t="s">
        <v>145</v>
      </c>
      <c r="D900" s="31" t="s">
        <v>149</v>
      </c>
      <c r="E900" s="31"/>
      <c r="F900" s="31" t="s">
        <v>125</v>
      </c>
      <c r="G900" s="31">
        <v>124564.32</v>
      </c>
      <c r="H900" s="31">
        <v>1393.2979</v>
      </c>
      <c r="I900" s="31">
        <v>1393.2979</v>
      </c>
      <c r="J900" s="31">
        <v>16719.5753</v>
      </c>
      <c r="K900" s="31">
        <v>1511569.3025</v>
      </c>
      <c r="L900" s="31">
        <v>-1472375</v>
      </c>
      <c r="N900" s="32">
        <v>1.181E-9</v>
      </c>
      <c r="O900" s="31">
        <v>20.239999999999998</v>
      </c>
      <c r="P900"/>
      <c r="Q900"/>
      <c r="R900"/>
    </row>
    <row r="901" spans="1:18" ht="14.5" hidden="1" x14ac:dyDescent="0.35">
      <c r="A901" s="31" t="s">
        <v>186</v>
      </c>
      <c r="B901" s="31" t="s">
        <v>153</v>
      </c>
      <c r="C901" s="31" t="s">
        <v>145</v>
      </c>
      <c r="D901" s="31" t="s">
        <v>150</v>
      </c>
      <c r="E901" s="31"/>
      <c r="F901" s="31" t="s">
        <v>125</v>
      </c>
      <c r="G901" s="31">
        <v>124564.32</v>
      </c>
      <c r="H901" s="31">
        <v>0</v>
      </c>
      <c r="I901" s="31">
        <v>-1044.9735000000001</v>
      </c>
      <c r="J901" s="31">
        <v>-25079.363000000001</v>
      </c>
      <c r="K901" s="31">
        <v>1472375.2234</v>
      </c>
      <c r="L901" s="31">
        <v>-1494772</v>
      </c>
      <c r="N901" s="31">
        <v>-26.986000000000001</v>
      </c>
      <c r="O901" s="31">
        <v>-26.986000000000001</v>
      </c>
      <c r="P901"/>
      <c r="Q901"/>
      <c r="R901"/>
    </row>
    <row r="902" spans="1:18" ht="14.5" hidden="1" x14ac:dyDescent="0.35">
      <c r="A902" s="31" t="s">
        <v>186</v>
      </c>
      <c r="B902" s="31" t="s">
        <v>154</v>
      </c>
      <c r="C902" s="31" t="s">
        <v>145</v>
      </c>
      <c r="D902" s="31" t="s">
        <v>149</v>
      </c>
      <c r="E902" s="31"/>
      <c r="F902" s="31" t="s">
        <v>125</v>
      </c>
      <c r="G902" s="31">
        <v>99277.92</v>
      </c>
      <c r="H902" s="31">
        <v>696.649</v>
      </c>
      <c r="I902" s="31">
        <v>0</v>
      </c>
      <c r="J902" s="31">
        <v>2823.9362999999998</v>
      </c>
      <c r="K902" s="31">
        <v>1202533.3483</v>
      </c>
      <c r="L902" s="31">
        <v>-1180137</v>
      </c>
      <c r="N902" s="31">
        <v>10.119999999999999</v>
      </c>
      <c r="O902" s="31">
        <v>13.493</v>
      </c>
      <c r="P902"/>
      <c r="Q902"/>
      <c r="R902"/>
    </row>
    <row r="903" spans="1:18" ht="14.5" hidden="1" x14ac:dyDescent="0.35">
      <c r="A903" s="31" t="s">
        <v>186</v>
      </c>
      <c r="B903" s="31" t="s">
        <v>154</v>
      </c>
      <c r="C903" s="31" t="s">
        <v>145</v>
      </c>
      <c r="D903" s="31" t="s">
        <v>150</v>
      </c>
      <c r="E903" s="31"/>
      <c r="F903" s="31" t="s">
        <v>125</v>
      </c>
      <c r="G903" s="31">
        <v>99277.92</v>
      </c>
      <c r="H903" s="31">
        <v>-522.48670000000004</v>
      </c>
      <c r="I903" s="31">
        <v>-696.649</v>
      </c>
      <c r="J903" s="31">
        <v>-12539.681500000001</v>
      </c>
      <c r="K903" s="31">
        <v>1191335.04</v>
      </c>
      <c r="L903" s="31">
        <v>-1199734</v>
      </c>
      <c r="N903" s="31">
        <v>-13.493</v>
      </c>
      <c r="O903" s="32">
        <v>-6.8219999999999998E-10</v>
      </c>
      <c r="P903"/>
      <c r="Q903"/>
      <c r="R903"/>
    </row>
    <row r="904" spans="1:18" ht="14.5" hidden="1" x14ac:dyDescent="0.35">
      <c r="A904" s="31" t="s">
        <v>186</v>
      </c>
      <c r="B904" s="31" t="s">
        <v>155</v>
      </c>
      <c r="C904" s="31" t="s">
        <v>145</v>
      </c>
      <c r="D904" s="31" t="s">
        <v>149</v>
      </c>
      <c r="E904" s="31"/>
      <c r="F904" s="31" t="s">
        <v>125</v>
      </c>
      <c r="G904" s="31">
        <v>99277.92</v>
      </c>
      <c r="H904" s="31">
        <v>522.48670000000004</v>
      </c>
      <c r="I904" s="31">
        <v>696.649</v>
      </c>
      <c r="J904" s="31">
        <v>12539.681500000001</v>
      </c>
      <c r="K904" s="31">
        <v>1191335.04</v>
      </c>
      <c r="L904" s="31">
        <v>-1182936</v>
      </c>
      <c r="N904" s="31">
        <v>13.493</v>
      </c>
      <c r="O904" s="32">
        <v>-6.5580000000000005E-10</v>
      </c>
      <c r="P904"/>
      <c r="Q904"/>
      <c r="R904"/>
    </row>
    <row r="905" spans="1:18" ht="14.5" hidden="1" x14ac:dyDescent="0.35">
      <c r="A905" s="31" t="s">
        <v>186</v>
      </c>
      <c r="B905" s="31" t="s">
        <v>155</v>
      </c>
      <c r="C905" s="31" t="s">
        <v>145</v>
      </c>
      <c r="D905" s="31" t="s">
        <v>150</v>
      </c>
      <c r="E905" s="31"/>
      <c r="F905" s="31" t="s">
        <v>125</v>
      </c>
      <c r="G905" s="31">
        <v>99277.92</v>
      </c>
      <c r="H905" s="31">
        <v>-696.649</v>
      </c>
      <c r="I905" s="31">
        <v>0</v>
      </c>
      <c r="J905" s="31">
        <v>-2823.9362999999998</v>
      </c>
      <c r="K905" s="31">
        <v>1180136.7316999999</v>
      </c>
      <c r="L905" s="31">
        <v>-1202533</v>
      </c>
      <c r="N905" s="31">
        <v>-10.119999999999999</v>
      </c>
      <c r="O905" s="31">
        <v>-13.493</v>
      </c>
      <c r="P905"/>
      <c r="Q905"/>
      <c r="R905"/>
    </row>
    <row r="906" spans="1:18" ht="14.5" hidden="1" x14ac:dyDescent="0.35">
      <c r="A906" s="31" t="s">
        <v>186</v>
      </c>
      <c r="B906" s="31" t="s">
        <v>156</v>
      </c>
      <c r="C906" s="31" t="s">
        <v>145</v>
      </c>
      <c r="D906" s="31" t="s">
        <v>149</v>
      </c>
      <c r="E906" s="31"/>
      <c r="F906" s="31" t="s">
        <v>125</v>
      </c>
      <c r="G906" s="31">
        <v>124564.32</v>
      </c>
      <c r="H906" s="31">
        <v>1393.2979</v>
      </c>
      <c r="I906" s="31">
        <v>0</v>
      </c>
      <c r="J906" s="31">
        <v>5647.8725000000004</v>
      </c>
      <c r="K906" s="31">
        <v>1517168.4565999999</v>
      </c>
      <c r="L906" s="31">
        <v>-1472375</v>
      </c>
      <c r="N906" s="31">
        <v>20.239999999999998</v>
      </c>
      <c r="O906" s="31">
        <v>26.986000000000001</v>
      </c>
      <c r="P906"/>
      <c r="Q906"/>
      <c r="R906"/>
    </row>
    <row r="907" spans="1:18" ht="14.5" hidden="1" x14ac:dyDescent="0.35">
      <c r="A907" s="31" t="s">
        <v>186</v>
      </c>
      <c r="B907" s="31" t="s">
        <v>156</v>
      </c>
      <c r="C907" s="31" t="s">
        <v>145</v>
      </c>
      <c r="D907" s="31" t="s">
        <v>150</v>
      </c>
      <c r="E907" s="31"/>
      <c r="F907" s="31" t="s">
        <v>125</v>
      </c>
      <c r="G907" s="31">
        <v>124564.32</v>
      </c>
      <c r="H907" s="31">
        <v>-1044.9735000000001</v>
      </c>
      <c r="I907" s="31">
        <v>-1393.2979</v>
      </c>
      <c r="J907" s="31">
        <v>-25079.363000000001</v>
      </c>
      <c r="K907" s="31">
        <v>1494771.84</v>
      </c>
      <c r="L907" s="31">
        <v>-1511569</v>
      </c>
      <c r="N907" s="31">
        <v>-26.986000000000001</v>
      </c>
      <c r="O907" s="32">
        <v>1.244E-10</v>
      </c>
      <c r="P907"/>
      <c r="Q907"/>
      <c r="R907"/>
    </row>
    <row r="908" spans="1:18" ht="14.5" hidden="1" x14ac:dyDescent="0.35">
      <c r="A908" s="31" t="s">
        <v>186</v>
      </c>
      <c r="B908" s="31" t="s">
        <v>157</v>
      </c>
      <c r="C908" s="31" t="s">
        <v>145</v>
      </c>
      <c r="D908" s="31" t="s">
        <v>149</v>
      </c>
      <c r="E908" s="31"/>
      <c r="F908" s="31" t="s">
        <v>125</v>
      </c>
      <c r="G908" s="31">
        <v>124564.32</v>
      </c>
      <c r="H908" s="31">
        <v>1044.9735000000001</v>
      </c>
      <c r="I908" s="31">
        <v>1393.2979</v>
      </c>
      <c r="J908" s="31">
        <v>25079.363000000001</v>
      </c>
      <c r="K908" s="31">
        <v>1494771.84</v>
      </c>
      <c r="L908" s="31">
        <v>-1477974</v>
      </c>
      <c r="N908" s="31">
        <v>26.986000000000001</v>
      </c>
      <c r="O908" s="32">
        <v>1.7709999999999999E-10</v>
      </c>
      <c r="P908"/>
      <c r="Q908"/>
      <c r="R908"/>
    </row>
    <row r="909" spans="1:18" ht="14.5" hidden="1" x14ac:dyDescent="0.35">
      <c r="A909" s="31" t="s">
        <v>186</v>
      </c>
      <c r="B909" s="31" t="s">
        <v>157</v>
      </c>
      <c r="C909" s="31" t="s">
        <v>145</v>
      </c>
      <c r="D909" s="31" t="s">
        <v>150</v>
      </c>
      <c r="E909" s="31"/>
      <c r="F909" s="31" t="s">
        <v>125</v>
      </c>
      <c r="G909" s="31">
        <v>124564.32</v>
      </c>
      <c r="H909" s="31">
        <v>-1393.2979</v>
      </c>
      <c r="I909" s="31">
        <v>0</v>
      </c>
      <c r="J909" s="31">
        <v>-5647.8725000000004</v>
      </c>
      <c r="K909" s="31">
        <v>1472375.2234</v>
      </c>
      <c r="L909" s="31">
        <v>-1517168</v>
      </c>
      <c r="N909" s="31">
        <v>-20.239999999999998</v>
      </c>
      <c r="O909" s="31">
        <v>-26.986000000000001</v>
      </c>
      <c r="P909"/>
      <c r="Q909"/>
      <c r="R909"/>
    </row>
    <row r="910" spans="1:18" ht="14.5" hidden="1" x14ac:dyDescent="0.35">
      <c r="A910" s="31" t="s">
        <v>186</v>
      </c>
      <c r="B910" s="31" t="s">
        <v>158</v>
      </c>
      <c r="C910" s="31" t="s">
        <v>145</v>
      </c>
      <c r="D910" s="31" t="s">
        <v>149</v>
      </c>
      <c r="E910" s="31"/>
      <c r="F910" s="31" t="s">
        <v>125</v>
      </c>
      <c r="G910" s="31">
        <v>73767.240000000005</v>
      </c>
      <c r="H910" s="31">
        <v>0</v>
      </c>
      <c r="I910" s="31">
        <v>1044.9735000000001</v>
      </c>
      <c r="J910" s="31">
        <v>25079.363000000001</v>
      </c>
      <c r="K910" s="31">
        <v>907603.49659999995</v>
      </c>
      <c r="L910" s="31">
        <v>-885206.88</v>
      </c>
      <c r="N910" s="31">
        <v>26.986000000000001</v>
      </c>
      <c r="O910" s="31">
        <v>26.986000000000001</v>
      </c>
      <c r="P910"/>
      <c r="Q910"/>
      <c r="R910"/>
    </row>
    <row r="911" spans="1:18" ht="14.5" hidden="1" x14ac:dyDescent="0.35">
      <c r="A911" s="31" t="s">
        <v>186</v>
      </c>
      <c r="B911" s="31" t="s">
        <v>158</v>
      </c>
      <c r="C911" s="31" t="s">
        <v>145</v>
      </c>
      <c r="D911" s="31" t="s">
        <v>150</v>
      </c>
      <c r="E911" s="31"/>
      <c r="F911" s="31" t="s">
        <v>125</v>
      </c>
      <c r="G911" s="31">
        <v>73767.240000000005</v>
      </c>
      <c r="H911" s="31">
        <v>-1393.2979</v>
      </c>
      <c r="I911" s="31">
        <v>-1393.2979</v>
      </c>
      <c r="J911" s="31">
        <v>-16719.5753</v>
      </c>
      <c r="K911" s="31">
        <v>868409.41749999998</v>
      </c>
      <c r="L911" s="31">
        <v>-907603.49659999995</v>
      </c>
      <c r="N911" s="32">
        <v>-1.531E-9</v>
      </c>
      <c r="O911" s="31">
        <v>-20.239999999999998</v>
      </c>
      <c r="P911"/>
      <c r="Q911"/>
      <c r="R911"/>
    </row>
    <row r="912" spans="1:18" ht="14.5" hidden="1" x14ac:dyDescent="0.35">
      <c r="A912" s="31" t="s">
        <v>186</v>
      </c>
      <c r="B912" s="31" t="s">
        <v>159</v>
      </c>
      <c r="C912" s="31" t="s">
        <v>145</v>
      </c>
      <c r="D912" s="31" t="s">
        <v>149</v>
      </c>
      <c r="E912" s="31"/>
      <c r="F912" s="31" t="s">
        <v>125</v>
      </c>
      <c r="G912" s="31">
        <v>73767.240000000005</v>
      </c>
      <c r="H912" s="31">
        <v>1393.2979</v>
      </c>
      <c r="I912" s="31">
        <v>1393.2979</v>
      </c>
      <c r="J912" s="31">
        <v>16719.5753</v>
      </c>
      <c r="K912" s="31">
        <v>902004.34250000003</v>
      </c>
      <c r="L912" s="31">
        <v>-862810.26340000005</v>
      </c>
      <c r="N912" s="32">
        <v>5.2770000000000005E-10</v>
      </c>
      <c r="O912" s="31">
        <v>20.239999999999998</v>
      </c>
      <c r="P912"/>
      <c r="Q912"/>
      <c r="R912"/>
    </row>
    <row r="913" spans="1:18" ht="14.5" hidden="1" x14ac:dyDescent="0.35">
      <c r="A913" s="31" t="s">
        <v>186</v>
      </c>
      <c r="B913" s="31" t="s">
        <v>159</v>
      </c>
      <c r="C913" s="31" t="s">
        <v>145</v>
      </c>
      <c r="D913" s="31" t="s">
        <v>150</v>
      </c>
      <c r="E913" s="31"/>
      <c r="F913" s="31" t="s">
        <v>125</v>
      </c>
      <c r="G913" s="31">
        <v>73767.240000000005</v>
      </c>
      <c r="H913" s="31">
        <v>0</v>
      </c>
      <c r="I913" s="31">
        <v>-1044.9735000000001</v>
      </c>
      <c r="J913" s="31">
        <v>-25079.363000000001</v>
      </c>
      <c r="K913" s="31">
        <v>862810.26340000005</v>
      </c>
      <c r="L913" s="31">
        <v>-885206.88</v>
      </c>
      <c r="N913" s="31">
        <v>-26.986000000000001</v>
      </c>
      <c r="O913" s="31">
        <v>-26.986000000000001</v>
      </c>
      <c r="P913"/>
      <c r="Q913"/>
      <c r="R913"/>
    </row>
    <row r="914" spans="1:18" ht="14.5" hidden="1" x14ac:dyDescent="0.35">
      <c r="A914" s="31" t="s">
        <v>186</v>
      </c>
      <c r="B914" s="31" t="s">
        <v>160</v>
      </c>
      <c r="C914" s="31" t="s">
        <v>145</v>
      </c>
      <c r="D914" s="31" t="s">
        <v>149</v>
      </c>
      <c r="E914" s="31"/>
      <c r="F914" s="31" t="s">
        <v>125</v>
      </c>
      <c r="G914" s="31">
        <v>73767.240000000005</v>
      </c>
      <c r="H914" s="31">
        <v>1393.2979</v>
      </c>
      <c r="I914" s="31">
        <v>0</v>
      </c>
      <c r="J914" s="31">
        <v>5647.8725000000004</v>
      </c>
      <c r="K914" s="31">
        <v>907603.49659999995</v>
      </c>
      <c r="L914" s="31">
        <v>-862810.26340000005</v>
      </c>
      <c r="N914" s="31">
        <v>20.239999999999998</v>
      </c>
      <c r="O914" s="31">
        <v>26.986000000000001</v>
      </c>
      <c r="P914"/>
      <c r="Q914"/>
      <c r="R914"/>
    </row>
    <row r="915" spans="1:18" ht="14.5" hidden="1" x14ac:dyDescent="0.35">
      <c r="A915" s="31" t="s">
        <v>186</v>
      </c>
      <c r="B915" s="31" t="s">
        <v>160</v>
      </c>
      <c r="C915" s="31" t="s">
        <v>145</v>
      </c>
      <c r="D915" s="31" t="s">
        <v>150</v>
      </c>
      <c r="E915" s="31"/>
      <c r="F915" s="31" t="s">
        <v>125</v>
      </c>
      <c r="G915" s="31">
        <v>73767.240000000005</v>
      </c>
      <c r="H915" s="31">
        <v>-1044.9735000000001</v>
      </c>
      <c r="I915" s="31">
        <v>-1393.2979</v>
      </c>
      <c r="J915" s="31">
        <v>-25079.363000000001</v>
      </c>
      <c r="K915" s="31">
        <v>885206.88</v>
      </c>
      <c r="L915" s="31">
        <v>-902004.34250000003</v>
      </c>
      <c r="N915" s="31">
        <v>-26.986000000000001</v>
      </c>
      <c r="O915" s="32">
        <v>-5.2839999999999995E-10</v>
      </c>
      <c r="P915"/>
      <c r="Q915"/>
      <c r="R915"/>
    </row>
    <row r="916" spans="1:18" ht="14.5" hidden="1" x14ac:dyDescent="0.35">
      <c r="A916" s="31" t="s">
        <v>186</v>
      </c>
      <c r="B916" s="31" t="s">
        <v>161</v>
      </c>
      <c r="C916" s="31" t="s">
        <v>145</v>
      </c>
      <c r="D916" s="31" t="s">
        <v>149</v>
      </c>
      <c r="E916" s="31"/>
      <c r="F916" s="31" t="s">
        <v>125</v>
      </c>
      <c r="G916" s="31">
        <v>73767.240000000005</v>
      </c>
      <c r="H916" s="31">
        <v>1044.9735000000001</v>
      </c>
      <c r="I916" s="31">
        <v>1393.2979</v>
      </c>
      <c r="J916" s="31">
        <v>25079.363000000001</v>
      </c>
      <c r="K916" s="31">
        <v>885206.88</v>
      </c>
      <c r="L916" s="31">
        <v>-868409.41749999998</v>
      </c>
      <c r="N916" s="31">
        <v>26.986000000000001</v>
      </c>
      <c r="O916" s="32">
        <v>-4.7570000000000002E-10</v>
      </c>
      <c r="P916"/>
      <c r="Q916"/>
      <c r="R916"/>
    </row>
    <row r="917" spans="1:18" ht="14.5" hidden="1" x14ac:dyDescent="0.35">
      <c r="A917" s="31" t="s">
        <v>186</v>
      </c>
      <c r="B917" s="31" t="s">
        <v>161</v>
      </c>
      <c r="C917" s="31" t="s">
        <v>145</v>
      </c>
      <c r="D917" s="31" t="s">
        <v>150</v>
      </c>
      <c r="E917" s="31"/>
      <c r="F917" s="31" t="s">
        <v>125</v>
      </c>
      <c r="G917" s="31">
        <v>73767.240000000005</v>
      </c>
      <c r="H917" s="31">
        <v>-1393.2979</v>
      </c>
      <c r="I917" s="31">
        <v>0</v>
      </c>
      <c r="J917" s="31">
        <v>-5647.8725000000004</v>
      </c>
      <c r="K917" s="31">
        <v>862810.26340000005</v>
      </c>
      <c r="L917" s="31">
        <v>-907603.49659999995</v>
      </c>
      <c r="N917" s="31">
        <v>-20.239999999999998</v>
      </c>
      <c r="O917" s="31">
        <v>-26.986000000000001</v>
      </c>
      <c r="P917"/>
      <c r="Q917"/>
      <c r="R917"/>
    </row>
    <row r="918" spans="1:18" ht="14.5" hidden="1" x14ac:dyDescent="0.35">
      <c r="A918" s="31" t="s">
        <v>186</v>
      </c>
      <c r="B918" s="31" t="s">
        <v>162</v>
      </c>
      <c r="C918" s="31" t="s">
        <v>145</v>
      </c>
      <c r="D918" s="31"/>
      <c r="E918" s="31"/>
      <c r="F918" s="31" t="s">
        <v>125</v>
      </c>
      <c r="G918" s="31">
        <v>136243.0056</v>
      </c>
      <c r="H918" s="31">
        <v>-7351.2356</v>
      </c>
      <c r="I918" s="31">
        <v>0</v>
      </c>
      <c r="J918" s="31">
        <v>97036.310500000007</v>
      </c>
      <c r="K918" s="31">
        <v>1634916.0671999999</v>
      </c>
      <c r="L918" s="31">
        <v>-1783456</v>
      </c>
      <c r="N918" s="31">
        <v>124.935</v>
      </c>
      <c r="O918" s="32">
        <v>-2.419E-9</v>
      </c>
      <c r="P918"/>
      <c r="Q918"/>
      <c r="R918"/>
    </row>
    <row r="919" spans="1:18" ht="14.5" hidden="1" x14ac:dyDescent="0.35">
      <c r="A919" s="31" t="s">
        <v>186</v>
      </c>
      <c r="B919" s="31" t="s">
        <v>163</v>
      </c>
      <c r="C919" s="31" t="s">
        <v>145</v>
      </c>
      <c r="D919" s="31"/>
      <c r="E919" s="31"/>
      <c r="F919" s="31" t="s">
        <v>125</v>
      </c>
      <c r="G919" s="31">
        <v>136243.0056</v>
      </c>
      <c r="H919" s="31">
        <v>7351.2356</v>
      </c>
      <c r="I919" s="31">
        <v>0</v>
      </c>
      <c r="J919" s="31">
        <v>-97036.310500000007</v>
      </c>
      <c r="K919" s="31">
        <v>1634916.0671999999</v>
      </c>
      <c r="L919" s="31">
        <v>-1486376</v>
      </c>
      <c r="N919" s="31">
        <v>-124.935</v>
      </c>
      <c r="O919" s="32">
        <v>2.5570000000000002E-9</v>
      </c>
      <c r="P919"/>
      <c r="Q919"/>
      <c r="R919"/>
    </row>
    <row r="920" spans="1:18" ht="14.5" hidden="1" x14ac:dyDescent="0.35">
      <c r="A920" s="31" t="s">
        <v>186</v>
      </c>
      <c r="B920" s="31" t="s">
        <v>164</v>
      </c>
      <c r="C920" s="31" t="s">
        <v>145</v>
      </c>
      <c r="D920" s="31"/>
      <c r="E920" s="31"/>
      <c r="F920" s="31" t="s">
        <v>125</v>
      </c>
      <c r="G920" s="31">
        <v>136243.0056</v>
      </c>
      <c r="H920" s="31">
        <v>-7351.2356</v>
      </c>
      <c r="I920" s="31">
        <v>0</v>
      </c>
      <c r="J920" s="31">
        <v>79393.344899999996</v>
      </c>
      <c r="K920" s="31">
        <v>1634916.0671999999</v>
      </c>
      <c r="L920" s="31">
        <v>-1783456</v>
      </c>
      <c r="N920" s="31">
        <v>124.935</v>
      </c>
      <c r="O920" s="32">
        <v>-4.7749999999999997E-9</v>
      </c>
      <c r="P920"/>
      <c r="Q920"/>
      <c r="R920"/>
    </row>
    <row r="921" spans="1:18" ht="14.5" hidden="1" x14ac:dyDescent="0.35">
      <c r="A921" s="31" t="s">
        <v>186</v>
      </c>
      <c r="B921" s="31" t="s">
        <v>165</v>
      </c>
      <c r="C921" s="31" t="s">
        <v>145</v>
      </c>
      <c r="D921" s="31"/>
      <c r="E921" s="31"/>
      <c r="F921" s="31" t="s">
        <v>125</v>
      </c>
      <c r="G921" s="31">
        <v>136243.0056</v>
      </c>
      <c r="H921" s="31">
        <v>7351.2356</v>
      </c>
      <c r="I921" s="31">
        <v>0</v>
      </c>
      <c r="J921" s="31">
        <v>-79393.344899999996</v>
      </c>
      <c r="K921" s="31">
        <v>1634916.0671999999</v>
      </c>
      <c r="L921" s="31">
        <v>-1486376</v>
      </c>
      <c r="N921" s="31">
        <v>-124.935</v>
      </c>
      <c r="O921" s="32">
        <v>4.9129999999999999E-9</v>
      </c>
      <c r="P921"/>
      <c r="Q921"/>
      <c r="R921"/>
    </row>
    <row r="922" spans="1:18" ht="14.5" hidden="1" x14ac:dyDescent="0.35">
      <c r="A922" s="31" t="s">
        <v>186</v>
      </c>
      <c r="B922" s="31" t="s">
        <v>166</v>
      </c>
      <c r="C922" s="31" t="s">
        <v>145</v>
      </c>
      <c r="D922" s="31"/>
      <c r="E922" s="31"/>
      <c r="F922" s="31" t="s">
        <v>125</v>
      </c>
      <c r="G922" s="31">
        <v>136243.0056</v>
      </c>
      <c r="H922" s="31">
        <v>0</v>
      </c>
      <c r="I922" s="31">
        <v>-7351.2356</v>
      </c>
      <c r="J922" s="31">
        <v>-97036.310500000007</v>
      </c>
      <c r="K922" s="31">
        <v>1783456.0888</v>
      </c>
      <c r="L922" s="31">
        <v>-1634916</v>
      </c>
      <c r="N922" s="32">
        <v>-2.5639999999999998E-9</v>
      </c>
      <c r="O922" s="31">
        <v>124.935</v>
      </c>
      <c r="P922"/>
      <c r="Q922"/>
      <c r="R922"/>
    </row>
    <row r="923" spans="1:18" ht="14.5" hidden="1" x14ac:dyDescent="0.35">
      <c r="A923" s="31" t="s">
        <v>186</v>
      </c>
      <c r="B923" s="31" t="s">
        <v>167</v>
      </c>
      <c r="C923" s="31" t="s">
        <v>145</v>
      </c>
      <c r="D923" s="31"/>
      <c r="E923" s="31"/>
      <c r="F923" s="31" t="s">
        <v>125</v>
      </c>
      <c r="G923" s="31">
        <v>136243.0056</v>
      </c>
      <c r="H923" s="31">
        <v>0</v>
      </c>
      <c r="I923" s="31">
        <v>7351.2356</v>
      </c>
      <c r="J923" s="31">
        <v>97036.310500000007</v>
      </c>
      <c r="K923" s="31">
        <v>1486376.0456000001</v>
      </c>
      <c r="L923" s="31">
        <v>-1634916</v>
      </c>
      <c r="N923" s="32">
        <v>2.7040000000000002E-9</v>
      </c>
      <c r="O923" s="31">
        <v>-124.935</v>
      </c>
      <c r="P923"/>
      <c r="Q923"/>
      <c r="R923"/>
    </row>
    <row r="924" spans="1:18" ht="14.5" hidden="1" x14ac:dyDescent="0.35">
      <c r="A924" s="31" t="s">
        <v>186</v>
      </c>
      <c r="B924" s="31" t="s">
        <v>168</v>
      </c>
      <c r="C924" s="31" t="s">
        <v>145</v>
      </c>
      <c r="D924" s="31"/>
      <c r="E924" s="31"/>
      <c r="F924" s="31" t="s">
        <v>125</v>
      </c>
      <c r="G924" s="31">
        <v>136243.0056</v>
      </c>
      <c r="H924" s="31">
        <v>0</v>
      </c>
      <c r="I924" s="31">
        <v>-7351.2356</v>
      </c>
      <c r="J924" s="31">
        <v>-79393.344899999996</v>
      </c>
      <c r="K924" s="31">
        <v>1783456.0888</v>
      </c>
      <c r="L924" s="31">
        <v>-1634916</v>
      </c>
      <c r="N924" s="32">
        <v>-4.6269999999999998E-9</v>
      </c>
      <c r="O924" s="31">
        <v>124.935</v>
      </c>
      <c r="P924"/>
      <c r="Q924"/>
      <c r="R924"/>
    </row>
    <row r="925" spans="1:18" ht="14.5" hidden="1" x14ac:dyDescent="0.35">
      <c r="A925" s="31" t="s">
        <v>186</v>
      </c>
      <c r="B925" s="31" t="s">
        <v>169</v>
      </c>
      <c r="C925" s="31" t="s">
        <v>145</v>
      </c>
      <c r="D925" s="31"/>
      <c r="E925" s="31"/>
      <c r="F925" s="31" t="s">
        <v>125</v>
      </c>
      <c r="G925" s="31">
        <v>136243.0056</v>
      </c>
      <c r="H925" s="31">
        <v>0</v>
      </c>
      <c r="I925" s="31">
        <v>7351.2356</v>
      </c>
      <c r="J925" s="31">
        <v>79393.344899999996</v>
      </c>
      <c r="K925" s="31">
        <v>1486376.0456000001</v>
      </c>
      <c r="L925" s="31">
        <v>-1634916</v>
      </c>
      <c r="N925" s="32">
        <v>4.7680000000000001E-9</v>
      </c>
      <c r="O925" s="31">
        <v>-124.935</v>
      </c>
      <c r="P925"/>
      <c r="Q925"/>
      <c r="R925"/>
    </row>
    <row r="926" spans="1:18" ht="14.5" hidden="1" x14ac:dyDescent="0.35">
      <c r="A926" s="31" t="s">
        <v>186</v>
      </c>
      <c r="B926" s="31" t="s">
        <v>170</v>
      </c>
      <c r="C926" s="31" t="s">
        <v>145</v>
      </c>
      <c r="D926" s="31"/>
      <c r="E926" s="31"/>
      <c r="F926" s="31" t="s">
        <v>125</v>
      </c>
      <c r="G926" s="31">
        <v>61800.554400000001</v>
      </c>
      <c r="H926" s="31">
        <v>-7351.2356</v>
      </c>
      <c r="I926" s="31">
        <v>0</v>
      </c>
      <c r="J926" s="31">
        <v>97036.310500000007</v>
      </c>
      <c r="K926" s="31">
        <v>741606.65280000004</v>
      </c>
      <c r="L926" s="31">
        <v>-890146.67440000002</v>
      </c>
      <c r="N926" s="31">
        <v>124.935</v>
      </c>
      <c r="O926" s="32">
        <v>-2.9079999999999999E-9</v>
      </c>
      <c r="P926"/>
      <c r="Q926"/>
      <c r="R926"/>
    </row>
    <row r="927" spans="1:18" ht="14.5" hidden="1" x14ac:dyDescent="0.35">
      <c r="A927" s="31" t="s">
        <v>186</v>
      </c>
      <c r="B927" s="31" t="s">
        <v>171</v>
      </c>
      <c r="C927" s="31" t="s">
        <v>145</v>
      </c>
      <c r="D927" s="31"/>
      <c r="E927" s="31"/>
      <c r="F927" s="31" t="s">
        <v>125</v>
      </c>
      <c r="G927" s="31">
        <v>61800.554400000001</v>
      </c>
      <c r="H927" s="31">
        <v>7351.2356</v>
      </c>
      <c r="I927" s="31">
        <v>0</v>
      </c>
      <c r="J927" s="31">
        <v>-97036.310500000007</v>
      </c>
      <c r="K927" s="31">
        <v>741606.65280000004</v>
      </c>
      <c r="L927" s="31">
        <v>-593066.63119999995</v>
      </c>
      <c r="N927" s="31">
        <v>-124.935</v>
      </c>
      <c r="O927" s="32">
        <v>2.067E-9</v>
      </c>
      <c r="P927"/>
      <c r="Q927"/>
      <c r="R927"/>
    </row>
    <row r="928" spans="1:18" ht="14.5" hidden="1" x14ac:dyDescent="0.35">
      <c r="A928" s="31" t="s">
        <v>186</v>
      </c>
      <c r="B928" s="31" t="s">
        <v>172</v>
      </c>
      <c r="C928" s="31" t="s">
        <v>145</v>
      </c>
      <c r="D928" s="31"/>
      <c r="E928" s="31"/>
      <c r="F928" s="31" t="s">
        <v>125</v>
      </c>
      <c r="G928" s="31">
        <v>61800.554400000001</v>
      </c>
      <c r="H928" s="31">
        <v>-7351.2356</v>
      </c>
      <c r="I928" s="31">
        <v>0</v>
      </c>
      <c r="J928" s="31">
        <v>79393.344899999996</v>
      </c>
      <c r="K928" s="31">
        <v>741606.65280000004</v>
      </c>
      <c r="L928" s="31">
        <v>-890146.67440000002</v>
      </c>
      <c r="N928" s="31">
        <v>124.935</v>
      </c>
      <c r="O928" s="32">
        <v>-5.264E-9</v>
      </c>
      <c r="P928"/>
      <c r="Q928"/>
      <c r="R928"/>
    </row>
    <row r="929" spans="1:18" ht="14.5" hidden="1" x14ac:dyDescent="0.35">
      <c r="A929" s="31" t="s">
        <v>186</v>
      </c>
      <c r="B929" s="31" t="s">
        <v>173</v>
      </c>
      <c r="C929" s="31" t="s">
        <v>145</v>
      </c>
      <c r="D929" s="31"/>
      <c r="E929" s="31"/>
      <c r="F929" s="31" t="s">
        <v>125</v>
      </c>
      <c r="G929" s="31">
        <v>61800.554400000001</v>
      </c>
      <c r="H929" s="31">
        <v>7351.2356</v>
      </c>
      <c r="I929" s="31">
        <v>0</v>
      </c>
      <c r="J929" s="31">
        <v>-79393.344899999996</v>
      </c>
      <c r="K929" s="31">
        <v>741606.65280000004</v>
      </c>
      <c r="L929" s="31">
        <v>-593066.63119999995</v>
      </c>
      <c r="N929" s="31">
        <v>-124.935</v>
      </c>
      <c r="O929" s="32">
        <v>4.4230000000000001E-9</v>
      </c>
      <c r="P929"/>
      <c r="Q929"/>
      <c r="R929"/>
    </row>
    <row r="930" spans="1:18" ht="14.5" hidden="1" x14ac:dyDescent="0.35">
      <c r="A930" s="31" t="s">
        <v>186</v>
      </c>
      <c r="B930" s="31" t="s">
        <v>174</v>
      </c>
      <c r="C930" s="31" t="s">
        <v>145</v>
      </c>
      <c r="D930" s="31"/>
      <c r="E930" s="31"/>
      <c r="F930" s="31" t="s">
        <v>125</v>
      </c>
      <c r="G930" s="31">
        <v>61800.554400000001</v>
      </c>
      <c r="H930" s="31">
        <v>0</v>
      </c>
      <c r="I930" s="31">
        <v>-7351.2356</v>
      </c>
      <c r="J930" s="31">
        <v>-97036.310500000007</v>
      </c>
      <c r="K930" s="31">
        <v>890146.67440000002</v>
      </c>
      <c r="L930" s="31">
        <v>-741606.65280000004</v>
      </c>
      <c r="N930" s="32">
        <v>-3.054E-9</v>
      </c>
      <c r="O930" s="31">
        <v>124.935</v>
      </c>
      <c r="P930"/>
      <c r="Q930"/>
      <c r="R930"/>
    </row>
    <row r="931" spans="1:18" ht="14.5" hidden="1" x14ac:dyDescent="0.35">
      <c r="A931" s="31" t="s">
        <v>186</v>
      </c>
      <c r="B931" s="31" t="s">
        <v>175</v>
      </c>
      <c r="C931" s="31" t="s">
        <v>145</v>
      </c>
      <c r="D931" s="31"/>
      <c r="E931" s="31"/>
      <c r="F931" s="31" t="s">
        <v>125</v>
      </c>
      <c r="G931" s="31">
        <v>61800.554400000001</v>
      </c>
      <c r="H931" s="31">
        <v>0</v>
      </c>
      <c r="I931" s="31">
        <v>7351.2356</v>
      </c>
      <c r="J931" s="31">
        <v>97036.310500000007</v>
      </c>
      <c r="K931" s="31">
        <v>593066.63119999995</v>
      </c>
      <c r="L931" s="31">
        <v>-741606.65280000004</v>
      </c>
      <c r="N931" s="32">
        <v>2.214E-9</v>
      </c>
      <c r="O931" s="31">
        <v>-124.935</v>
      </c>
      <c r="P931"/>
      <c r="Q931"/>
      <c r="R931"/>
    </row>
    <row r="932" spans="1:18" ht="14.5" hidden="1" x14ac:dyDescent="0.35">
      <c r="A932" s="31" t="s">
        <v>186</v>
      </c>
      <c r="B932" s="31" t="s">
        <v>176</v>
      </c>
      <c r="C932" s="31" t="s">
        <v>145</v>
      </c>
      <c r="D932" s="31"/>
      <c r="E932" s="31"/>
      <c r="F932" s="31" t="s">
        <v>125</v>
      </c>
      <c r="G932" s="31">
        <v>61800.554400000001</v>
      </c>
      <c r="H932" s="31">
        <v>0</v>
      </c>
      <c r="I932" s="31">
        <v>-7351.2356</v>
      </c>
      <c r="J932" s="31">
        <v>-79393.344899999996</v>
      </c>
      <c r="K932" s="31">
        <v>890146.67440000002</v>
      </c>
      <c r="L932" s="31">
        <v>-741606.65280000004</v>
      </c>
      <c r="N932" s="32">
        <v>-5.1179999999999999E-9</v>
      </c>
      <c r="O932" s="31">
        <v>124.935</v>
      </c>
      <c r="P932"/>
      <c r="Q932"/>
      <c r="R932"/>
    </row>
    <row r="933" spans="1:18" ht="14.5" hidden="1" x14ac:dyDescent="0.35">
      <c r="A933" s="31" t="s">
        <v>186</v>
      </c>
      <c r="B933" s="31" t="s">
        <v>177</v>
      </c>
      <c r="C933" s="31" t="s">
        <v>145</v>
      </c>
      <c r="D933" s="31"/>
      <c r="E933" s="31"/>
      <c r="F933" s="31" t="s">
        <v>125</v>
      </c>
      <c r="G933" s="31">
        <v>61800.554400000001</v>
      </c>
      <c r="H933" s="31">
        <v>0</v>
      </c>
      <c r="I933" s="31">
        <v>7351.2356</v>
      </c>
      <c r="J933" s="31">
        <v>79393.344899999996</v>
      </c>
      <c r="K933" s="31">
        <v>593066.63119999995</v>
      </c>
      <c r="L933" s="31">
        <v>-741606.65280000004</v>
      </c>
      <c r="N933" s="32">
        <v>4.277E-9</v>
      </c>
      <c r="O933" s="31">
        <v>-124.935</v>
      </c>
      <c r="P933"/>
      <c r="Q933"/>
      <c r="R933"/>
    </row>
    <row r="934" spans="1:18" ht="14.5" hidden="1" x14ac:dyDescent="0.35">
      <c r="A934" s="31" t="s">
        <v>187</v>
      </c>
      <c r="B934" s="31" t="s">
        <v>122</v>
      </c>
      <c r="C934" s="31" t="s">
        <v>123</v>
      </c>
      <c r="D934" s="31" t="s">
        <v>124</v>
      </c>
      <c r="E934" s="31">
        <v>1</v>
      </c>
      <c r="F934" s="31" t="s">
        <v>125</v>
      </c>
      <c r="G934" s="31">
        <v>0</v>
      </c>
      <c r="H934" s="31">
        <v>0.10100000000000001</v>
      </c>
      <c r="I934" s="31">
        <v>-0.38100000000000001</v>
      </c>
      <c r="J934" s="31">
        <v>-5.7843</v>
      </c>
      <c r="K934" s="31">
        <v>7.6018999999999997</v>
      </c>
      <c r="L934" s="31">
        <v>2.0150999999999999</v>
      </c>
      <c r="N934" s="31">
        <v>-1E-3</v>
      </c>
      <c r="O934" s="31">
        <v>5.0000000000000001E-3</v>
      </c>
      <c r="P934"/>
      <c r="Q934"/>
      <c r="R934"/>
    </row>
    <row r="935" spans="1:18" ht="14.5" hidden="1" x14ac:dyDescent="0.35">
      <c r="A935" s="31" t="s">
        <v>187</v>
      </c>
      <c r="B935" s="31" t="s">
        <v>122</v>
      </c>
      <c r="C935" s="31" t="s">
        <v>123</v>
      </c>
      <c r="D935" s="31" t="s">
        <v>124</v>
      </c>
      <c r="E935" s="31">
        <v>2</v>
      </c>
      <c r="F935" s="31" t="s">
        <v>125</v>
      </c>
      <c r="G935" s="31">
        <v>0</v>
      </c>
      <c r="H935" s="31">
        <v>-0.38100000000000001</v>
      </c>
      <c r="I935" s="31">
        <v>-0.10100000000000001</v>
      </c>
      <c r="J935" s="31">
        <v>3.3601999999999999</v>
      </c>
      <c r="K935" s="31">
        <v>2.0150999999999999</v>
      </c>
      <c r="L935" s="31">
        <v>-7.6018999999999997</v>
      </c>
      <c r="N935" s="31">
        <v>5.0000000000000001E-3</v>
      </c>
      <c r="O935" s="31">
        <v>1E-3</v>
      </c>
      <c r="P935"/>
      <c r="Q935"/>
      <c r="R935"/>
    </row>
    <row r="936" spans="1:18" ht="14.5" hidden="1" x14ac:dyDescent="0.35">
      <c r="A936" s="31" t="s">
        <v>187</v>
      </c>
      <c r="B936" s="31" t="s">
        <v>122</v>
      </c>
      <c r="C936" s="31" t="s">
        <v>123</v>
      </c>
      <c r="D936" s="31" t="s">
        <v>124</v>
      </c>
      <c r="E936" s="31">
        <v>3</v>
      </c>
      <c r="F936" s="31" t="s">
        <v>125</v>
      </c>
      <c r="G936" s="31">
        <v>0</v>
      </c>
      <c r="H936" s="31">
        <v>0</v>
      </c>
      <c r="I936" s="31">
        <v>0</v>
      </c>
      <c r="J936" s="31">
        <v>5.3197999999999999</v>
      </c>
      <c r="K936" s="31">
        <v>0</v>
      </c>
      <c r="L936" s="31">
        <v>0</v>
      </c>
      <c r="N936" s="32">
        <v>1.806E-12</v>
      </c>
      <c r="O936" s="32">
        <v>-2.0430000000000001E-12</v>
      </c>
      <c r="P936"/>
      <c r="Q936"/>
      <c r="R936"/>
    </row>
    <row r="937" spans="1:18" ht="14.5" hidden="1" x14ac:dyDescent="0.35">
      <c r="A937" s="31" t="s">
        <v>187</v>
      </c>
      <c r="B937" s="31" t="s">
        <v>122</v>
      </c>
      <c r="C937" s="31" t="s">
        <v>123</v>
      </c>
      <c r="D937" s="31" t="s">
        <v>124</v>
      </c>
      <c r="E937" s="31">
        <v>4</v>
      </c>
      <c r="F937" s="31" t="s">
        <v>125</v>
      </c>
      <c r="G937" s="31">
        <v>0</v>
      </c>
      <c r="H937" s="31">
        <v>-0.17</v>
      </c>
      <c r="I937" s="31">
        <v>0.55689999999999995</v>
      </c>
      <c r="J937" s="31">
        <v>8.7231000000000005</v>
      </c>
      <c r="K937" s="31">
        <v>21.8566</v>
      </c>
      <c r="L937" s="31">
        <v>6.6734</v>
      </c>
      <c r="N937" s="31">
        <v>4.0000000000000001E-3</v>
      </c>
      <c r="O937" s="31">
        <v>-1.2E-2</v>
      </c>
      <c r="P937"/>
      <c r="Q937"/>
      <c r="R937"/>
    </row>
    <row r="938" spans="1:18" ht="14.5" hidden="1" x14ac:dyDescent="0.35">
      <c r="A938" s="31" t="s">
        <v>187</v>
      </c>
      <c r="B938" s="31" t="s">
        <v>122</v>
      </c>
      <c r="C938" s="31" t="s">
        <v>123</v>
      </c>
      <c r="D938" s="31" t="s">
        <v>124</v>
      </c>
      <c r="E938" s="31">
        <v>5</v>
      </c>
      <c r="F938" s="31" t="s">
        <v>125</v>
      </c>
      <c r="G938" s="31">
        <v>0</v>
      </c>
      <c r="H938" s="31">
        <v>-0.55689999999999995</v>
      </c>
      <c r="I938" s="31">
        <v>-0.17</v>
      </c>
      <c r="J938" s="31">
        <v>4.6422999999999996</v>
      </c>
      <c r="K938" s="31">
        <v>-6.6734</v>
      </c>
      <c r="L938" s="31">
        <v>21.8566</v>
      </c>
      <c r="N938" s="31">
        <v>1.2E-2</v>
      </c>
      <c r="O938" s="31">
        <v>4.0000000000000001E-3</v>
      </c>
      <c r="P938"/>
      <c r="Q938"/>
      <c r="R938"/>
    </row>
    <row r="939" spans="1:18" ht="14.5" hidden="1" x14ac:dyDescent="0.35">
      <c r="A939" s="31" t="s">
        <v>187</v>
      </c>
      <c r="B939" s="31" t="s">
        <v>122</v>
      </c>
      <c r="C939" s="31" t="s">
        <v>123</v>
      </c>
      <c r="D939" s="31" t="s">
        <v>124</v>
      </c>
      <c r="E939" s="31">
        <v>6</v>
      </c>
      <c r="F939" s="31" t="s">
        <v>125</v>
      </c>
      <c r="G939" s="31">
        <v>0</v>
      </c>
      <c r="H939" s="31">
        <v>0</v>
      </c>
      <c r="I939" s="31">
        <v>0</v>
      </c>
      <c r="J939" s="31">
        <v>-6.7756999999999996</v>
      </c>
      <c r="K939" s="31">
        <v>0</v>
      </c>
      <c r="L939" s="31">
        <v>0</v>
      </c>
      <c r="N939" s="32">
        <v>-4.4640000000000004E-12</v>
      </c>
      <c r="O939" s="32">
        <v>4.5179999999999999E-12</v>
      </c>
      <c r="P939"/>
      <c r="Q939"/>
      <c r="R939"/>
    </row>
    <row r="940" spans="1:18" ht="14.5" hidden="1" x14ac:dyDescent="0.35">
      <c r="A940" s="31" t="s">
        <v>187</v>
      </c>
      <c r="B940" s="31" t="s">
        <v>122</v>
      </c>
      <c r="C940" s="31" t="s">
        <v>123</v>
      </c>
      <c r="D940" s="31" t="s">
        <v>124</v>
      </c>
      <c r="E940" s="31">
        <v>7</v>
      </c>
      <c r="F940" s="31" t="s">
        <v>125</v>
      </c>
      <c r="G940" s="31">
        <v>0</v>
      </c>
      <c r="H940" s="31">
        <v>-0.30819999999999997</v>
      </c>
      <c r="I940" s="31">
        <v>1.008</v>
      </c>
      <c r="J940" s="31">
        <v>15.7944</v>
      </c>
      <c r="K940" s="31">
        <v>-1.6274</v>
      </c>
      <c r="L940" s="31">
        <v>-0.49769999999999998</v>
      </c>
      <c r="N940" s="31">
        <v>-3.0000000000000001E-3</v>
      </c>
      <c r="O940" s="31">
        <v>8.9999999999999993E-3</v>
      </c>
      <c r="P940"/>
      <c r="Q940"/>
      <c r="R940"/>
    </row>
    <row r="941" spans="1:18" ht="14.5" hidden="1" x14ac:dyDescent="0.35">
      <c r="A941" s="31" t="s">
        <v>187</v>
      </c>
      <c r="B941" s="31" t="s">
        <v>122</v>
      </c>
      <c r="C941" s="31" t="s">
        <v>123</v>
      </c>
      <c r="D941" s="31" t="s">
        <v>124</v>
      </c>
      <c r="E941" s="31">
        <v>8</v>
      </c>
      <c r="F941" s="31" t="s">
        <v>125</v>
      </c>
      <c r="G941" s="31">
        <v>0</v>
      </c>
      <c r="H941" s="31">
        <v>1.008</v>
      </c>
      <c r="I941" s="31">
        <v>0.30819999999999997</v>
      </c>
      <c r="J941" s="31">
        <v>-8.3963999999999999</v>
      </c>
      <c r="K941" s="31">
        <v>-0.49769999999999998</v>
      </c>
      <c r="L941" s="31">
        <v>1.6274</v>
      </c>
      <c r="N941" s="31">
        <v>8.9999999999999993E-3</v>
      </c>
      <c r="O941" s="31">
        <v>3.0000000000000001E-3</v>
      </c>
      <c r="P941"/>
      <c r="Q941"/>
      <c r="R941"/>
    </row>
    <row r="942" spans="1:18" ht="14.5" hidden="1" x14ac:dyDescent="0.35">
      <c r="A942" s="31" t="s">
        <v>187</v>
      </c>
      <c r="B942" s="31" t="s">
        <v>122</v>
      </c>
      <c r="C942" s="31" t="s">
        <v>123</v>
      </c>
      <c r="D942" s="31" t="s">
        <v>124</v>
      </c>
      <c r="E942" s="31">
        <v>9</v>
      </c>
      <c r="F942" s="31" t="s">
        <v>125</v>
      </c>
      <c r="G942" s="31">
        <v>0</v>
      </c>
      <c r="H942" s="31">
        <v>0</v>
      </c>
      <c r="I942" s="31">
        <v>0</v>
      </c>
      <c r="J942" s="31">
        <v>-14.8414</v>
      </c>
      <c r="K942" s="31">
        <v>0</v>
      </c>
      <c r="L942" s="31">
        <v>0</v>
      </c>
      <c r="N942" s="32">
        <v>3.8890000000000001E-12</v>
      </c>
      <c r="O942" s="32">
        <v>-3.9079999999999999E-12</v>
      </c>
      <c r="P942"/>
      <c r="Q942"/>
      <c r="R942"/>
    </row>
    <row r="943" spans="1:18" ht="14.5" hidden="1" x14ac:dyDescent="0.35">
      <c r="A943" s="31" t="s">
        <v>187</v>
      </c>
      <c r="B943" s="31" t="s">
        <v>122</v>
      </c>
      <c r="C943" s="31" t="s">
        <v>123</v>
      </c>
      <c r="D943" s="31" t="s">
        <v>124</v>
      </c>
      <c r="E943" s="31">
        <v>10</v>
      </c>
      <c r="F943" s="31" t="s">
        <v>125</v>
      </c>
      <c r="G943" s="31">
        <v>0</v>
      </c>
      <c r="H943" s="31">
        <v>-4.2938999999999998</v>
      </c>
      <c r="I943" s="31">
        <v>0.64039999999999997</v>
      </c>
      <c r="J943" s="31">
        <v>59.212000000000003</v>
      </c>
      <c r="K943" s="31">
        <v>-4.0251999999999999</v>
      </c>
      <c r="L943" s="31">
        <v>-26.988700000000001</v>
      </c>
      <c r="N943" s="31">
        <v>3.4650000000000002E-4</v>
      </c>
      <c r="O943" s="32">
        <v>-5.1669999999999998E-5</v>
      </c>
      <c r="P943"/>
      <c r="Q943"/>
      <c r="R943"/>
    </row>
    <row r="944" spans="1:18" ht="14.5" hidden="1" x14ac:dyDescent="0.35">
      <c r="A944" s="31" t="s">
        <v>187</v>
      </c>
      <c r="B944" s="31" t="s">
        <v>122</v>
      </c>
      <c r="C944" s="31" t="s">
        <v>123</v>
      </c>
      <c r="D944" s="31" t="s">
        <v>124</v>
      </c>
      <c r="E944" s="31">
        <v>11</v>
      </c>
      <c r="F944" s="31" t="s">
        <v>125</v>
      </c>
      <c r="G944" s="31">
        <v>0</v>
      </c>
      <c r="H944" s="31">
        <v>-0.64039999999999997</v>
      </c>
      <c r="I944" s="31">
        <v>-4.2938999999999998</v>
      </c>
      <c r="J944" s="31">
        <v>-43.842199999999998</v>
      </c>
      <c r="K944" s="31">
        <v>26.988700000000001</v>
      </c>
      <c r="L944" s="31">
        <v>-4.0251999999999999</v>
      </c>
      <c r="N944" s="32">
        <v>5.1669999999999998E-5</v>
      </c>
      <c r="O944" s="31">
        <v>3.4650000000000002E-4</v>
      </c>
      <c r="P944"/>
      <c r="Q944"/>
      <c r="R944"/>
    </row>
    <row r="945" spans="1:18" ht="14.5" hidden="1" x14ac:dyDescent="0.35">
      <c r="A945" s="31" t="s">
        <v>187</v>
      </c>
      <c r="B945" s="31" t="s">
        <v>122</v>
      </c>
      <c r="C945" s="31" t="s">
        <v>123</v>
      </c>
      <c r="D945" s="31" t="s">
        <v>124</v>
      </c>
      <c r="E945" s="31">
        <v>12</v>
      </c>
      <c r="F945" s="31" t="s">
        <v>125</v>
      </c>
      <c r="G945" s="31">
        <v>0</v>
      </c>
      <c r="H945" s="31">
        <v>0</v>
      </c>
      <c r="I945" s="31">
        <v>0</v>
      </c>
      <c r="J945" s="31">
        <v>-53.6751</v>
      </c>
      <c r="K945" s="31">
        <v>0</v>
      </c>
      <c r="L945" s="31">
        <v>0</v>
      </c>
      <c r="N945" s="31">
        <v>0</v>
      </c>
      <c r="O945" s="31">
        <v>0</v>
      </c>
      <c r="P945"/>
      <c r="Q945"/>
      <c r="R945"/>
    </row>
    <row r="946" spans="1:18" ht="14.5" hidden="1" x14ac:dyDescent="0.35">
      <c r="A946" s="31" t="s">
        <v>187</v>
      </c>
      <c r="B946" s="31" t="s">
        <v>126</v>
      </c>
      <c r="C946" s="31" t="s">
        <v>127</v>
      </c>
      <c r="D946" s="31"/>
      <c r="E946" s="31"/>
      <c r="F946" s="31" t="s">
        <v>125</v>
      </c>
      <c r="G946" s="31">
        <v>40526.400000000001</v>
      </c>
      <c r="H946" s="31">
        <v>0</v>
      </c>
      <c r="I946" s="31">
        <v>0</v>
      </c>
      <c r="J946" s="31">
        <v>0</v>
      </c>
      <c r="K946" s="31">
        <v>486316.79999999999</v>
      </c>
      <c r="L946" s="31">
        <v>-486316.79999999999</v>
      </c>
      <c r="N946" s="32">
        <v>-6.1649999999999999E-10</v>
      </c>
      <c r="O946" s="32">
        <v>-6.1669999999999995E-10</v>
      </c>
      <c r="P946"/>
      <c r="Q946"/>
      <c r="R946"/>
    </row>
    <row r="947" spans="1:18" ht="14.5" hidden="1" x14ac:dyDescent="0.35">
      <c r="A947" s="31" t="s">
        <v>187</v>
      </c>
      <c r="B947" s="31" t="s">
        <v>128</v>
      </c>
      <c r="C947" s="31" t="s">
        <v>127</v>
      </c>
      <c r="D947" s="31"/>
      <c r="E947" s="31"/>
      <c r="F947" s="31" t="s">
        <v>125</v>
      </c>
      <c r="G947" s="31">
        <v>49797</v>
      </c>
      <c r="H947" s="31">
        <v>0</v>
      </c>
      <c r="I947" s="31">
        <v>0</v>
      </c>
      <c r="J947" s="31">
        <v>0</v>
      </c>
      <c r="K947" s="31">
        <v>597564</v>
      </c>
      <c r="L947" s="31">
        <v>-597564</v>
      </c>
      <c r="N947" s="32">
        <v>1.6919999999999999E-10</v>
      </c>
      <c r="O947" s="32">
        <v>1.6890000000000001E-10</v>
      </c>
      <c r="P947"/>
      <c r="Q947"/>
      <c r="R947"/>
    </row>
    <row r="948" spans="1:18" ht="14.5" hidden="1" x14ac:dyDescent="0.35">
      <c r="A948" s="31" t="s">
        <v>187</v>
      </c>
      <c r="B948" s="31" t="s">
        <v>129</v>
      </c>
      <c r="C948" s="31" t="s">
        <v>127</v>
      </c>
      <c r="D948" s="31"/>
      <c r="E948" s="31"/>
      <c r="F948" s="31" t="s">
        <v>125</v>
      </c>
      <c r="G948" s="31">
        <v>28800</v>
      </c>
      <c r="H948" s="31">
        <v>0</v>
      </c>
      <c r="I948" s="31">
        <v>0</v>
      </c>
      <c r="J948" s="31">
        <v>0</v>
      </c>
      <c r="K948" s="31">
        <v>345600</v>
      </c>
      <c r="L948" s="31">
        <v>-345600</v>
      </c>
      <c r="N948" s="32">
        <v>6.5240000000000004E-10</v>
      </c>
      <c r="O948" s="32">
        <v>6.5219999999999998E-10</v>
      </c>
      <c r="P948"/>
      <c r="Q948"/>
      <c r="R948"/>
    </row>
    <row r="949" spans="1:18" ht="14.5" hidden="1" x14ac:dyDescent="0.35">
      <c r="A949" s="31" t="s">
        <v>187</v>
      </c>
      <c r="B949" s="31" t="s">
        <v>130</v>
      </c>
      <c r="C949" s="31" t="s">
        <v>127</v>
      </c>
      <c r="D949" s="31"/>
      <c r="E949" s="31"/>
      <c r="F949" s="31" t="s">
        <v>125</v>
      </c>
      <c r="G949" s="31">
        <v>576</v>
      </c>
      <c r="H949" s="31">
        <v>0</v>
      </c>
      <c r="I949" s="31">
        <v>0</v>
      </c>
      <c r="J949" s="31">
        <v>0</v>
      </c>
      <c r="K949" s="31">
        <v>6912</v>
      </c>
      <c r="L949" s="31">
        <v>-6912</v>
      </c>
      <c r="N949" s="31">
        <v>0</v>
      </c>
      <c r="O949" s="31">
        <v>0</v>
      </c>
      <c r="P949"/>
      <c r="Q949"/>
      <c r="R949"/>
    </row>
    <row r="950" spans="1:18" ht="29" hidden="1" x14ac:dyDescent="0.35">
      <c r="A950" s="31" t="s">
        <v>187</v>
      </c>
      <c r="B950" s="31" t="s">
        <v>131</v>
      </c>
      <c r="C950" s="31" t="s">
        <v>127</v>
      </c>
      <c r="D950" s="31" t="s">
        <v>132</v>
      </c>
      <c r="E950" s="31">
        <v>1</v>
      </c>
      <c r="F950" s="31" t="s">
        <v>125</v>
      </c>
      <c r="G950" s="31">
        <v>0</v>
      </c>
      <c r="H950" s="31">
        <v>-1528.1723</v>
      </c>
      <c r="I950" s="31">
        <v>0</v>
      </c>
      <c r="J950" s="31">
        <v>18338.067599999998</v>
      </c>
      <c r="K950" s="32">
        <v>-8.4099999999999997E-7</v>
      </c>
      <c r="L950" s="31">
        <v>-26981.1335</v>
      </c>
      <c r="N950" s="31">
        <v>22.370999999999999</v>
      </c>
      <c r="O950" s="32">
        <v>-5.7950000000000002E-10</v>
      </c>
      <c r="P950"/>
      <c r="Q950"/>
      <c r="R950"/>
    </row>
    <row r="951" spans="1:18" ht="29" hidden="1" x14ac:dyDescent="0.35">
      <c r="A951" s="31" t="s">
        <v>187</v>
      </c>
      <c r="B951" s="31" t="s">
        <v>131</v>
      </c>
      <c r="C951" s="31" t="s">
        <v>127</v>
      </c>
      <c r="D951" s="31" t="s">
        <v>132</v>
      </c>
      <c r="E951" s="31">
        <v>2</v>
      </c>
      <c r="F951" s="31" t="s">
        <v>125</v>
      </c>
      <c r="G951" s="31">
        <v>0</v>
      </c>
      <c r="H951" s="31">
        <v>0</v>
      </c>
      <c r="I951" s="31">
        <v>-1528.1723</v>
      </c>
      <c r="J951" s="31">
        <v>-18338.067599999998</v>
      </c>
      <c r="K951" s="31">
        <v>26981.1335</v>
      </c>
      <c r="L951" s="32">
        <v>8.4310000000000003E-7</v>
      </c>
      <c r="N951" s="32">
        <v>-5.7950000000000002E-10</v>
      </c>
      <c r="O951" s="31">
        <v>22.370999999999999</v>
      </c>
      <c r="P951"/>
      <c r="Q951"/>
      <c r="R951"/>
    </row>
    <row r="952" spans="1:18" ht="29" hidden="1" x14ac:dyDescent="0.35">
      <c r="A952" s="31" t="s">
        <v>187</v>
      </c>
      <c r="B952" s="31" t="s">
        <v>131</v>
      </c>
      <c r="C952" s="31" t="s">
        <v>127</v>
      </c>
      <c r="D952" s="31" t="s">
        <v>132</v>
      </c>
      <c r="E952" s="31">
        <v>3</v>
      </c>
      <c r="F952" s="31" t="s">
        <v>125</v>
      </c>
      <c r="G952" s="31">
        <v>0</v>
      </c>
      <c r="H952" s="31">
        <v>-1146.1292000000001</v>
      </c>
      <c r="I952" s="31">
        <v>0</v>
      </c>
      <c r="J952" s="31">
        <v>9627.4855000000007</v>
      </c>
      <c r="K952" s="32">
        <v>-6.7680000000000003E-7</v>
      </c>
      <c r="L952" s="31">
        <v>-20235.8501</v>
      </c>
      <c r="N952" s="31">
        <v>16.777999999999999</v>
      </c>
      <c r="O952" s="32">
        <v>-8.8919999999999999E-10</v>
      </c>
      <c r="P952"/>
      <c r="Q952"/>
      <c r="R952"/>
    </row>
    <row r="953" spans="1:18" ht="29" hidden="1" x14ac:dyDescent="0.35">
      <c r="A953" s="31" t="s">
        <v>187</v>
      </c>
      <c r="B953" s="31" t="s">
        <v>131</v>
      </c>
      <c r="C953" s="31" t="s">
        <v>127</v>
      </c>
      <c r="D953" s="31" t="s">
        <v>132</v>
      </c>
      <c r="E953" s="31">
        <v>4</v>
      </c>
      <c r="F953" s="31" t="s">
        <v>125</v>
      </c>
      <c r="G953" s="31">
        <v>0</v>
      </c>
      <c r="H953" s="31">
        <v>-1146.1292000000001</v>
      </c>
      <c r="I953" s="31">
        <v>0</v>
      </c>
      <c r="J953" s="31">
        <v>17879.615900000001</v>
      </c>
      <c r="K953" s="32">
        <v>-5.8469999999999999E-7</v>
      </c>
      <c r="L953" s="31">
        <v>-20235.8501</v>
      </c>
      <c r="N953" s="31">
        <v>16.777999999999999</v>
      </c>
      <c r="O953" s="32">
        <v>2.0019999999999999E-11</v>
      </c>
      <c r="P953"/>
      <c r="Q953"/>
      <c r="R953"/>
    </row>
    <row r="954" spans="1:18" ht="29" hidden="1" x14ac:dyDescent="0.35">
      <c r="A954" s="31" t="s">
        <v>187</v>
      </c>
      <c r="B954" s="31" t="s">
        <v>131</v>
      </c>
      <c r="C954" s="31" t="s">
        <v>127</v>
      </c>
      <c r="D954" s="31" t="s">
        <v>132</v>
      </c>
      <c r="E954" s="31">
        <v>5</v>
      </c>
      <c r="F954" s="31" t="s">
        <v>125</v>
      </c>
      <c r="G954" s="31">
        <v>0</v>
      </c>
      <c r="H954" s="31">
        <v>0</v>
      </c>
      <c r="I954" s="31">
        <v>-1146.1292000000001</v>
      </c>
      <c r="J954" s="31">
        <v>-17879.615900000001</v>
      </c>
      <c r="K954" s="31">
        <v>20235.8501</v>
      </c>
      <c r="L954" s="32">
        <v>6.6400000000000002E-7</v>
      </c>
      <c r="N954" s="32">
        <v>-3.197E-11</v>
      </c>
      <c r="O954" s="31">
        <v>16.777999999999999</v>
      </c>
      <c r="P954"/>
      <c r="Q954"/>
      <c r="R954"/>
    </row>
    <row r="955" spans="1:18" ht="29" hidden="1" x14ac:dyDescent="0.35">
      <c r="A955" s="31" t="s">
        <v>187</v>
      </c>
      <c r="B955" s="31" t="s">
        <v>131</v>
      </c>
      <c r="C955" s="31" t="s">
        <v>127</v>
      </c>
      <c r="D955" s="31" t="s">
        <v>132</v>
      </c>
      <c r="E955" s="31">
        <v>6</v>
      </c>
      <c r="F955" s="31" t="s">
        <v>125</v>
      </c>
      <c r="G955" s="31">
        <v>0</v>
      </c>
      <c r="H955" s="31">
        <v>0</v>
      </c>
      <c r="I955" s="31">
        <v>-1146.1292000000001</v>
      </c>
      <c r="J955" s="31">
        <v>-9627.4855000000007</v>
      </c>
      <c r="K955" s="31">
        <v>20235.8501</v>
      </c>
      <c r="L955" s="32">
        <v>6.0070000000000003E-7</v>
      </c>
      <c r="N955" s="32">
        <v>-8.3719999999999996E-10</v>
      </c>
      <c r="O955" s="31">
        <v>16.777999999999999</v>
      </c>
      <c r="P955"/>
      <c r="Q955"/>
      <c r="R955"/>
    </row>
    <row r="956" spans="1:18" ht="29" hidden="1" x14ac:dyDescent="0.35">
      <c r="A956" s="31" t="s">
        <v>187</v>
      </c>
      <c r="B956" s="31" t="s">
        <v>131</v>
      </c>
      <c r="C956" s="31" t="s">
        <v>127</v>
      </c>
      <c r="D956" s="31" t="s">
        <v>132</v>
      </c>
      <c r="E956" s="31">
        <v>7</v>
      </c>
      <c r="F956" s="31" t="s">
        <v>125</v>
      </c>
      <c r="G956" s="31">
        <v>0</v>
      </c>
      <c r="H956" s="31">
        <v>-1146.1292000000001</v>
      </c>
      <c r="I956" s="31">
        <v>1146.1292000000001</v>
      </c>
      <c r="J956" s="31">
        <v>27507.1014</v>
      </c>
      <c r="K956" s="31">
        <v>-20235.8501</v>
      </c>
      <c r="L956" s="31">
        <v>-20235.8501</v>
      </c>
      <c r="N956" s="31">
        <v>16.777999999999999</v>
      </c>
      <c r="O956" s="31">
        <v>-16.777999999999999</v>
      </c>
      <c r="P956"/>
      <c r="Q956"/>
      <c r="R956"/>
    </row>
    <row r="957" spans="1:18" ht="29" hidden="1" x14ac:dyDescent="0.35">
      <c r="A957" s="31" t="s">
        <v>187</v>
      </c>
      <c r="B957" s="31" t="s">
        <v>131</v>
      </c>
      <c r="C957" s="31" t="s">
        <v>127</v>
      </c>
      <c r="D957" s="31" t="s">
        <v>132</v>
      </c>
      <c r="E957" s="31">
        <v>8</v>
      </c>
      <c r="F957" s="31" t="s">
        <v>125</v>
      </c>
      <c r="G957" s="31">
        <v>0</v>
      </c>
      <c r="H957" s="31">
        <v>-1146.1292000000001</v>
      </c>
      <c r="I957" s="31">
        <v>-1146.1292000000001</v>
      </c>
      <c r="J957" s="32">
        <v>-1.269E-6</v>
      </c>
      <c r="K957" s="31">
        <v>20235.8501</v>
      </c>
      <c r="L957" s="31">
        <v>-20235.8501</v>
      </c>
      <c r="N957" s="31">
        <v>16.777999999999999</v>
      </c>
      <c r="O957" s="31">
        <v>16.777999999999999</v>
      </c>
      <c r="P957"/>
      <c r="Q957"/>
      <c r="R957"/>
    </row>
    <row r="958" spans="1:18" ht="29" hidden="1" x14ac:dyDescent="0.35">
      <c r="A958" s="31" t="s">
        <v>187</v>
      </c>
      <c r="B958" s="31" t="s">
        <v>131</v>
      </c>
      <c r="C958" s="31" t="s">
        <v>127</v>
      </c>
      <c r="D958" s="31" t="s">
        <v>132</v>
      </c>
      <c r="E958" s="31">
        <v>9</v>
      </c>
      <c r="F958" s="31" t="s">
        <v>125</v>
      </c>
      <c r="G958" s="31">
        <v>0</v>
      </c>
      <c r="H958" s="31">
        <v>-860.36099999999999</v>
      </c>
      <c r="I958" s="31">
        <v>860.36099999999999</v>
      </c>
      <c r="J958" s="31">
        <v>14454.064899999999</v>
      </c>
      <c r="K958" s="31">
        <v>-15190.378199999999</v>
      </c>
      <c r="L958" s="31">
        <v>-15190.378199999999</v>
      </c>
      <c r="N958" s="31">
        <v>12.595000000000001</v>
      </c>
      <c r="O958" s="31">
        <v>-12.595000000000001</v>
      </c>
      <c r="P958"/>
      <c r="Q958"/>
      <c r="R958"/>
    </row>
    <row r="959" spans="1:18" ht="29" hidden="1" x14ac:dyDescent="0.35">
      <c r="A959" s="31" t="s">
        <v>187</v>
      </c>
      <c r="B959" s="31" t="s">
        <v>131</v>
      </c>
      <c r="C959" s="31" t="s">
        <v>127</v>
      </c>
      <c r="D959" s="31" t="s">
        <v>132</v>
      </c>
      <c r="E959" s="31">
        <v>10</v>
      </c>
      <c r="F959" s="31" t="s">
        <v>125</v>
      </c>
      <c r="G959" s="31">
        <v>0</v>
      </c>
      <c r="H959" s="31">
        <v>-860.36099999999999</v>
      </c>
      <c r="I959" s="31">
        <v>860.36099999999999</v>
      </c>
      <c r="J959" s="31">
        <v>26843.2634</v>
      </c>
      <c r="K959" s="31">
        <v>-15190.378199999999</v>
      </c>
      <c r="L959" s="31">
        <v>-15190.378199999999</v>
      </c>
      <c r="N959" s="31">
        <v>12.595000000000001</v>
      </c>
      <c r="O959" s="31">
        <v>-12.595000000000001</v>
      </c>
      <c r="P959"/>
      <c r="Q959"/>
      <c r="R959"/>
    </row>
    <row r="960" spans="1:18" ht="29" hidden="1" x14ac:dyDescent="0.35">
      <c r="A960" s="31" t="s">
        <v>187</v>
      </c>
      <c r="B960" s="31" t="s">
        <v>131</v>
      </c>
      <c r="C960" s="31" t="s">
        <v>127</v>
      </c>
      <c r="D960" s="31" t="s">
        <v>132</v>
      </c>
      <c r="E960" s="31">
        <v>11</v>
      </c>
      <c r="F960" s="31" t="s">
        <v>125</v>
      </c>
      <c r="G960" s="31">
        <v>0</v>
      </c>
      <c r="H960" s="31">
        <v>-860.36099999999999</v>
      </c>
      <c r="I960" s="31">
        <v>-860.36099999999999</v>
      </c>
      <c r="J960" s="31">
        <v>-6194.5991999999997</v>
      </c>
      <c r="K960" s="31">
        <v>15190.378199999999</v>
      </c>
      <c r="L960" s="31">
        <v>-15190.378199999999</v>
      </c>
      <c r="N960" s="31">
        <v>12.595000000000001</v>
      </c>
      <c r="O960" s="31">
        <v>12.595000000000001</v>
      </c>
      <c r="P960"/>
      <c r="Q960"/>
      <c r="R960"/>
    </row>
    <row r="961" spans="1:18" ht="29" hidden="1" x14ac:dyDescent="0.35">
      <c r="A961" s="31" t="s">
        <v>187</v>
      </c>
      <c r="B961" s="31" t="s">
        <v>131</v>
      </c>
      <c r="C961" s="31" t="s">
        <v>127</v>
      </c>
      <c r="D961" s="31" t="s">
        <v>132</v>
      </c>
      <c r="E961" s="31">
        <v>12</v>
      </c>
      <c r="F961" s="31" t="s">
        <v>125</v>
      </c>
      <c r="G961" s="31">
        <v>0</v>
      </c>
      <c r="H961" s="31">
        <v>-860.36099999999999</v>
      </c>
      <c r="I961" s="31">
        <v>-860.36099999999999</v>
      </c>
      <c r="J961" s="31">
        <v>6194.5991999999997</v>
      </c>
      <c r="K961" s="31">
        <v>15190.378199999999</v>
      </c>
      <c r="L961" s="31">
        <v>-15190.378199999999</v>
      </c>
      <c r="N961" s="31">
        <v>12.595000000000001</v>
      </c>
      <c r="O961" s="31">
        <v>12.595000000000001</v>
      </c>
      <c r="P961"/>
      <c r="Q961"/>
      <c r="R961"/>
    </row>
    <row r="962" spans="1:18" ht="29" hidden="1" x14ac:dyDescent="0.35">
      <c r="A962" s="31" t="s">
        <v>187</v>
      </c>
      <c r="B962" s="31" t="s">
        <v>133</v>
      </c>
      <c r="C962" s="31" t="s">
        <v>127</v>
      </c>
      <c r="D962" s="31" t="s">
        <v>132</v>
      </c>
      <c r="E962" s="31">
        <v>1</v>
      </c>
      <c r="F962" s="31" t="s">
        <v>125</v>
      </c>
      <c r="G962" s="31">
        <v>0</v>
      </c>
      <c r="H962" s="31">
        <v>0</v>
      </c>
      <c r="I962" s="31">
        <v>-1528.1723</v>
      </c>
      <c r="J962" s="31">
        <v>-18338.067599999998</v>
      </c>
      <c r="K962" s="31">
        <v>26981.1335</v>
      </c>
      <c r="L962" s="32">
        <v>8.4310000000000003E-7</v>
      </c>
      <c r="N962" s="32">
        <v>-5.7950000000000002E-10</v>
      </c>
      <c r="O962" s="31">
        <v>22.370999999999999</v>
      </c>
      <c r="P962"/>
      <c r="Q962"/>
      <c r="R962"/>
    </row>
    <row r="963" spans="1:18" ht="29" hidden="1" x14ac:dyDescent="0.35">
      <c r="A963" s="31" t="s">
        <v>187</v>
      </c>
      <c r="B963" s="31" t="s">
        <v>133</v>
      </c>
      <c r="C963" s="31" t="s">
        <v>127</v>
      </c>
      <c r="D963" s="31" t="s">
        <v>132</v>
      </c>
      <c r="E963" s="31">
        <v>2</v>
      </c>
      <c r="F963" s="31" t="s">
        <v>125</v>
      </c>
      <c r="G963" s="31">
        <v>0</v>
      </c>
      <c r="H963" s="31">
        <v>1528.1723</v>
      </c>
      <c r="I963" s="31">
        <v>0</v>
      </c>
      <c r="J963" s="31">
        <v>-18338.067599999998</v>
      </c>
      <c r="K963" s="32">
        <v>8.4109999999999998E-7</v>
      </c>
      <c r="L963" s="31">
        <v>26981.1335</v>
      </c>
      <c r="N963" s="31">
        <v>-22.370999999999999</v>
      </c>
      <c r="O963" s="32">
        <v>5.7950000000000002E-10</v>
      </c>
      <c r="P963"/>
      <c r="Q963"/>
      <c r="R963"/>
    </row>
    <row r="964" spans="1:18" ht="29" hidden="1" x14ac:dyDescent="0.35">
      <c r="A964" s="31" t="s">
        <v>187</v>
      </c>
      <c r="B964" s="31" t="s">
        <v>133</v>
      </c>
      <c r="C964" s="31" t="s">
        <v>127</v>
      </c>
      <c r="D964" s="31" t="s">
        <v>132</v>
      </c>
      <c r="E964" s="31">
        <v>3</v>
      </c>
      <c r="F964" s="31" t="s">
        <v>125</v>
      </c>
      <c r="G964" s="31">
        <v>0</v>
      </c>
      <c r="H964" s="31">
        <v>0</v>
      </c>
      <c r="I964" s="31">
        <v>-1146.1292000000001</v>
      </c>
      <c r="J964" s="31">
        <v>-17879.615900000001</v>
      </c>
      <c r="K964" s="31">
        <v>20235.8501</v>
      </c>
      <c r="L964" s="32">
        <v>6.6400000000000002E-7</v>
      </c>
      <c r="N964" s="32">
        <v>-3.197E-11</v>
      </c>
      <c r="O964" s="31">
        <v>16.777999999999999</v>
      </c>
      <c r="P964"/>
      <c r="Q964"/>
      <c r="R964"/>
    </row>
    <row r="965" spans="1:18" ht="29" hidden="1" x14ac:dyDescent="0.35">
      <c r="A965" s="31" t="s">
        <v>187</v>
      </c>
      <c r="B965" s="31" t="s">
        <v>133</v>
      </c>
      <c r="C965" s="31" t="s">
        <v>127</v>
      </c>
      <c r="D965" s="31" t="s">
        <v>132</v>
      </c>
      <c r="E965" s="31">
        <v>4</v>
      </c>
      <c r="F965" s="31" t="s">
        <v>125</v>
      </c>
      <c r="G965" s="31">
        <v>0</v>
      </c>
      <c r="H965" s="31">
        <v>0</v>
      </c>
      <c r="I965" s="31">
        <v>-1146.1292000000001</v>
      </c>
      <c r="J965" s="31">
        <v>-9627.4855000000007</v>
      </c>
      <c r="K965" s="31">
        <v>20235.8501</v>
      </c>
      <c r="L965" s="32">
        <v>6.0070000000000003E-7</v>
      </c>
      <c r="N965" s="32">
        <v>-8.3719999999999996E-10</v>
      </c>
      <c r="O965" s="31">
        <v>16.777999999999999</v>
      </c>
      <c r="P965"/>
      <c r="Q965"/>
      <c r="R965"/>
    </row>
    <row r="966" spans="1:18" ht="29" hidden="1" x14ac:dyDescent="0.35">
      <c r="A966" s="31" t="s">
        <v>187</v>
      </c>
      <c r="B966" s="31" t="s">
        <v>133</v>
      </c>
      <c r="C966" s="31" t="s">
        <v>127</v>
      </c>
      <c r="D966" s="31" t="s">
        <v>132</v>
      </c>
      <c r="E966" s="31">
        <v>5</v>
      </c>
      <c r="F966" s="31" t="s">
        <v>125</v>
      </c>
      <c r="G966" s="31">
        <v>0</v>
      </c>
      <c r="H966" s="31">
        <v>1146.1292000000001</v>
      </c>
      <c r="I966" s="31">
        <v>0</v>
      </c>
      <c r="J966" s="31">
        <v>-17879.615900000001</v>
      </c>
      <c r="K966" s="32">
        <v>5.8469999999999999E-7</v>
      </c>
      <c r="L966" s="31">
        <v>20235.8501</v>
      </c>
      <c r="N966" s="31">
        <v>-16.777999999999999</v>
      </c>
      <c r="O966" s="32">
        <v>-2.0019999999999999E-11</v>
      </c>
      <c r="P966"/>
      <c r="Q966"/>
      <c r="R966"/>
    </row>
    <row r="967" spans="1:18" ht="29" hidden="1" x14ac:dyDescent="0.35">
      <c r="A967" s="31" t="s">
        <v>187</v>
      </c>
      <c r="B967" s="31" t="s">
        <v>133</v>
      </c>
      <c r="C967" s="31" t="s">
        <v>127</v>
      </c>
      <c r="D967" s="31" t="s">
        <v>132</v>
      </c>
      <c r="E967" s="31">
        <v>6</v>
      </c>
      <c r="F967" s="31" t="s">
        <v>125</v>
      </c>
      <c r="G967" s="31">
        <v>0</v>
      </c>
      <c r="H967" s="31">
        <v>1146.1292000000001</v>
      </c>
      <c r="I967" s="31">
        <v>0</v>
      </c>
      <c r="J967" s="31">
        <v>-9627.4855000000007</v>
      </c>
      <c r="K967" s="32">
        <v>6.7680000000000003E-7</v>
      </c>
      <c r="L967" s="31">
        <v>20235.8501</v>
      </c>
      <c r="N967" s="31">
        <v>-16.777999999999999</v>
      </c>
      <c r="O967" s="32">
        <v>8.8919999999999999E-10</v>
      </c>
      <c r="P967"/>
      <c r="Q967"/>
      <c r="R967"/>
    </row>
    <row r="968" spans="1:18" ht="29" hidden="1" x14ac:dyDescent="0.35">
      <c r="A968" s="31" t="s">
        <v>187</v>
      </c>
      <c r="B968" s="31" t="s">
        <v>133</v>
      </c>
      <c r="C968" s="31" t="s">
        <v>127</v>
      </c>
      <c r="D968" s="31" t="s">
        <v>132</v>
      </c>
      <c r="E968" s="31">
        <v>7</v>
      </c>
      <c r="F968" s="31" t="s">
        <v>125</v>
      </c>
      <c r="G968" s="31">
        <v>0</v>
      </c>
      <c r="H968" s="31">
        <v>-1146.1292000000001</v>
      </c>
      <c r="I968" s="31">
        <v>-1146.1292000000001</v>
      </c>
      <c r="J968" s="32">
        <v>-1.269E-6</v>
      </c>
      <c r="K968" s="31">
        <v>20235.8501</v>
      </c>
      <c r="L968" s="31">
        <v>-20235.8501</v>
      </c>
      <c r="N968" s="31">
        <v>16.777999999999999</v>
      </c>
      <c r="O968" s="31">
        <v>16.777999999999999</v>
      </c>
      <c r="P968"/>
      <c r="Q968"/>
      <c r="R968"/>
    </row>
    <row r="969" spans="1:18" ht="29" hidden="1" x14ac:dyDescent="0.35">
      <c r="A969" s="31" t="s">
        <v>187</v>
      </c>
      <c r="B969" s="31" t="s">
        <v>133</v>
      </c>
      <c r="C969" s="31" t="s">
        <v>127</v>
      </c>
      <c r="D969" s="31" t="s">
        <v>132</v>
      </c>
      <c r="E969" s="31">
        <v>8</v>
      </c>
      <c r="F969" s="31" t="s">
        <v>125</v>
      </c>
      <c r="G969" s="31">
        <v>0</v>
      </c>
      <c r="H969" s="31">
        <v>1146.1292000000001</v>
      </c>
      <c r="I969" s="31">
        <v>-1146.1292000000001</v>
      </c>
      <c r="J969" s="31">
        <v>-27507.1014</v>
      </c>
      <c r="K969" s="31">
        <v>20235.8501</v>
      </c>
      <c r="L969" s="31">
        <v>20235.8501</v>
      </c>
      <c r="N969" s="31">
        <v>-16.777999999999999</v>
      </c>
      <c r="O969" s="31">
        <v>16.777999999999999</v>
      </c>
      <c r="P969"/>
      <c r="Q969"/>
      <c r="R969"/>
    </row>
    <row r="970" spans="1:18" ht="29" hidden="1" x14ac:dyDescent="0.35">
      <c r="A970" s="31" t="s">
        <v>187</v>
      </c>
      <c r="B970" s="31" t="s">
        <v>133</v>
      </c>
      <c r="C970" s="31" t="s">
        <v>127</v>
      </c>
      <c r="D970" s="31" t="s">
        <v>132</v>
      </c>
      <c r="E970" s="31">
        <v>9</v>
      </c>
      <c r="F970" s="31" t="s">
        <v>125</v>
      </c>
      <c r="G970" s="31">
        <v>0</v>
      </c>
      <c r="H970" s="31">
        <v>-860.36099999999999</v>
      </c>
      <c r="I970" s="31">
        <v>-860.36099999999999</v>
      </c>
      <c r="J970" s="31">
        <v>-6194.5991999999997</v>
      </c>
      <c r="K970" s="31">
        <v>15190.378199999999</v>
      </c>
      <c r="L970" s="31">
        <v>-15190.378199999999</v>
      </c>
      <c r="N970" s="31">
        <v>12.595000000000001</v>
      </c>
      <c r="O970" s="31">
        <v>12.595000000000001</v>
      </c>
      <c r="P970"/>
      <c r="Q970"/>
      <c r="R970"/>
    </row>
    <row r="971" spans="1:18" ht="29" hidden="1" x14ac:dyDescent="0.35">
      <c r="A971" s="31" t="s">
        <v>187</v>
      </c>
      <c r="B971" s="31" t="s">
        <v>133</v>
      </c>
      <c r="C971" s="31" t="s">
        <v>127</v>
      </c>
      <c r="D971" s="31" t="s">
        <v>132</v>
      </c>
      <c r="E971" s="31">
        <v>10</v>
      </c>
      <c r="F971" s="31" t="s">
        <v>125</v>
      </c>
      <c r="G971" s="31">
        <v>0</v>
      </c>
      <c r="H971" s="31">
        <v>-860.36099999999999</v>
      </c>
      <c r="I971" s="31">
        <v>-860.36099999999999</v>
      </c>
      <c r="J971" s="31">
        <v>6194.5991999999997</v>
      </c>
      <c r="K971" s="31">
        <v>15190.378199999999</v>
      </c>
      <c r="L971" s="31">
        <v>-15190.378199999999</v>
      </c>
      <c r="N971" s="31">
        <v>12.595000000000001</v>
      </c>
      <c r="O971" s="31">
        <v>12.595000000000001</v>
      </c>
      <c r="P971"/>
      <c r="Q971"/>
      <c r="R971"/>
    </row>
    <row r="972" spans="1:18" ht="29" hidden="1" x14ac:dyDescent="0.35">
      <c r="A972" s="31" t="s">
        <v>187</v>
      </c>
      <c r="B972" s="31" t="s">
        <v>133</v>
      </c>
      <c r="C972" s="31" t="s">
        <v>127</v>
      </c>
      <c r="D972" s="31" t="s">
        <v>132</v>
      </c>
      <c r="E972" s="31">
        <v>11</v>
      </c>
      <c r="F972" s="31" t="s">
        <v>125</v>
      </c>
      <c r="G972" s="31">
        <v>0</v>
      </c>
      <c r="H972" s="31">
        <v>860.36099999999999</v>
      </c>
      <c r="I972" s="31">
        <v>-860.36099999999999</v>
      </c>
      <c r="J972" s="31">
        <v>-26843.2634</v>
      </c>
      <c r="K972" s="31">
        <v>15190.378199999999</v>
      </c>
      <c r="L972" s="31">
        <v>15190.378199999999</v>
      </c>
      <c r="N972" s="31">
        <v>-12.595000000000001</v>
      </c>
      <c r="O972" s="31">
        <v>12.595000000000001</v>
      </c>
      <c r="P972"/>
      <c r="Q972"/>
      <c r="R972"/>
    </row>
    <row r="973" spans="1:18" ht="29" hidden="1" x14ac:dyDescent="0.35">
      <c r="A973" s="31" t="s">
        <v>187</v>
      </c>
      <c r="B973" s="31" t="s">
        <v>133</v>
      </c>
      <c r="C973" s="31" t="s">
        <v>127</v>
      </c>
      <c r="D973" s="31" t="s">
        <v>132</v>
      </c>
      <c r="E973" s="31">
        <v>12</v>
      </c>
      <c r="F973" s="31" t="s">
        <v>125</v>
      </c>
      <c r="G973" s="31">
        <v>0</v>
      </c>
      <c r="H973" s="31">
        <v>860.36099999999999</v>
      </c>
      <c r="I973" s="31">
        <v>-860.36099999999999</v>
      </c>
      <c r="J973" s="31">
        <v>-14454.064899999999</v>
      </c>
      <c r="K973" s="31">
        <v>15190.378199999999</v>
      </c>
      <c r="L973" s="31">
        <v>15190.378199999999</v>
      </c>
      <c r="N973" s="31">
        <v>-12.595000000000001</v>
      </c>
      <c r="O973" s="31">
        <v>12.595000000000001</v>
      </c>
      <c r="P973"/>
      <c r="Q973"/>
      <c r="R973"/>
    </row>
    <row r="974" spans="1:18" ht="14.5" hidden="1" x14ac:dyDescent="0.35">
      <c r="A974" s="31" t="s">
        <v>187</v>
      </c>
      <c r="B974" s="31" t="s">
        <v>134</v>
      </c>
      <c r="C974" s="31" t="s">
        <v>127</v>
      </c>
      <c r="D974" s="31"/>
      <c r="E974" s="31"/>
      <c r="F974" s="31" t="s">
        <v>125</v>
      </c>
      <c r="G974" s="31">
        <v>0</v>
      </c>
      <c r="H974" s="31">
        <v>-5794.7101000000002</v>
      </c>
      <c r="I974" s="31">
        <v>0</v>
      </c>
      <c r="J974" s="31">
        <v>76490.1728</v>
      </c>
      <c r="K974" s="32">
        <v>-3.3560000000000001E-6</v>
      </c>
      <c r="L974" s="31">
        <v>-131645.68520000001</v>
      </c>
      <c r="N974" s="31">
        <v>77.441999999999993</v>
      </c>
      <c r="O974" s="32">
        <v>-1.573E-9</v>
      </c>
      <c r="P974"/>
      <c r="Q974"/>
      <c r="R974"/>
    </row>
    <row r="975" spans="1:18" ht="14.5" hidden="1" x14ac:dyDescent="0.35">
      <c r="A975" s="31" t="s">
        <v>187</v>
      </c>
      <c r="B975" s="31" t="s">
        <v>135</v>
      </c>
      <c r="C975" s="31" t="s">
        <v>127</v>
      </c>
      <c r="D975" s="31"/>
      <c r="E975" s="31"/>
      <c r="F975" s="31" t="s">
        <v>125</v>
      </c>
      <c r="G975" s="31">
        <v>0</v>
      </c>
      <c r="H975" s="31">
        <v>-5794.7101000000002</v>
      </c>
      <c r="I975" s="31">
        <v>0</v>
      </c>
      <c r="J975" s="31">
        <v>62582.868600000002</v>
      </c>
      <c r="K975" s="32">
        <v>-3.5240000000000001E-6</v>
      </c>
      <c r="L975" s="31">
        <v>-131645.68520000001</v>
      </c>
      <c r="N975" s="31">
        <v>77.441999999999993</v>
      </c>
      <c r="O975" s="32">
        <v>-3.0089999999999998E-9</v>
      </c>
      <c r="P975"/>
      <c r="Q975"/>
      <c r="R975"/>
    </row>
    <row r="976" spans="1:18" ht="14.5" hidden="1" x14ac:dyDescent="0.35">
      <c r="A976" s="31" t="s">
        <v>187</v>
      </c>
      <c r="B976" s="31" t="s">
        <v>136</v>
      </c>
      <c r="C976" s="31" t="s">
        <v>127</v>
      </c>
      <c r="D976" s="31"/>
      <c r="E976" s="31"/>
      <c r="F976" s="31" t="s">
        <v>125</v>
      </c>
      <c r="G976" s="31">
        <v>0</v>
      </c>
      <c r="H976" s="31">
        <v>0</v>
      </c>
      <c r="I976" s="31">
        <v>-5794.7101000000002</v>
      </c>
      <c r="J976" s="31">
        <v>-76490.1728</v>
      </c>
      <c r="K976" s="31">
        <v>131645.68520000001</v>
      </c>
      <c r="L976" s="32">
        <v>3.507E-6</v>
      </c>
      <c r="N976" s="32">
        <v>-1.664E-9</v>
      </c>
      <c r="O976" s="31">
        <v>77.441999999999993</v>
      </c>
      <c r="P976"/>
      <c r="Q976"/>
      <c r="R976"/>
    </row>
    <row r="977" spans="1:21" ht="14.5" hidden="1" x14ac:dyDescent="0.35">
      <c r="A977" s="31" t="s">
        <v>187</v>
      </c>
      <c r="B977" s="31" t="s">
        <v>137</v>
      </c>
      <c r="C977" s="31" t="s">
        <v>127</v>
      </c>
      <c r="D977" s="31"/>
      <c r="E977" s="31"/>
      <c r="F977" s="31" t="s">
        <v>125</v>
      </c>
      <c r="G977" s="31">
        <v>0</v>
      </c>
      <c r="H977" s="31">
        <v>0</v>
      </c>
      <c r="I977" s="31">
        <v>-5794.7101000000002</v>
      </c>
      <c r="J977" s="31">
        <v>-62582.868600000002</v>
      </c>
      <c r="K977" s="31">
        <v>131645.68520000001</v>
      </c>
      <c r="L977" s="32">
        <v>3.394E-6</v>
      </c>
      <c r="N977" s="32">
        <v>-2.9180000000000001E-9</v>
      </c>
      <c r="O977" s="31">
        <v>77.441999999999993</v>
      </c>
      <c r="P977"/>
      <c r="Q977"/>
      <c r="R977"/>
    </row>
    <row r="978" spans="1:21" s="35" customFormat="1" ht="30" customHeight="1" x14ac:dyDescent="0.7">
      <c r="A978" s="36" t="s">
        <v>187</v>
      </c>
      <c r="B978" s="36" t="s">
        <v>138</v>
      </c>
      <c r="C978" s="36" t="s">
        <v>127</v>
      </c>
      <c r="D978" s="36"/>
      <c r="E978" s="36"/>
      <c r="F978" s="36" t="s">
        <v>125</v>
      </c>
      <c r="G978" s="36">
        <v>0</v>
      </c>
      <c r="H978" s="36">
        <v>-5794.7101000000002</v>
      </c>
      <c r="I978" s="36">
        <v>0</v>
      </c>
      <c r="J978" s="36">
        <v>69536.520699999994</v>
      </c>
      <c r="K978" s="37">
        <v>-3.4400000000000001E-6</v>
      </c>
      <c r="L978" s="36">
        <v>-131645.68520000001</v>
      </c>
      <c r="N978" s="36">
        <v>77.441999999999993</v>
      </c>
      <c r="O978" s="37"/>
      <c r="P978" s="10">
        <f>N978-N1071</f>
        <v>18.900999999999996</v>
      </c>
      <c r="Q978" s="51">
        <f>(MAX(G984:G986)*P978*EARTHQUAKE!B7)/('P-Delta Effect Check'!H978*3000*EARTHQUAKE!B26)</f>
        <v>-5.2099556122590297E-2</v>
      </c>
      <c r="R978" s="34">
        <v>-1201.7349999999999</v>
      </c>
      <c r="S978" s="34">
        <v>16.039000000000001</v>
      </c>
      <c r="T978" s="10">
        <f>S978-S1071</f>
        <v>3.9230000000000018</v>
      </c>
      <c r="U978" s="45">
        <f>(MAX(G984:G986)*T978*EARTHQUAKE!H7)/('P-Delta Effect Check'!R978*3000*EARTHQUAKE!H26)</f>
        <v>-5.214234430597886E-2</v>
      </c>
    </row>
    <row r="979" spans="1:21" s="35" customFormat="1" ht="30" hidden="1" customHeight="1" x14ac:dyDescent="0.7">
      <c r="A979" s="36" t="s">
        <v>187</v>
      </c>
      <c r="B979" s="36" t="s">
        <v>139</v>
      </c>
      <c r="C979" s="36" t="s">
        <v>127</v>
      </c>
      <c r="D979" s="36"/>
      <c r="E979" s="36"/>
      <c r="F979" s="36" t="s">
        <v>125</v>
      </c>
      <c r="G979" s="36">
        <v>0</v>
      </c>
      <c r="H979" s="36">
        <v>0</v>
      </c>
      <c r="I979" s="36">
        <v>-5794.7101000000002</v>
      </c>
      <c r="J979" s="36">
        <v>-69536.520699999994</v>
      </c>
      <c r="K979" s="36">
        <v>131645.68520000001</v>
      </c>
      <c r="L979" s="37">
        <v>3.45E-6</v>
      </c>
      <c r="N979" s="37"/>
      <c r="O979" s="36">
        <v>77.441999999999993</v>
      </c>
      <c r="P979" s="10"/>
      <c r="Q979" s="10"/>
      <c r="R979" s="10"/>
    </row>
    <row r="980" spans="1:21" ht="14.5" hidden="1" x14ac:dyDescent="0.35">
      <c r="A980" s="31" t="s">
        <v>187</v>
      </c>
      <c r="B980" s="31" t="s">
        <v>140</v>
      </c>
      <c r="C980" s="31" t="s">
        <v>127</v>
      </c>
      <c r="D980" s="31"/>
      <c r="E980" s="31"/>
      <c r="F980" s="31" t="s">
        <v>125</v>
      </c>
      <c r="G980" s="31">
        <v>0</v>
      </c>
      <c r="H980" s="31">
        <v>-1586.5707</v>
      </c>
      <c r="I980" s="31">
        <v>0</v>
      </c>
      <c r="J980" s="31">
        <v>20942.733100000001</v>
      </c>
      <c r="K980" s="32">
        <v>-9.2429999999999998E-7</v>
      </c>
      <c r="L980" s="31">
        <v>-36514.570399999997</v>
      </c>
      <c r="N980" s="31">
        <v>21.167000000000002</v>
      </c>
      <c r="O980" s="32">
        <v>-4.3359999999999998E-10</v>
      </c>
      <c r="P980"/>
      <c r="Q980"/>
      <c r="R980"/>
    </row>
    <row r="981" spans="1:21" ht="14.5" hidden="1" x14ac:dyDescent="0.35">
      <c r="A981" s="31" t="s">
        <v>187</v>
      </c>
      <c r="B981" s="31" t="s">
        <v>141</v>
      </c>
      <c r="C981" s="31" t="s">
        <v>127</v>
      </c>
      <c r="D981" s="31"/>
      <c r="E981" s="31"/>
      <c r="F981" s="31" t="s">
        <v>125</v>
      </c>
      <c r="G981" s="31">
        <v>0</v>
      </c>
      <c r="H981" s="31">
        <v>-1586.5707</v>
      </c>
      <c r="I981" s="31">
        <v>0</v>
      </c>
      <c r="J981" s="31">
        <v>17134.963500000002</v>
      </c>
      <c r="K981" s="32">
        <v>-9.7040000000000006E-7</v>
      </c>
      <c r="L981" s="31">
        <v>-36514.570399999997</v>
      </c>
      <c r="N981" s="31">
        <v>21.167000000000002</v>
      </c>
      <c r="O981" s="32">
        <v>-8.2649999999999999E-10</v>
      </c>
      <c r="P981"/>
      <c r="Q981"/>
      <c r="R981"/>
    </row>
    <row r="982" spans="1:21" ht="14.5" hidden="1" x14ac:dyDescent="0.35">
      <c r="A982" s="31" t="s">
        <v>187</v>
      </c>
      <c r="B982" s="31" t="s">
        <v>142</v>
      </c>
      <c r="C982" s="31" t="s">
        <v>127</v>
      </c>
      <c r="D982" s="31"/>
      <c r="E982" s="31"/>
      <c r="F982" s="31" t="s">
        <v>125</v>
      </c>
      <c r="G982" s="31">
        <v>0</v>
      </c>
      <c r="H982" s="31">
        <v>0</v>
      </c>
      <c r="I982" s="31">
        <v>-1718.7849000000001</v>
      </c>
      <c r="J982" s="31">
        <v>-22687.960899999998</v>
      </c>
      <c r="K982" s="31">
        <v>39557.451300000001</v>
      </c>
      <c r="L982" s="32">
        <v>1.046E-6</v>
      </c>
      <c r="N982" s="32">
        <v>-4.9679999999999998E-10</v>
      </c>
      <c r="O982" s="31">
        <v>22.931000000000001</v>
      </c>
      <c r="P982"/>
      <c r="Q982"/>
      <c r="R982"/>
    </row>
    <row r="983" spans="1:21" ht="14.5" hidden="1" x14ac:dyDescent="0.35">
      <c r="A983" s="31" t="s">
        <v>187</v>
      </c>
      <c r="B983" s="31" t="s">
        <v>143</v>
      </c>
      <c r="C983" s="31" t="s">
        <v>127</v>
      </c>
      <c r="D983" s="31"/>
      <c r="E983" s="31"/>
      <c r="F983" s="31" t="s">
        <v>125</v>
      </c>
      <c r="G983" s="31">
        <v>0</v>
      </c>
      <c r="H983" s="31">
        <v>0</v>
      </c>
      <c r="I983" s="31">
        <v>-1718.7849000000001</v>
      </c>
      <c r="J983" s="31">
        <v>-18562.877100000002</v>
      </c>
      <c r="K983" s="31">
        <v>39557.451300000001</v>
      </c>
      <c r="L983" s="32">
        <v>1.0130000000000001E-6</v>
      </c>
      <c r="N983" s="32">
        <v>-8.6829999999999999E-10</v>
      </c>
      <c r="O983" s="31">
        <v>22.931000000000001</v>
      </c>
      <c r="P983"/>
      <c r="Q983"/>
      <c r="R983"/>
    </row>
    <row r="984" spans="1:21" s="35" customFormat="1" ht="30" customHeight="1" x14ac:dyDescent="0.7">
      <c r="A984" s="36" t="s">
        <v>187</v>
      </c>
      <c r="B984" s="36" t="s">
        <v>144</v>
      </c>
      <c r="C984" s="36" t="s">
        <v>145</v>
      </c>
      <c r="D984" s="36"/>
      <c r="E984" s="36"/>
      <c r="F984" s="36" t="s">
        <v>125</v>
      </c>
      <c r="G984" s="36">
        <v>126452.76</v>
      </c>
      <c r="H984" s="36">
        <v>0</v>
      </c>
      <c r="I984" s="36">
        <v>0</v>
      </c>
      <c r="J984" s="36">
        <v>0</v>
      </c>
      <c r="K984" s="36">
        <v>1517433.12</v>
      </c>
      <c r="L984" s="36">
        <v>-1517433</v>
      </c>
      <c r="N984" s="37"/>
      <c r="O984" s="37"/>
      <c r="P984" s="10"/>
      <c r="Q984" s="51"/>
      <c r="R984" s="55"/>
      <c r="S984" s="57"/>
      <c r="T984" s="10"/>
      <c r="U984" s="45"/>
    </row>
    <row r="985" spans="1:21" s="35" customFormat="1" ht="30" customHeight="1" x14ac:dyDescent="0.7">
      <c r="A985" s="36" t="s">
        <v>187</v>
      </c>
      <c r="B985" s="36" t="s">
        <v>146</v>
      </c>
      <c r="C985" s="36" t="s">
        <v>145</v>
      </c>
      <c r="D985" s="36"/>
      <c r="E985" s="36"/>
      <c r="F985" s="36" t="s">
        <v>125</v>
      </c>
      <c r="G985" s="36">
        <v>175700.76</v>
      </c>
      <c r="H985" s="36">
        <v>0</v>
      </c>
      <c r="I985" s="36">
        <v>0</v>
      </c>
      <c r="J985" s="36">
        <v>0</v>
      </c>
      <c r="K985" s="36">
        <v>2108409.12</v>
      </c>
      <c r="L985" s="36">
        <v>-2108409</v>
      </c>
      <c r="N985" s="37"/>
      <c r="O985" s="37"/>
      <c r="P985" s="10"/>
      <c r="Q985" s="51"/>
      <c r="R985" s="55"/>
      <c r="S985" s="57"/>
      <c r="T985" s="10"/>
      <c r="U985" s="45"/>
    </row>
    <row r="986" spans="1:21" s="39" customFormat="1" ht="30" customHeight="1" thickBot="1" x14ac:dyDescent="0.75">
      <c r="A986" s="38" t="s">
        <v>187</v>
      </c>
      <c r="B986" s="38" t="s">
        <v>147</v>
      </c>
      <c r="C986" s="38" t="s">
        <v>145</v>
      </c>
      <c r="D986" s="38"/>
      <c r="E986" s="38"/>
      <c r="F986" s="38" t="s">
        <v>125</v>
      </c>
      <c r="G986" s="38">
        <v>138109.68</v>
      </c>
      <c r="H986" s="38">
        <v>0</v>
      </c>
      <c r="I986" s="38">
        <v>0</v>
      </c>
      <c r="J986" s="38">
        <v>0</v>
      </c>
      <c r="K986" s="38">
        <v>1657316.16</v>
      </c>
      <c r="L986" s="38">
        <v>-1657316</v>
      </c>
      <c r="N986" s="40"/>
      <c r="O986" s="40"/>
      <c r="P986" s="43"/>
      <c r="Q986" s="52"/>
      <c r="R986" s="47"/>
      <c r="S986" s="54"/>
      <c r="T986" s="43"/>
      <c r="U986" s="58"/>
    </row>
    <row r="987" spans="1:21" ht="14.5" hidden="1" x14ac:dyDescent="0.35">
      <c r="A987" s="31" t="s">
        <v>187</v>
      </c>
      <c r="B987" s="31" t="s">
        <v>148</v>
      </c>
      <c r="C987" s="31" t="s">
        <v>145</v>
      </c>
      <c r="D987" s="31" t="s">
        <v>149</v>
      </c>
      <c r="E987" s="31"/>
      <c r="F987" s="31" t="s">
        <v>125</v>
      </c>
      <c r="G987" s="31">
        <v>109309.68</v>
      </c>
      <c r="H987" s="31">
        <v>0</v>
      </c>
      <c r="I987" s="31">
        <v>573.06460000000004</v>
      </c>
      <c r="J987" s="31">
        <v>13753.5507</v>
      </c>
      <c r="K987" s="31">
        <v>1325206.7268000001</v>
      </c>
      <c r="L987" s="31">
        <v>-1311716</v>
      </c>
      <c r="N987" s="31">
        <v>11.186</v>
      </c>
      <c r="O987" s="31">
        <v>11.186</v>
      </c>
      <c r="P987"/>
      <c r="Q987"/>
      <c r="R987"/>
    </row>
    <row r="988" spans="1:21" ht="14.5" hidden="1" x14ac:dyDescent="0.35">
      <c r="A988" s="31" t="s">
        <v>187</v>
      </c>
      <c r="B988" s="31" t="s">
        <v>148</v>
      </c>
      <c r="C988" s="31" t="s">
        <v>145</v>
      </c>
      <c r="D988" s="31" t="s">
        <v>150</v>
      </c>
      <c r="E988" s="31"/>
      <c r="F988" s="31" t="s">
        <v>125</v>
      </c>
      <c r="G988" s="31">
        <v>109309.68</v>
      </c>
      <c r="H988" s="31">
        <v>-764.08619999999996</v>
      </c>
      <c r="I988" s="31">
        <v>-764.08619999999996</v>
      </c>
      <c r="J988" s="31">
        <v>-9169.0337999999992</v>
      </c>
      <c r="K988" s="31">
        <v>1301598.2349</v>
      </c>
      <c r="L988" s="31">
        <v>-1325207</v>
      </c>
      <c r="N988" s="32">
        <v>-9.5509999999999994E-10</v>
      </c>
      <c r="O988" s="31">
        <v>-8.3889999999999993</v>
      </c>
      <c r="P988"/>
      <c r="Q988"/>
      <c r="R988"/>
    </row>
    <row r="989" spans="1:21" ht="14.5" hidden="1" x14ac:dyDescent="0.35">
      <c r="A989" s="31" t="s">
        <v>187</v>
      </c>
      <c r="B989" s="31" t="s">
        <v>151</v>
      </c>
      <c r="C989" s="31" t="s">
        <v>145</v>
      </c>
      <c r="D989" s="31" t="s">
        <v>149</v>
      </c>
      <c r="E989" s="31"/>
      <c r="F989" s="31" t="s">
        <v>125</v>
      </c>
      <c r="G989" s="31">
        <v>109309.68</v>
      </c>
      <c r="H989" s="31">
        <v>764.08619999999996</v>
      </c>
      <c r="I989" s="31">
        <v>764.08619999999996</v>
      </c>
      <c r="J989" s="31">
        <v>9169.0337999999992</v>
      </c>
      <c r="K989" s="31">
        <v>1321834.0851</v>
      </c>
      <c r="L989" s="31">
        <v>-1298226</v>
      </c>
      <c r="N989" s="32">
        <v>-1.179E-10</v>
      </c>
      <c r="O989" s="31">
        <v>8.3889999999999993</v>
      </c>
      <c r="P989"/>
      <c r="Q989"/>
      <c r="R989"/>
    </row>
    <row r="990" spans="1:21" ht="14.5" hidden="1" x14ac:dyDescent="0.35">
      <c r="A990" s="31" t="s">
        <v>187</v>
      </c>
      <c r="B990" s="31" t="s">
        <v>151</v>
      </c>
      <c r="C990" s="31" t="s">
        <v>145</v>
      </c>
      <c r="D990" s="31" t="s">
        <v>150</v>
      </c>
      <c r="E990" s="31"/>
      <c r="F990" s="31" t="s">
        <v>125</v>
      </c>
      <c r="G990" s="31">
        <v>109309.68</v>
      </c>
      <c r="H990" s="31">
        <v>0</v>
      </c>
      <c r="I990" s="31">
        <v>-573.06460000000004</v>
      </c>
      <c r="J990" s="31">
        <v>-13753.5507</v>
      </c>
      <c r="K990" s="31">
        <v>1298225.5932</v>
      </c>
      <c r="L990" s="31">
        <v>-1311716</v>
      </c>
      <c r="N990" s="31">
        <v>-11.186</v>
      </c>
      <c r="O990" s="31">
        <v>-11.186</v>
      </c>
      <c r="P990"/>
      <c r="Q990"/>
      <c r="R990"/>
    </row>
    <row r="991" spans="1:21" ht="14.5" hidden="1" x14ac:dyDescent="0.35">
      <c r="A991" s="31" t="s">
        <v>187</v>
      </c>
      <c r="B991" s="31" t="s">
        <v>152</v>
      </c>
      <c r="C991" s="31" t="s">
        <v>145</v>
      </c>
      <c r="D991" s="31" t="s">
        <v>149</v>
      </c>
      <c r="E991" s="31"/>
      <c r="F991" s="31" t="s">
        <v>125</v>
      </c>
      <c r="G991" s="31">
        <v>137476.07999999999</v>
      </c>
      <c r="H991" s="31">
        <v>0</v>
      </c>
      <c r="I991" s="31">
        <v>1146.1292000000001</v>
      </c>
      <c r="J991" s="31">
        <v>27507.1014</v>
      </c>
      <c r="K991" s="31">
        <v>1676694.0935</v>
      </c>
      <c r="L991" s="31">
        <v>-1649713</v>
      </c>
      <c r="N991" s="31">
        <v>22.370999999999999</v>
      </c>
      <c r="O991" s="31">
        <v>22.370999999999999</v>
      </c>
      <c r="P991"/>
      <c r="Q991"/>
      <c r="R991"/>
    </row>
    <row r="992" spans="1:21" ht="14.5" hidden="1" x14ac:dyDescent="0.35">
      <c r="A992" s="31" t="s">
        <v>187</v>
      </c>
      <c r="B992" s="31" t="s">
        <v>152</v>
      </c>
      <c r="C992" s="31" t="s">
        <v>145</v>
      </c>
      <c r="D992" s="31" t="s">
        <v>150</v>
      </c>
      <c r="E992" s="31"/>
      <c r="F992" s="31" t="s">
        <v>125</v>
      </c>
      <c r="G992" s="31">
        <v>137476.07999999999</v>
      </c>
      <c r="H992" s="31">
        <v>-1528.1723</v>
      </c>
      <c r="I992" s="31">
        <v>-1528.1723</v>
      </c>
      <c r="J992" s="31">
        <v>-18338.067599999998</v>
      </c>
      <c r="K992" s="31">
        <v>1629477.1099</v>
      </c>
      <c r="L992" s="31">
        <v>-1676694</v>
      </c>
      <c r="N992" s="32">
        <v>-7.2150000000000004E-10</v>
      </c>
      <c r="O992" s="31">
        <v>-16.777999999999999</v>
      </c>
      <c r="P992"/>
      <c r="Q992"/>
      <c r="R992"/>
    </row>
    <row r="993" spans="1:18" ht="14.5" hidden="1" x14ac:dyDescent="0.35">
      <c r="A993" s="31" t="s">
        <v>187</v>
      </c>
      <c r="B993" s="31" t="s">
        <v>153</v>
      </c>
      <c r="C993" s="31" t="s">
        <v>145</v>
      </c>
      <c r="D993" s="31" t="s">
        <v>149</v>
      </c>
      <c r="E993" s="31"/>
      <c r="F993" s="31" t="s">
        <v>125</v>
      </c>
      <c r="G993" s="31">
        <v>137476.07999999999</v>
      </c>
      <c r="H993" s="31">
        <v>1528.1723</v>
      </c>
      <c r="I993" s="31">
        <v>1528.1723</v>
      </c>
      <c r="J993" s="31">
        <v>18338.067599999998</v>
      </c>
      <c r="K993" s="31">
        <v>1669948.8100999999</v>
      </c>
      <c r="L993" s="31">
        <v>-1622732</v>
      </c>
      <c r="N993" s="32">
        <v>9.5290000000000009E-10</v>
      </c>
      <c r="O993" s="31">
        <v>16.777999999999999</v>
      </c>
      <c r="P993"/>
      <c r="Q993"/>
      <c r="R993"/>
    </row>
    <row r="994" spans="1:18" ht="14.5" hidden="1" x14ac:dyDescent="0.35">
      <c r="A994" s="31" t="s">
        <v>187</v>
      </c>
      <c r="B994" s="31" t="s">
        <v>153</v>
      </c>
      <c r="C994" s="31" t="s">
        <v>145</v>
      </c>
      <c r="D994" s="31" t="s">
        <v>150</v>
      </c>
      <c r="E994" s="31"/>
      <c r="F994" s="31" t="s">
        <v>125</v>
      </c>
      <c r="G994" s="31">
        <v>137476.07999999999</v>
      </c>
      <c r="H994" s="31">
        <v>0</v>
      </c>
      <c r="I994" s="31">
        <v>-1146.1292000000001</v>
      </c>
      <c r="J994" s="31">
        <v>-27507.1014</v>
      </c>
      <c r="K994" s="31">
        <v>1622731.8265</v>
      </c>
      <c r="L994" s="31">
        <v>-1649713</v>
      </c>
      <c r="N994" s="31">
        <v>-22.370999999999999</v>
      </c>
      <c r="O994" s="31">
        <v>-22.370999999999999</v>
      </c>
      <c r="P994"/>
      <c r="Q994"/>
      <c r="R994"/>
    </row>
    <row r="995" spans="1:18" ht="14.5" hidden="1" x14ac:dyDescent="0.35">
      <c r="A995" s="31" t="s">
        <v>187</v>
      </c>
      <c r="B995" s="31" t="s">
        <v>154</v>
      </c>
      <c r="C995" s="31" t="s">
        <v>145</v>
      </c>
      <c r="D995" s="31" t="s">
        <v>149</v>
      </c>
      <c r="E995" s="31"/>
      <c r="F995" s="31" t="s">
        <v>125</v>
      </c>
      <c r="G995" s="31">
        <v>109309.68</v>
      </c>
      <c r="H995" s="31">
        <v>764.08619999999996</v>
      </c>
      <c r="I995" s="31">
        <v>0</v>
      </c>
      <c r="J995" s="31">
        <v>3097.2995999999998</v>
      </c>
      <c r="K995" s="31">
        <v>1325206.7268000001</v>
      </c>
      <c r="L995" s="31">
        <v>-1298226</v>
      </c>
      <c r="N995" s="31">
        <v>8.3889999999999993</v>
      </c>
      <c r="O995" s="31">
        <v>11.186</v>
      </c>
      <c r="P995"/>
      <c r="Q995"/>
      <c r="R995"/>
    </row>
    <row r="996" spans="1:18" ht="14.5" hidden="1" x14ac:dyDescent="0.35">
      <c r="A996" s="31" t="s">
        <v>187</v>
      </c>
      <c r="B996" s="31" t="s">
        <v>154</v>
      </c>
      <c r="C996" s="31" t="s">
        <v>145</v>
      </c>
      <c r="D996" s="31" t="s">
        <v>150</v>
      </c>
      <c r="E996" s="31"/>
      <c r="F996" s="31" t="s">
        <v>125</v>
      </c>
      <c r="G996" s="31">
        <v>109309.68</v>
      </c>
      <c r="H996" s="31">
        <v>-573.06460000000004</v>
      </c>
      <c r="I996" s="31">
        <v>-764.08619999999996</v>
      </c>
      <c r="J996" s="31">
        <v>-13753.5507</v>
      </c>
      <c r="K996" s="31">
        <v>1311716.1599999999</v>
      </c>
      <c r="L996" s="31">
        <v>-1321834</v>
      </c>
      <c r="N996" s="31">
        <v>-11.186</v>
      </c>
      <c r="O996" s="32">
        <v>-5.471E-10</v>
      </c>
      <c r="P996"/>
      <c r="Q996"/>
      <c r="R996"/>
    </row>
    <row r="997" spans="1:18" ht="14.5" hidden="1" x14ac:dyDescent="0.35">
      <c r="A997" s="31" t="s">
        <v>187</v>
      </c>
      <c r="B997" s="31" t="s">
        <v>155</v>
      </c>
      <c r="C997" s="31" t="s">
        <v>145</v>
      </c>
      <c r="D997" s="31" t="s">
        <v>149</v>
      </c>
      <c r="E997" s="31"/>
      <c r="F997" s="31" t="s">
        <v>125</v>
      </c>
      <c r="G997" s="31">
        <v>109309.68</v>
      </c>
      <c r="H997" s="31">
        <v>573.06460000000004</v>
      </c>
      <c r="I997" s="31">
        <v>764.08619999999996</v>
      </c>
      <c r="J997" s="31">
        <v>13753.5507</v>
      </c>
      <c r="K997" s="31">
        <v>1311716.1599999999</v>
      </c>
      <c r="L997" s="31">
        <v>-1301598</v>
      </c>
      <c r="N997" s="31">
        <v>11.186</v>
      </c>
      <c r="O997" s="32">
        <v>-5.2700000000000004E-10</v>
      </c>
      <c r="P997"/>
      <c r="Q997"/>
      <c r="R997"/>
    </row>
    <row r="998" spans="1:18" ht="14.5" hidden="1" x14ac:dyDescent="0.35">
      <c r="A998" s="31" t="s">
        <v>187</v>
      </c>
      <c r="B998" s="31" t="s">
        <v>155</v>
      </c>
      <c r="C998" s="31" t="s">
        <v>145</v>
      </c>
      <c r="D998" s="31" t="s">
        <v>150</v>
      </c>
      <c r="E998" s="31"/>
      <c r="F998" s="31" t="s">
        <v>125</v>
      </c>
      <c r="G998" s="31">
        <v>109309.68</v>
      </c>
      <c r="H998" s="31">
        <v>-764.08619999999996</v>
      </c>
      <c r="I998" s="31">
        <v>0</v>
      </c>
      <c r="J998" s="31">
        <v>-3097.2995999999998</v>
      </c>
      <c r="K998" s="31">
        <v>1298225.5932</v>
      </c>
      <c r="L998" s="31">
        <v>-1325207</v>
      </c>
      <c r="N998" s="31">
        <v>-8.3889999999999993</v>
      </c>
      <c r="O998" s="31">
        <v>-11.186</v>
      </c>
      <c r="P998"/>
      <c r="Q998"/>
      <c r="R998"/>
    </row>
    <row r="999" spans="1:18" ht="14.5" hidden="1" x14ac:dyDescent="0.35">
      <c r="A999" s="31" t="s">
        <v>187</v>
      </c>
      <c r="B999" s="31" t="s">
        <v>156</v>
      </c>
      <c r="C999" s="31" t="s">
        <v>145</v>
      </c>
      <c r="D999" s="31" t="s">
        <v>149</v>
      </c>
      <c r="E999" s="31"/>
      <c r="F999" s="31" t="s">
        <v>125</v>
      </c>
      <c r="G999" s="31">
        <v>137476.07999999999</v>
      </c>
      <c r="H999" s="31">
        <v>1528.1723</v>
      </c>
      <c r="I999" s="31">
        <v>0</v>
      </c>
      <c r="J999" s="31">
        <v>6194.5991999999997</v>
      </c>
      <c r="K999" s="31">
        <v>1676694.0935</v>
      </c>
      <c r="L999" s="31">
        <v>-1622732</v>
      </c>
      <c r="N999" s="31">
        <v>16.777999999999999</v>
      </c>
      <c r="O999" s="31">
        <v>22.370999999999999</v>
      </c>
      <c r="P999"/>
      <c r="Q999"/>
      <c r="R999"/>
    </row>
    <row r="1000" spans="1:18" ht="14.5" hidden="1" x14ac:dyDescent="0.35">
      <c r="A1000" s="31" t="s">
        <v>187</v>
      </c>
      <c r="B1000" s="31" t="s">
        <v>156</v>
      </c>
      <c r="C1000" s="31" t="s">
        <v>145</v>
      </c>
      <c r="D1000" s="31" t="s">
        <v>150</v>
      </c>
      <c r="E1000" s="31"/>
      <c r="F1000" s="31" t="s">
        <v>125</v>
      </c>
      <c r="G1000" s="31">
        <v>137476.07999999999</v>
      </c>
      <c r="H1000" s="31">
        <v>-1146.1292000000001</v>
      </c>
      <c r="I1000" s="31">
        <v>-1528.1723</v>
      </c>
      <c r="J1000" s="31">
        <v>-27507.1014</v>
      </c>
      <c r="K1000" s="31">
        <v>1649712.96</v>
      </c>
      <c r="L1000" s="31">
        <v>-1669949</v>
      </c>
      <c r="N1000" s="31">
        <v>-22.370999999999999</v>
      </c>
      <c r="O1000" s="32">
        <v>9.4969999999999996E-11</v>
      </c>
      <c r="P1000"/>
      <c r="Q1000"/>
      <c r="R1000"/>
    </row>
    <row r="1001" spans="1:18" ht="14.5" hidden="1" x14ac:dyDescent="0.35">
      <c r="A1001" s="31" t="s">
        <v>187</v>
      </c>
      <c r="B1001" s="31" t="s">
        <v>157</v>
      </c>
      <c r="C1001" s="31" t="s">
        <v>145</v>
      </c>
      <c r="D1001" s="31" t="s">
        <v>149</v>
      </c>
      <c r="E1001" s="31"/>
      <c r="F1001" s="31" t="s">
        <v>125</v>
      </c>
      <c r="G1001" s="31">
        <v>137476.07999999999</v>
      </c>
      <c r="H1001" s="31">
        <v>1146.1292000000001</v>
      </c>
      <c r="I1001" s="31">
        <v>1528.1723</v>
      </c>
      <c r="J1001" s="31">
        <v>27507.1014</v>
      </c>
      <c r="K1001" s="31">
        <v>1649712.96</v>
      </c>
      <c r="L1001" s="31">
        <v>-1629477</v>
      </c>
      <c r="N1001" s="31">
        <v>22.370999999999999</v>
      </c>
      <c r="O1001" s="32">
        <v>1.35E-10</v>
      </c>
      <c r="P1001"/>
      <c r="Q1001"/>
      <c r="R1001"/>
    </row>
    <row r="1002" spans="1:18" ht="14.5" hidden="1" x14ac:dyDescent="0.35">
      <c r="A1002" s="31" t="s">
        <v>187</v>
      </c>
      <c r="B1002" s="31" t="s">
        <v>157</v>
      </c>
      <c r="C1002" s="31" t="s">
        <v>145</v>
      </c>
      <c r="D1002" s="31" t="s">
        <v>150</v>
      </c>
      <c r="E1002" s="31"/>
      <c r="F1002" s="31" t="s">
        <v>125</v>
      </c>
      <c r="G1002" s="31">
        <v>137476.07999999999</v>
      </c>
      <c r="H1002" s="31">
        <v>-1528.1723</v>
      </c>
      <c r="I1002" s="31">
        <v>0</v>
      </c>
      <c r="J1002" s="31">
        <v>-6194.5991999999997</v>
      </c>
      <c r="K1002" s="31">
        <v>1622731.8265</v>
      </c>
      <c r="L1002" s="31">
        <v>-1676694</v>
      </c>
      <c r="N1002" s="31">
        <v>-16.777999999999999</v>
      </c>
      <c r="O1002" s="31">
        <v>-22.370999999999999</v>
      </c>
      <c r="P1002"/>
      <c r="Q1002"/>
      <c r="R1002"/>
    </row>
    <row r="1003" spans="1:18" ht="14.5" hidden="1" x14ac:dyDescent="0.35">
      <c r="A1003" s="31" t="s">
        <v>187</v>
      </c>
      <c r="B1003" s="31" t="s">
        <v>158</v>
      </c>
      <c r="C1003" s="31" t="s">
        <v>145</v>
      </c>
      <c r="D1003" s="31" t="s">
        <v>149</v>
      </c>
      <c r="E1003" s="31"/>
      <c r="F1003" s="31" t="s">
        <v>125</v>
      </c>
      <c r="G1003" s="31">
        <v>81291.06</v>
      </c>
      <c r="H1003" s="31">
        <v>0</v>
      </c>
      <c r="I1003" s="31">
        <v>1146.1292000000001</v>
      </c>
      <c r="J1003" s="31">
        <v>27507.1014</v>
      </c>
      <c r="K1003" s="31">
        <v>1002473.8535</v>
      </c>
      <c r="L1003" s="31">
        <v>-975492.72</v>
      </c>
      <c r="N1003" s="31">
        <v>22.370999999999999</v>
      </c>
      <c r="O1003" s="31">
        <v>22.370999999999999</v>
      </c>
      <c r="P1003"/>
      <c r="Q1003"/>
      <c r="R1003"/>
    </row>
    <row r="1004" spans="1:18" ht="14.5" hidden="1" x14ac:dyDescent="0.35">
      <c r="A1004" s="31" t="s">
        <v>187</v>
      </c>
      <c r="B1004" s="31" t="s">
        <v>158</v>
      </c>
      <c r="C1004" s="31" t="s">
        <v>145</v>
      </c>
      <c r="D1004" s="31" t="s">
        <v>150</v>
      </c>
      <c r="E1004" s="31"/>
      <c r="F1004" s="31" t="s">
        <v>125</v>
      </c>
      <c r="G1004" s="31">
        <v>81291.06</v>
      </c>
      <c r="H1004" s="31">
        <v>-1528.1723</v>
      </c>
      <c r="I1004" s="31">
        <v>-1528.1723</v>
      </c>
      <c r="J1004" s="31">
        <v>-18338.067599999998</v>
      </c>
      <c r="K1004" s="31">
        <v>955256.86990000005</v>
      </c>
      <c r="L1004" s="31">
        <v>-1002474</v>
      </c>
      <c r="N1004" s="32">
        <v>-1.2400000000000001E-9</v>
      </c>
      <c r="O1004" s="31">
        <v>-16.777999999999999</v>
      </c>
      <c r="P1004"/>
      <c r="Q1004"/>
      <c r="R1004"/>
    </row>
    <row r="1005" spans="1:18" ht="14.5" hidden="1" x14ac:dyDescent="0.35">
      <c r="A1005" s="31" t="s">
        <v>187</v>
      </c>
      <c r="B1005" s="31" t="s">
        <v>159</v>
      </c>
      <c r="C1005" s="31" t="s">
        <v>145</v>
      </c>
      <c r="D1005" s="31" t="s">
        <v>149</v>
      </c>
      <c r="E1005" s="31"/>
      <c r="F1005" s="31" t="s">
        <v>125</v>
      </c>
      <c r="G1005" s="31">
        <v>81291.06</v>
      </c>
      <c r="H1005" s="31">
        <v>1528.1723</v>
      </c>
      <c r="I1005" s="31">
        <v>1528.1723</v>
      </c>
      <c r="J1005" s="31">
        <v>18338.067599999998</v>
      </c>
      <c r="K1005" s="31">
        <v>995728.57010000001</v>
      </c>
      <c r="L1005" s="31">
        <v>-948511.58649999998</v>
      </c>
      <c r="N1005" s="32">
        <v>4.3459999999999998E-10</v>
      </c>
      <c r="O1005" s="31">
        <v>16.777999999999999</v>
      </c>
      <c r="P1005"/>
      <c r="Q1005"/>
      <c r="R1005"/>
    </row>
    <row r="1006" spans="1:18" ht="14.5" hidden="1" x14ac:dyDescent="0.35">
      <c r="A1006" s="31" t="s">
        <v>187</v>
      </c>
      <c r="B1006" s="31" t="s">
        <v>159</v>
      </c>
      <c r="C1006" s="31" t="s">
        <v>145</v>
      </c>
      <c r="D1006" s="31" t="s">
        <v>150</v>
      </c>
      <c r="E1006" s="31"/>
      <c r="F1006" s="31" t="s">
        <v>125</v>
      </c>
      <c r="G1006" s="31">
        <v>81291.06</v>
      </c>
      <c r="H1006" s="31">
        <v>0</v>
      </c>
      <c r="I1006" s="31">
        <v>-1146.1292000000001</v>
      </c>
      <c r="J1006" s="31">
        <v>-27507.1014</v>
      </c>
      <c r="K1006" s="31">
        <v>948511.58649999998</v>
      </c>
      <c r="L1006" s="31">
        <v>-975492.72</v>
      </c>
      <c r="N1006" s="31">
        <v>-22.370999999999999</v>
      </c>
      <c r="O1006" s="31">
        <v>-22.370999999999999</v>
      </c>
      <c r="P1006"/>
      <c r="Q1006"/>
      <c r="R1006"/>
    </row>
    <row r="1007" spans="1:18" ht="14.5" hidden="1" x14ac:dyDescent="0.35">
      <c r="A1007" s="31" t="s">
        <v>187</v>
      </c>
      <c r="B1007" s="31" t="s">
        <v>160</v>
      </c>
      <c r="C1007" s="31" t="s">
        <v>145</v>
      </c>
      <c r="D1007" s="31" t="s">
        <v>149</v>
      </c>
      <c r="E1007" s="31"/>
      <c r="F1007" s="31" t="s">
        <v>125</v>
      </c>
      <c r="G1007" s="31">
        <v>81291.06</v>
      </c>
      <c r="H1007" s="31">
        <v>1528.1723</v>
      </c>
      <c r="I1007" s="31">
        <v>0</v>
      </c>
      <c r="J1007" s="31">
        <v>6194.5991999999997</v>
      </c>
      <c r="K1007" s="31">
        <v>1002473.8535</v>
      </c>
      <c r="L1007" s="31">
        <v>-948511.58649999998</v>
      </c>
      <c r="N1007" s="31">
        <v>16.777999999999999</v>
      </c>
      <c r="O1007" s="31">
        <v>22.370999999999999</v>
      </c>
      <c r="P1007"/>
      <c r="Q1007"/>
      <c r="R1007"/>
    </row>
    <row r="1008" spans="1:18" ht="14.5" hidden="1" x14ac:dyDescent="0.35">
      <c r="A1008" s="31" t="s">
        <v>187</v>
      </c>
      <c r="B1008" s="31" t="s">
        <v>160</v>
      </c>
      <c r="C1008" s="31" t="s">
        <v>145</v>
      </c>
      <c r="D1008" s="31" t="s">
        <v>150</v>
      </c>
      <c r="E1008" s="31"/>
      <c r="F1008" s="31" t="s">
        <v>125</v>
      </c>
      <c r="G1008" s="31">
        <v>81291.06</v>
      </c>
      <c r="H1008" s="31">
        <v>-1146.1292000000001</v>
      </c>
      <c r="I1008" s="31">
        <v>-1528.1723</v>
      </c>
      <c r="J1008" s="31">
        <v>-27507.1014</v>
      </c>
      <c r="K1008" s="31">
        <v>975492.72</v>
      </c>
      <c r="L1008" s="31">
        <v>-995728.57010000001</v>
      </c>
      <c r="N1008" s="31">
        <v>-22.370999999999999</v>
      </c>
      <c r="O1008" s="32">
        <v>-4.2299999999999999E-10</v>
      </c>
      <c r="P1008"/>
      <c r="Q1008"/>
      <c r="R1008"/>
    </row>
    <row r="1009" spans="1:18" ht="14.5" hidden="1" x14ac:dyDescent="0.35">
      <c r="A1009" s="31" t="s">
        <v>187</v>
      </c>
      <c r="B1009" s="31" t="s">
        <v>161</v>
      </c>
      <c r="C1009" s="31" t="s">
        <v>145</v>
      </c>
      <c r="D1009" s="31" t="s">
        <v>149</v>
      </c>
      <c r="E1009" s="31"/>
      <c r="F1009" s="31" t="s">
        <v>125</v>
      </c>
      <c r="G1009" s="31">
        <v>81291.06</v>
      </c>
      <c r="H1009" s="31">
        <v>1146.1292000000001</v>
      </c>
      <c r="I1009" s="31">
        <v>1528.1723</v>
      </c>
      <c r="J1009" s="31">
        <v>27507.1014</v>
      </c>
      <c r="K1009" s="31">
        <v>975492.72</v>
      </c>
      <c r="L1009" s="31">
        <v>-955256.86990000005</v>
      </c>
      <c r="N1009" s="31">
        <v>22.370999999999999</v>
      </c>
      <c r="O1009" s="32">
        <v>-3.8300000000000002E-10</v>
      </c>
      <c r="P1009"/>
      <c r="Q1009"/>
      <c r="R1009"/>
    </row>
    <row r="1010" spans="1:18" ht="14.5" hidden="1" x14ac:dyDescent="0.35">
      <c r="A1010" s="31" t="s">
        <v>187</v>
      </c>
      <c r="B1010" s="31" t="s">
        <v>161</v>
      </c>
      <c r="C1010" s="31" t="s">
        <v>145</v>
      </c>
      <c r="D1010" s="31" t="s">
        <v>150</v>
      </c>
      <c r="E1010" s="31"/>
      <c r="F1010" s="31" t="s">
        <v>125</v>
      </c>
      <c r="G1010" s="31">
        <v>81291.06</v>
      </c>
      <c r="H1010" s="31">
        <v>-1528.1723</v>
      </c>
      <c r="I1010" s="31">
        <v>0</v>
      </c>
      <c r="J1010" s="31">
        <v>-6194.5991999999997</v>
      </c>
      <c r="K1010" s="31">
        <v>948511.58649999998</v>
      </c>
      <c r="L1010" s="31">
        <v>-1002474</v>
      </c>
      <c r="N1010" s="31">
        <v>-16.777999999999999</v>
      </c>
      <c r="O1010" s="31">
        <v>-22.370999999999999</v>
      </c>
      <c r="P1010"/>
      <c r="Q1010"/>
      <c r="R1010"/>
    </row>
    <row r="1011" spans="1:18" ht="14.5" hidden="1" x14ac:dyDescent="0.35">
      <c r="A1011" s="31" t="s">
        <v>187</v>
      </c>
      <c r="B1011" s="31" t="s">
        <v>162</v>
      </c>
      <c r="C1011" s="31" t="s">
        <v>145</v>
      </c>
      <c r="D1011" s="31"/>
      <c r="E1011" s="31"/>
      <c r="F1011" s="31" t="s">
        <v>125</v>
      </c>
      <c r="G1011" s="31">
        <v>150375.29639999999</v>
      </c>
      <c r="H1011" s="31">
        <v>-7533.1230999999998</v>
      </c>
      <c r="I1011" s="31">
        <v>0</v>
      </c>
      <c r="J1011" s="31">
        <v>99437.224600000001</v>
      </c>
      <c r="K1011" s="31">
        <v>1804503.5567999999</v>
      </c>
      <c r="L1011" s="31">
        <v>-1975643</v>
      </c>
      <c r="N1011" s="31">
        <v>100.675</v>
      </c>
      <c r="O1011" s="32">
        <v>-1.9960000000000001E-9</v>
      </c>
      <c r="P1011"/>
      <c r="Q1011"/>
      <c r="R1011"/>
    </row>
    <row r="1012" spans="1:18" ht="14.5" hidden="1" x14ac:dyDescent="0.35">
      <c r="A1012" s="31" t="s">
        <v>187</v>
      </c>
      <c r="B1012" s="31" t="s">
        <v>163</v>
      </c>
      <c r="C1012" s="31" t="s">
        <v>145</v>
      </c>
      <c r="D1012" s="31"/>
      <c r="E1012" s="31"/>
      <c r="F1012" s="31" t="s">
        <v>125</v>
      </c>
      <c r="G1012" s="31">
        <v>150375.29639999999</v>
      </c>
      <c r="H1012" s="31">
        <v>7533.1230999999998</v>
      </c>
      <c r="I1012" s="31">
        <v>0</v>
      </c>
      <c r="J1012" s="31">
        <v>-99437.224600000001</v>
      </c>
      <c r="K1012" s="31">
        <v>1804503.5567999999</v>
      </c>
      <c r="L1012" s="31">
        <v>-1633364</v>
      </c>
      <c r="N1012" s="31">
        <v>-100.675</v>
      </c>
      <c r="O1012" s="32">
        <v>2.0949999999999999E-9</v>
      </c>
      <c r="P1012"/>
      <c r="Q1012"/>
      <c r="R1012"/>
    </row>
    <row r="1013" spans="1:18" ht="14.5" hidden="1" x14ac:dyDescent="0.35">
      <c r="A1013" s="31" t="s">
        <v>187</v>
      </c>
      <c r="B1013" s="31" t="s">
        <v>164</v>
      </c>
      <c r="C1013" s="31" t="s">
        <v>145</v>
      </c>
      <c r="D1013" s="31"/>
      <c r="E1013" s="31"/>
      <c r="F1013" s="31" t="s">
        <v>125</v>
      </c>
      <c r="G1013" s="31">
        <v>150375.29639999999</v>
      </c>
      <c r="H1013" s="31">
        <v>-7533.1230999999998</v>
      </c>
      <c r="I1013" s="31">
        <v>0</v>
      </c>
      <c r="J1013" s="31">
        <v>81357.729200000002</v>
      </c>
      <c r="K1013" s="31">
        <v>1804503.5567999999</v>
      </c>
      <c r="L1013" s="31">
        <v>-1975643</v>
      </c>
      <c r="N1013" s="31">
        <v>100.675</v>
      </c>
      <c r="O1013" s="32">
        <v>-3.8620000000000001E-9</v>
      </c>
      <c r="P1013"/>
      <c r="Q1013"/>
      <c r="R1013"/>
    </row>
    <row r="1014" spans="1:18" ht="14.5" hidden="1" x14ac:dyDescent="0.35">
      <c r="A1014" s="31" t="s">
        <v>187</v>
      </c>
      <c r="B1014" s="31" t="s">
        <v>165</v>
      </c>
      <c r="C1014" s="31" t="s">
        <v>145</v>
      </c>
      <c r="D1014" s="31"/>
      <c r="E1014" s="31"/>
      <c r="F1014" s="31" t="s">
        <v>125</v>
      </c>
      <c r="G1014" s="31">
        <v>150375.29639999999</v>
      </c>
      <c r="H1014" s="31">
        <v>7533.1230999999998</v>
      </c>
      <c r="I1014" s="31">
        <v>0</v>
      </c>
      <c r="J1014" s="31">
        <v>-81357.729200000002</v>
      </c>
      <c r="K1014" s="31">
        <v>1804503.5567999999</v>
      </c>
      <c r="L1014" s="31">
        <v>-1633364</v>
      </c>
      <c r="N1014" s="31">
        <v>-100.675</v>
      </c>
      <c r="O1014" s="32">
        <v>3.9620000000000002E-9</v>
      </c>
      <c r="P1014"/>
      <c r="Q1014"/>
      <c r="R1014"/>
    </row>
    <row r="1015" spans="1:18" ht="14.5" hidden="1" x14ac:dyDescent="0.35">
      <c r="A1015" s="31" t="s">
        <v>187</v>
      </c>
      <c r="B1015" s="31" t="s">
        <v>166</v>
      </c>
      <c r="C1015" s="31" t="s">
        <v>145</v>
      </c>
      <c r="D1015" s="31"/>
      <c r="E1015" s="31"/>
      <c r="F1015" s="31" t="s">
        <v>125</v>
      </c>
      <c r="G1015" s="31">
        <v>150375.29639999999</v>
      </c>
      <c r="H1015" s="31">
        <v>0</v>
      </c>
      <c r="I1015" s="31">
        <v>-7533.1230999999998</v>
      </c>
      <c r="J1015" s="31">
        <v>-99437.224600000001</v>
      </c>
      <c r="K1015" s="31">
        <v>1975642.9476000001</v>
      </c>
      <c r="L1015" s="31">
        <v>-1804504</v>
      </c>
      <c r="N1015" s="32">
        <v>-2.113E-9</v>
      </c>
      <c r="O1015" s="31">
        <v>100.675</v>
      </c>
      <c r="P1015"/>
      <c r="Q1015"/>
      <c r="R1015"/>
    </row>
    <row r="1016" spans="1:18" ht="14.5" hidden="1" x14ac:dyDescent="0.35">
      <c r="A1016" s="31" t="s">
        <v>187</v>
      </c>
      <c r="B1016" s="31" t="s">
        <v>167</v>
      </c>
      <c r="C1016" s="31" t="s">
        <v>145</v>
      </c>
      <c r="D1016" s="31"/>
      <c r="E1016" s="31"/>
      <c r="F1016" s="31" t="s">
        <v>125</v>
      </c>
      <c r="G1016" s="31">
        <v>150375.29639999999</v>
      </c>
      <c r="H1016" s="31">
        <v>0</v>
      </c>
      <c r="I1016" s="31">
        <v>7533.1230999999998</v>
      </c>
      <c r="J1016" s="31">
        <v>99437.224600000001</v>
      </c>
      <c r="K1016" s="31">
        <v>1633364.166</v>
      </c>
      <c r="L1016" s="31">
        <v>-1804504</v>
      </c>
      <c r="N1016" s="32">
        <v>2.214E-9</v>
      </c>
      <c r="O1016" s="31">
        <v>-100.675</v>
      </c>
      <c r="P1016"/>
      <c r="Q1016"/>
      <c r="R1016"/>
    </row>
    <row r="1017" spans="1:18" ht="14.5" hidden="1" x14ac:dyDescent="0.35">
      <c r="A1017" s="31" t="s">
        <v>187</v>
      </c>
      <c r="B1017" s="31" t="s">
        <v>168</v>
      </c>
      <c r="C1017" s="31" t="s">
        <v>145</v>
      </c>
      <c r="D1017" s="31"/>
      <c r="E1017" s="31"/>
      <c r="F1017" s="31" t="s">
        <v>125</v>
      </c>
      <c r="G1017" s="31">
        <v>150375.29639999999</v>
      </c>
      <c r="H1017" s="31">
        <v>0</v>
      </c>
      <c r="I1017" s="31">
        <v>-7533.1230999999998</v>
      </c>
      <c r="J1017" s="31">
        <v>-81357.729200000002</v>
      </c>
      <c r="K1017" s="31">
        <v>1975642.9476000001</v>
      </c>
      <c r="L1017" s="31">
        <v>-1804504</v>
      </c>
      <c r="N1017" s="32">
        <v>-3.743E-9</v>
      </c>
      <c r="O1017" s="31">
        <v>100.675</v>
      </c>
      <c r="P1017"/>
      <c r="Q1017"/>
      <c r="R1017"/>
    </row>
    <row r="1018" spans="1:18" ht="14.5" hidden="1" x14ac:dyDescent="0.35">
      <c r="A1018" s="31" t="s">
        <v>187</v>
      </c>
      <c r="B1018" s="31" t="s">
        <v>169</v>
      </c>
      <c r="C1018" s="31" t="s">
        <v>145</v>
      </c>
      <c r="D1018" s="31"/>
      <c r="E1018" s="31"/>
      <c r="F1018" s="31" t="s">
        <v>125</v>
      </c>
      <c r="G1018" s="31">
        <v>150375.29639999999</v>
      </c>
      <c r="H1018" s="31">
        <v>0</v>
      </c>
      <c r="I1018" s="31">
        <v>7533.1230999999998</v>
      </c>
      <c r="J1018" s="31">
        <v>81357.729200000002</v>
      </c>
      <c r="K1018" s="31">
        <v>1633364.166</v>
      </c>
      <c r="L1018" s="31">
        <v>-1804504</v>
      </c>
      <c r="N1018" s="32">
        <v>3.8440000000000004E-9</v>
      </c>
      <c r="O1018" s="31">
        <v>-100.675</v>
      </c>
      <c r="P1018"/>
      <c r="Q1018"/>
      <c r="R1018"/>
    </row>
    <row r="1019" spans="1:18" ht="14.5" hidden="1" x14ac:dyDescent="0.35">
      <c r="A1019" s="31" t="s">
        <v>187</v>
      </c>
      <c r="B1019" s="31" t="s">
        <v>170</v>
      </c>
      <c r="C1019" s="31" t="s">
        <v>145</v>
      </c>
      <c r="D1019" s="31"/>
      <c r="E1019" s="31"/>
      <c r="F1019" s="31" t="s">
        <v>125</v>
      </c>
      <c r="G1019" s="31">
        <v>68103.843599999993</v>
      </c>
      <c r="H1019" s="31">
        <v>-7533.1230999999998</v>
      </c>
      <c r="I1019" s="31">
        <v>0</v>
      </c>
      <c r="J1019" s="31">
        <v>99437.224600000001</v>
      </c>
      <c r="K1019" s="31">
        <v>817246.12320000003</v>
      </c>
      <c r="L1019" s="31">
        <v>-988385.51399999997</v>
      </c>
      <c r="N1019" s="31">
        <v>100.675</v>
      </c>
      <c r="O1019" s="32">
        <v>-2.3830000000000001E-9</v>
      </c>
      <c r="P1019"/>
      <c r="Q1019"/>
      <c r="R1019"/>
    </row>
    <row r="1020" spans="1:18" ht="14.5" hidden="1" x14ac:dyDescent="0.35">
      <c r="A1020" s="31" t="s">
        <v>187</v>
      </c>
      <c r="B1020" s="31" t="s">
        <v>171</v>
      </c>
      <c r="C1020" s="31" t="s">
        <v>145</v>
      </c>
      <c r="D1020" s="31"/>
      <c r="E1020" s="31"/>
      <c r="F1020" s="31" t="s">
        <v>125</v>
      </c>
      <c r="G1020" s="31">
        <v>68103.843599999993</v>
      </c>
      <c r="H1020" s="31">
        <v>7533.1230999999998</v>
      </c>
      <c r="I1020" s="31">
        <v>0</v>
      </c>
      <c r="J1020" s="31">
        <v>-99437.224600000001</v>
      </c>
      <c r="K1020" s="31">
        <v>817246.12320000003</v>
      </c>
      <c r="L1020" s="31">
        <v>-646106.73239999998</v>
      </c>
      <c r="N1020" s="31">
        <v>-100.675</v>
      </c>
      <c r="O1020" s="32">
        <v>1.7080000000000001E-9</v>
      </c>
      <c r="P1020"/>
      <c r="Q1020"/>
      <c r="R1020"/>
    </row>
    <row r="1021" spans="1:18" ht="14.5" hidden="1" x14ac:dyDescent="0.35">
      <c r="A1021" s="31" t="s">
        <v>187</v>
      </c>
      <c r="B1021" s="31" t="s">
        <v>172</v>
      </c>
      <c r="C1021" s="31" t="s">
        <v>145</v>
      </c>
      <c r="D1021" s="31"/>
      <c r="E1021" s="31"/>
      <c r="F1021" s="31" t="s">
        <v>125</v>
      </c>
      <c r="G1021" s="31">
        <v>68103.843599999993</v>
      </c>
      <c r="H1021" s="31">
        <v>-7533.1230999999998</v>
      </c>
      <c r="I1021" s="31">
        <v>0</v>
      </c>
      <c r="J1021" s="31">
        <v>81357.729200000002</v>
      </c>
      <c r="K1021" s="31">
        <v>817246.12320000003</v>
      </c>
      <c r="L1021" s="31">
        <v>-988385.51399999997</v>
      </c>
      <c r="N1021" s="31">
        <v>100.675</v>
      </c>
      <c r="O1021" s="32">
        <v>-4.25E-9</v>
      </c>
      <c r="P1021"/>
      <c r="Q1021"/>
      <c r="R1021"/>
    </row>
    <row r="1022" spans="1:18" ht="14.5" hidden="1" x14ac:dyDescent="0.35">
      <c r="A1022" s="31" t="s">
        <v>187</v>
      </c>
      <c r="B1022" s="31" t="s">
        <v>173</v>
      </c>
      <c r="C1022" s="31" t="s">
        <v>145</v>
      </c>
      <c r="D1022" s="31"/>
      <c r="E1022" s="31"/>
      <c r="F1022" s="31" t="s">
        <v>125</v>
      </c>
      <c r="G1022" s="31">
        <v>68103.843599999993</v>
      </c>
      <c r="H1022" s="31">
        <v>7533.1230999999998</v>
      </c>
      <c r="I1022" s="31">
        <v>0</v>
      </c>
      <c r="J1022" s="31">
        <v>-81357.729200000002</v>
      </c>
      <c r="K1022" s="31">
        <v>817246.12320000003</v>
      </c>
      <c r="L1022" s="31">
        <v>-646106.73239999998</v>
      </c>
      <c r="N1022" s="31">
        <v>-100.675</v>
      </c>
      <c r="O1022" s="32">
        <v>3.5739999999999999E-9</v>
      </c>
      <c r="P1022"/>
      <c r="Q1022"/>
      <c r="R1022"/>
    </row>
    <row r="1023" spans="1:18" ht="14.5" hidden="1" x14ac:dyDescent="0.35">
      <c r="A1023" s="31" t="s">
        <v>187</v>
      </c>
      <c r="B1023" s="31" t="s">
        <v>174</v>
      </c>
      <c r="C1023" s="31" t="s">
        <v>145</v>
      </c>
      <c r="D1023" s="31"/>
      <c r="E1023" s="31"/>
      <c r="F1023" s="31" t="s">
        <v>125</v>
      </c>
      <c r="G1023" s="31">
        <v>68103.843599999993</v>
      </c>
      <c r="H1023" s="31">
        <v>0</v>
      </c>
      <c r="I1023" s="31">
        <v>-7533.1230999999998</v>
      </c>
      <c r="J1023" s="31">
        <v>-99437.224600000001</v>
      </c>
      <c r="K1023" s="31">
        <v>988385.51399999997</v>
      </c>
      <c r="L1023" s="31">
        <v>-817246.12320000003</v>
      </c>
      <c r="N1023" s="32">
        <v>-2.5009999999999999E-9</v>
      </c>
      <c r="O1023" s="31">
        <v>100.675</v>
      </c>
      <c r="P1023"/>
      <c r="Q1023"/>
      <c r="R1023"/>
    </row>
    <row r="1024" spans="1:18" ht="14.5" hidden="1" x14ac:dyDescent="0.35">
      <c r="A1024" s="31" t="s">
        <v>187</v>
      </c>
      <c r="B1024" s="31" t="s">
        <v>175</v>
      </c>
      <c r="C1024" s="31" t="s">
        <v>145</v>
      </c>
      <c r="D1024" s="31"/>
      <c r="E1024" s="31"/>
      <c r="F1024" s="31" t="s">
        <v>125</v>
      </c>
      <c r="G1024" s="31">
        <v>68103.843599999993</v>
      </c>
      <c r="H1024" s="31">
        <v>0</v>
      </c>
      <c r="I1024" s="31">
        <v>7533.1230999999998</v>
      </c>
      <c r="J1024" s="31">
        <v>99437.224600000001</v>
      </c>
      <c r="K1024" s="31">
        <v>646106.73239999998</v>
      </c>
      <c r="L1024" s="31">
        <v>-817246.12320000003</v>
      </c>
      <c r="N1024" s="32">
        <v>1.8259999999999999E-9</v>
      </c>
      <c r="O1024" s="31">
        <v>-100.675</v>
      </c>
      <c r="P1024"/>
      <c r="Q1024"/>
      <c r="R1024"/>
    </row>
    <row r="1025" spans="1:18" ht="14.5" hidden="1" x14ac:dyDescent="0.35">
      <c r="A1025" s="31" t="s">
        <v>187</v>
      </c>
      <c r="B1025" s="31" t="s">
        <v>176</v>
      </c>
      <c r="C1025" s="31" t="s">
        <v>145</v>
      </c>
      <c r="D1025" s="31"/>
      <c r="E1025" s="31"/>
      <c r="F1025" s="31" t="s">
        <v>125</v>
      </c>
      <c r="G1025" s="31">
        <v>68103.843599999993</v>
      </c>
      <c r="H1025" s="31">
        <v>0</v>
      </c>
      <c r="I1025" s="31">
        <v>-7533.1230999999998</v>
      </c>
      <c r="J1025" s="31">
        <v>-81357.729200000002</v>
      </c>
      <c r="K1025" s="31">
        <v>988385.51399999997</v>
      </c>
      <c r="L1025" s="31">
        <v>-817246.12320000003</v>
      </c>
      <c r="N1025" s="32">
        <v>-4.1309999999999999E-9</v>
      </c>
      <c r="O1025" s="31">
        <v>100.675</v>
      </c>
      <c r="P1025"/>
      <c r="Q1025"/>
      <c r="R1025"/>
    </row>
    <row r="1026" spans="1:18" ht="14.5" hidden="1" x14ac:dyDescent="0.35">
      <c r="A1026" s="31" t="s">
        <v>187</v>
      </c>
      <c r="B1026" s="31" t="s">
        <v>177</v>
      </c>
      <c r="C1026" s="31" t="s">
        <v>145</v>
      </c>
      <c r="D1026" s="31"/>
      <c r="E1026" s="31"/>
      <c r="F1026" s="31" t="s">
        <v>125</v>
      </c>
      <c r="G1026" s="31">
        <v>68103.843599999993</v>
      </c>
      <c r="H1026" s="31">
        <v>0</v>
      </c>
      <c r="I1026" s="31">
        <v>7533.1230999999998</v>
      </c>
      <c r="J1026" s="31">
        <v>81357.729200000002</v>
      </c>
      <c r="K1026" s="31">
        <v>646106.73239999998</v>
      </c>
      <c r="L1026" s="31">
        <v>-817246.12320000003</v>
      </c>
      <c r="N1026" s="32">
        <v>3.457E-9</v>
      </c>
      <c r="O1026" s="31">
        <v>-100.675</v>
      </c>
      <c r="P1026"/>
      <c r="Q1026"/>
      <c r="R1026"/>
    </row>
    <row r="1027" spans="1:18" ht="14.5" hidden="1" x14ac:dyDescent="0.35">
      <c r="A1027" s="31" t="s">
        <v>188</v>
      </c>
      <c r="B1027" s="31" t="s">
        <v>122</v>
      </c>
      <c r="C1027" s="31" t="s">
        <v>123</v>
      </c>
      <c r="D1027" s="31" t="s">
        <v>124</v>
      </c>
      <c r="E1027" s="31">
        <v>1</v>
      </c>
      <c r="F1027" s="31" t="s">
        <v>125</v>
      </c>
      <c r="G1027" s="31">
        <v>0</v>
      </c>
      <c r="H1027" s="31">
        <v>0.1048</v>
      </c>
      <c r="I1027" s="31">
        <v>-0.39550000000000002</v>
      </c>
      <c r="J1027" s="31">
        <v>-6.0039999999999996</v>
      </c>
      <c r="K1027" s="31">
        <v>8.7883999999999993</v>
      </c>
      <c r="L1027" s="31">
        <v>2.3296999999999999</v>
      </c>
      <c r="N1027" s="31">
        <v>-1E-3</v>
      </c>
      <c r="O1027" s="31">
        <v>4.0000000000000001E-3</v>
      </c>
      <c r="P1027"/>
      <c r="Q1027"/>
      <c r="R1027"/>
    </row>
    <row r="1028" spans="1:18" ht="14.5" hidden="1" x14ac:dyDescent="0.35">
      <c r="A1028" s="31" t="s">
        <v>188</v>
      </c>
      <c r="B1028" s="31" t="s">
        <v>122</v>
      </c>
      <c r="C1028" s="31" t="s">
        <v>123</v>
      </c>
      <c r="D1028" s="31" t="s">
        <v>124</v>
      </c>
      <c r="E1028" s="31">
        <v>2</v>
      </c>
      <c r="F1028" s="31" t="s">
        <v>125</v>
      </c>
      <c r="G1028" s="31">
        <v>0</v>
      </c>
      <c r="H1028" s="31">
        <v>-0.39550000000000002</v>
      </c>
      <c r="I1028" s="31">
        <v>-0.1048</v>
      </c>
      <c r="J1028" s="31">
        <v>3.48789999999999</v>
      </c>
      <c r="K1028" s="31">
        <v>2.3296999999999999</v>
      </c>
      <c r="L1028" s="31">
        <v>-8.7883999999999993</v>
      </c>
      <c r="N1028" s="31">
        <v>4.0000000000000001E-3</v>
      </c>
      <c r="O1028" s="31">
        <v>1E-3</v>
      </c>
      <c r="P1028"/>
      <c r="Q1028"/>
      <c r="R1028"/>
    </row>
    <row r="1029" spans="1:18" ht="14.5" hidden="1" x14ac:dyDescent="0.35">
      <c r="A1029" s="31" t="s">
        <v>188</v>
      </c>
      <c r="B1029" s="31" t="s">
        <v>122</v>
      </c>
      <c r="C1029" s="31" t="s">
        <v>123</v>
      </c>
      <c r="D1029" s="31" t="s">
        <v>124</v>
      </c>
      <c r="E1029" s="31">
        <v>3</v>
      </c>
      <c r="F1029" s="31" t="s">
        <v>125</v>
      </c>
      <c r="G1029" s="31">
        <v>0</v>
      </c>
      <c r="H1029" s="31">
        <v>0</v>
      </c>
      <c r="I1029" s="31">
        <v>0</v>
      </c>
      <c r="J1029" s="31">
        <v>5.5309999999999997</v>
      </c>
      <c r="K1029" s="31">
        <v>0</v>
      </c>
      <c r="L1029" s="31">
        <v>0</v>
      </c>
      <c r="N1029" s="32">
        <v>1.3879999999999999E-12</v>
      </c>
      <c r="O1029" s="32">
        <v>-1.5690000000000001E-12</v>
      </c>
      <c r="P1029"/>
      <c r="Q1029"/>
      <c r="R1029"/>
    </row>
    <row r="1030" spans="1:18" ht="14.5" hidden="1" x14ac:dyDescent="0.35">
      <c r="A1030" s="31" t="s">
        <v>188</v>
      </c>
      <c r="B1030" s="31" t="s">
        <v>122</v>
      </c>
      <c r="C1030" s="31" t="s">
        <v>123</v>
      </c>
      <c r="D1030" s="31" t="s">
        <v>124</v>
      </c>
      <c r="E1030" s="31">
        <v>4</v>
      </c>
      <c r="F1030" s="31" t="s">
        <v>125</v>
      </c>
      <c r="G1030" s="31">
        <v>0</v>
      </c>
      <c r="H1030" s="31">
        <v>-0.28149999999999997</v>
      </c>
      <c r="I1030" s="31">
        <v>0.92210000000000003</v>
      </c>
      <c r="J1030" s="31">
        <v>14.4438</v>
      </c>
      <c r="K1030" s="31">
        <v>19.090299999999999</v>
      </c>
      <c r="L1030" s="31">
        <v>5.8288000000000002</v>
      </c>
      <c r="N1030" s="31">
        <v>3.0000000000000001E-3</v>
      </c>
      <c r="O1030" s="31">
        <v>-0.01</v>
      </c>
      <c r="P1030"/>
      <c r="Q1030"/>
      <c r="R1030"/>
    </row>
    <row r="1031" spans="1:18" ht="14.5" hidden="1" x14ac:dyDescent="0.35">
      <c r="A1031" s="31" t="s">
        <v>188</v>
      </c>
      <c r="B1031" s="31" t="s">
        <v>122</v>
      </c>
      <c r="C1031" s="31" t="s">
        <v>123</v>
      </c>
      <c r="D1031" s="31" t="s">
        <v>124</v>
      </c>
      <c r="E1031" s="31">
        <v>5</v>
      </c>
      <c r="F1031" s="31" t="s">
        <v>125</v>
      </c>
      <c r="G1031" s="31">
        <v>0</v>
      </c>
      <c r="H1031" s="31">
        <v>-0.92210000000000003</v>
      </c>
      <c r="I1031" s="31">
        <v>-0.28149999999999997</v>
      </c>
      <c r="J1031" s="31">
        <v>7.6867000000000001</v>
      </c>
      <c r="K1031" s="31">
        <v>-5.8288000000000002</v>
      </c>
      <c r="L1031" s="31">
        <v>19.090299999999999</v>
      </c>
      <c r="N1031" s="31">
        <v>0.01</v>
      </c>
      <c r="O1031" s="31">
        <v>3.0000000000000001E-3</v>
      </c>
      <c r="P1031"/>
      <c r="Q1031"/>
      <c r="R1031"/>
    </row>
    <row r="1032" spans="1:18" ht="14.5" hidden="1" x14ac:dyDescent="0.35">
      <c r="A1032" s="31" t="s">
        <v>188</v>
      </c>
      <c r="B1032" s="31" t="s">
        <v>122</v>
      </c>
      <c r="C1032" s="31" t="s">
        <v>123</v>
      </c>
      <c r="D1032" s="31" t="s">
        <v>124</v>
      </c>
      <c r="E1032" s="31">
        <v>6</v>
      </c>
      <c r="F1032" s="31" t="s">
        <v>125</v>
      </c>
      <c r="G1032" s="31">
        <v>0</v>
      </c>
      <c r="H1032" s="31">
        <v>0</v>
      </c>
      <c r="I1032" s="31">
        <v>0</v>
      </c>
      <c r="J1032" s="31">
        <v>-11.9041</v>
      </c>
      <c r="K1032" s="31">
        <v>0</v>
      </c>
      <c r="L1032" s="31">
        <v>0</v>
      </c>
      <c r="N1032" s="32">
        <v>-3.9239999999999998E-12</v>
      </c>
      <c r="O1032" s="32">
        <v>3.9810000000000001E-12</v>
      </c>
      <c r="P1032"/>
      <c r="Q1032"/>
      <c r="R1032"/>
    </row>
    <row r="1033" spans="1:18" ht="14.5" hidden="1" x14ac:dyDescent="0.35">
      <c r="A1033" s="31" t="s">
        <v>188</v>
      </c>
      <c r="B1033" s="31" t="s">
        <v>122</v>
      </c>
      <c r="C1033" s="31" t="s">
        <v>123</v>
      </c>
      <c r="D1033" s="31" t="s">
        <v>124</v>
      </c>
      <c r="E1033" s="31">
        <v>7</v>
      </c>
      <c r="F1033" s="31" t="s">
        <v>125</v>
      </c>
      <c r="G1033" s="31">
        <v>0</v>
      </c>
      <c r="H1033" s="31">
        <v>0.1133</v>
      </c>
      <c r="I1033" s="31">
        <v>-0.3705</v>
      </c>
      <c r="J1033" s="31">
        <v>-5.8053999999999997</v>
      </c>
      <c r="K1033" s="31">
        <v>-0.51590000000000003</v>
      </c>
      <c r="L1033" s="31">
        <v>-0.1578</v>
      </c>
      <c r="N1033" s="31">
        <v>-4.0000000000000001E-3</v>
      </c>
      <c r="O1033" s="31">
        <v>1.2E-2</v>
      </c>
      <c r="P1033"/>
      <c r="Q1033"/>
      <c r="R1033"/>
    </row>
    <row r="1034" spans="1:18" ht="14.5" hidden="1" x14ac:dyDescent="0.35">
      <c r="A1034" s="31" t="s">
        <v>188</v>
      </c>
      <c r="B1034" s="31" t="s">
        <v>122</v>
      </c>
      <c r="C1034" s="31" t="s">
        <v>123</v>
      </c>
      <c r="D1034" s="31" t="s">
        <v>124</v>
      </c>
      <c r="E1034" s="31">
        <v>8</v>
      </c>
      <c r="F1034" s="31" t="s">
        <v>125</v>
      </c>
      <c r="G1034" s="31">
        <v>0</v>
      </c>
      <c r="H1034" s="31">
        <v>-0.3705</v>
      </c>
      <c r="I1034" s="31">
        <v>-0.1133</v>
      </c>
      <c r="J1034" s="31">
        <v>3.0861999999999998</v>
      </c>
      <c r="K1034" s="31">
        <v>-0.1578</v>
      </c>
      <c r="L1034" s="31">
        <v>0.51590000000000003</v>
      </c>
      <c r="N1034" s="31">
        <v>1.2E-2</v>
      </c>
      <c r="O1034" s="31">
        <v>4.0000000000000001E-3</v>
      </c>
      <c r="P1034"/>
      <c r="Q1034"/>
      <c r="R1034"/>
    </row>
    <row r="1035" spans="1:18" ht="14.5" hidden="1" x14ac:dyDescent="0.35">
      <c r="A1035" s="31" t="s">
        <v>188</v>
      </c>
      <c r="B1035" s="31" t="s">
        <v>122</v>
      </c>
      <c r="C1035" s="31" t="s">
        <v>123</v>
      </c>
      <c r="D1035" s="31" t="s">
        <v>124</v>
      </c>
      <c r="E1035" s="31">
        <v>9</v>
      </c>
      <c r="F1035" s="31" t="s">
        <v>125</v>
      </c>
      <c r="G1035" s="31">
        <v>0</v>
      </c>
      <c r="H1035" s="31">
        <v>0</v>
      </c>
      <c r="I1035" s="31">
        <v>0</v>
      </c>
      <c r="J1035" s="31">
        <v>3.1118000000000001</v>
      </c>
      <c r="K1035" s="31">
        <v>0</v>
      </c>
      <c r="L1035" s="31">
        <v>0</v>
      </c>
      <c r="N1035" s="32">
        <v>5.0010000000000002E-12</v>
      </c>
      <c r="O1035" s="32">
        <v>-5.0240000000000004E-12</v>
      </c>
      <c r="P1035"/>
      <c r="Q1035"/>
      <c r="R1035"/>
    </row>
    <row r="1036" spans="1:18" ht="14.5" hidden="1" x14ac:dyDescent="0.35">
      <c r="A1036" s="31" t="s">
        <v>188</v>
      </c>
      <c r="B1036" s="31" t="s">
        <v>122</v>
      </c>
      <c r="C1036" s="31" t="s">
        <v>123</v>
      </c>
      <c r="D1036" s="31" t="s">
        <v>124</v>
      </c>
      <c r="E1036" s="31">
        <v>10</v>
      </c>
      <c r="F1036" s="31" t="s">
        <v>125</v>
      </c>
      <c r="G1036" s="31">
        <v>0</v>
      </c>
      <c r="H1036" s="31">
        <v>-2.1295999999999999</v>
      </c>
      <c r="I1036" s="31">
        <v>0.31759999999999999</v>
      </c>
      <c r="J1036" s="31">
        <v>29.366499999999998</v>
      </c>
      <c r="K1036" s="31">
        <v>-4.9779999999999998</v>
      </c>
      <c r="L1036" s="31">
        <v>-33.377499999999998</v>
      </c>
      <c r="N1036" s="31">
        <v>-8.0000000000000002E-3</v>
      </c>
      <c r="O1036" s="31">
        <v>1E-3</v>
      </c>
      <c r="P1036"/>
      <c r="Q1036"/>
      <c r="R1036"/>
    </row>
    <row r="1037" spans="1:18" ht="14.5" hidden="1" x14ac:dyDescent="0.35">
      <c r="A1037" s="31" t="s">
        <v>188</v>
      </c>
      <c r="B1037" s="31" t="s">
        <v>122</v>
      </c>
      <c r="C1037" s="31" t="s">
        <v>123</v>
      </c>
      <c r="D1037" s="31" t="s">
        <v>124</v>
      </c>
      <c r="E1037" s="31">
        <v>11</v>
      </c>
      <c r="F1037" s="31" t="s">
        <v>125</v>
      </c>
      <c r="G1037" s="31">
        <v>0</v>
      </c>
      <c r="H1037" s="31">
        <v>-0.31759999999999999</v>
      </c>
      <c r="I1037" s="31">
        <v>-2.1295999999999999</v>
      </c>
      <c r="J1037" s="31">
        <v>-21.7438</v>
      </c>
      <c r="K1037" s="31">
        <v>33.377499999999998</v>
      </c>
      <c r="L1037" s="31">
        <v>-4.9779999999999998</v>
      </c>
      <c r="N1037" s="31">
        <v>-1E-3</v>
      </c>
      <c r="O1037" s="31">
        <v>-8.0000000000000002E-3</v>
      </c>
      <c r="P1037"/>
      <c r="Q1037"/>
      <c r="R1037"/>
    </row>
    <row r="1038" spans="1:18" ht="14.5" hidden="1" x14ac:dyDescent="0.35">
      <c r="A1038" s="31" t="s">
        <v>188</v>
      </c>
      <c r="B1038" s="31" t="s">
        <v>122</v>
      </c>
      <c r="C1038" s="31" t="s">
        <v>123</v>
      </c>
      <c r="D1038" s="31" t="s">
        <v>124</v>
      </c>
      <c r="E1038" s="31">
        <v>12</v>
      </c>
      <c r="F1038" s="31" t="s">
        <v>125</v>
      </c>
      <c r="G1038" s="31">
        <v>0</v>
      </c>
      <c r="H1038" s="31">
        <v>0</v>
      </c>
      <c r="I1038" s="31">
        <v>0</v>
      </c>
      <c r="J1038" s="31">
        <v>-28.828099999999999</v>
      </c>
      <c r="K1038" s="31">
        <v>0</v>
      </c>
      <c r="L1038" s="31">
        <v>0</v>
      </c>
      <c r="N1038" s="32">
        <v>3.3859999999999999E-12</v>
      </c>
      <c r="O1038" s="32">
        <v>-3.404E-12</v>
      </c>
      <c r="P1038"/>
      <c r="Q1038"/>
      <c r="R1038"/>
    </row>
    <row r="1039" spans="1:18" ht="14.5" hidden="1" x14ac:dyDescent="0.35">
      <c r="A1039" s="31" t="s">
        <v>188</v>
      </c>
      <c r="B1039" s="31" t="s">
        <v>126</v>
      </c>
      <c r="C1039" s="31" t="s">
        <v>127</v>
      </c>
      <c r="D1039" s="31"/>
      <c r="E1039" s="31"/>
      <c r="F1039" s="31" t="s">
        <v>125</v>
      </c>
      <c r="G1039" s="31">
        <v>44359.199999999997</v>
      </c>
      <c r="H1039" s="31">
        <v>0</v>
      </c>
      <c r="I1039" s="31">
        <v>0</v>
      </c>
      <c r="J1039" s="31">
        <v>0</v>
      </c>
      <c r="K1039" s="31">
        <v>532310.4</v>
      </c>
      <c r="L1039" s="31">
        <v>-532310.4</v>
      </c>
      <c r="N1039" s="32">
        <v>-4.6220000000000002E-10</v>
      </c>
      <c r="O1039" s="32">
        <v>-4.6239999999999997E-10</v>
      </c>
      <c r="P1039"/>
      <c r="Q1039"/>
      <c r="R1039"/>
    </row>
    <row r="1040" spans="1:18" ht="14.5" hidden="1" x14ac:dyDescent="0.35">
      <c r="A1040" s="31" t="s">
        <v>188</v>
      </c>
      <c r="B1040" s="31" t="s">
        <v>128</v>
      </c>
      <c r="C1040" s="31" t="s">
        <v>127</v>
      </c>
      <c r="D1040" s="31"/>
      <c r="E1040" s="31"/>
      <c r="F1040" s="31" t="s">
        <v>125</v>
      </c>
      <c r="G1040" s="31">
        <v>54324</v>
      </c>
      <c r="H1040" s="31">
        <v>0</v>
      </c>
      <c r="I1040" s="31">
        <v>0</v>
      </c>
      <c r="J1040" s="31">
        <v>0</v>
      </c>
      <c r="K1040" s="31">
        <v>651888</v>
      </c>
      <c r="L1040" s="31">
        <v>-651888</v>
      </c>
      <c r="N1040" s="32">
        <v>1.2519999999999999E-10</v>
      </c>
      <c r="O1040" s="32">
        <v>1.2500000000000001E-10</v>
      </c>
      <c r="P1040"/>
      <c r="Q1040"/>
      <c r="R1040"/>
    </row>
    <row r="1041" spans="1:18" ht="14.5" hidden="1" x14ac:dyDescent="0.35">
      <c r="A1041" s="31" t="s">
        <v>188</v>
      </c>
      <c r="B1041" s="31" t="s">
        <v>129</v>
      </c>
      <c r="C1041" s="31" t="s">
        <v>127</v>
      </c>
      <c r="D1041" s="31"/>
      <c r="E1041" s="31"/>
      <c r="F1041" s="31" t="s">
        <v>125</v>
      </c>
      <c r="G1041" s="31">
        <v>31680</v>
      </c>
      <c r="H1041" s="31">
        <v>0</v>
      </c>
      <c r="I1041" s="31">
        <v>0</v>
      </c>
      <c r="J1041" s="31">
        <v>0</v>
      </c>
      <c r="K1041" s="31">
        <v>380160</v>
      </c>
      <c r="L1041" s="31">
        <v>-380160</v>
      </c>
      <c r="N1041" s="32">
        <v>4.8690000000000005E-10</v>
      </c>
      <c r="O1041" s="32">
        <v>4.8680000000000001E-10</v>
      </c>
      <c r="P1041"/>
      <c r="Q1041"/>
      <c r="R1041"/>
    </row>
    <row r="1042" spans="1:18" ht="14.5" hidden="1" x14ac:dyDescent="0.35">
      <c r="A1042" s="31" t="s">
        <v>188</v>
      </c>
      <c r="B1042" s="31" t="s">
        <v>130</v>
      </c>
      <c r="C1042" s="31" t="s">
        <v>127</v>
      </c>
      <c r="D1042" s="31"/>
      <c r="E1042" s="31"/>
      <c r="F1042" s="31" t="s">
        <v>125</v>
      </c>
      <c r="G1042" s="31">
        <v>576</v>
      </c>
      <c r="H1042" s="31">
        <v>0</v>
      </c>
      <c r="I1042" s="31">
        <v>0</v>
      </c>
      <c r="J1042" s="31">
        <v>0</v>
      </c>
      <c r="K1042" s="31">
        <v>6912</v>
      </c>
      <c r="L1042" s="31">
        <v>-6912</v>
      </c>
      <c r="N1042" s="31">
        <v>0</v>
      </c>
      <c r="O1042" s="31">
        <v>0</v>
      </c>
      <c r="P1042"/>
      <c r="Q1042"/>
      <c r="R1042"/>
    </row>
    <row r="1043" spans="1:18" ht="29" hidden="1" x14ac:dyDescent="0.35">
      <c r="A1043" s="31" t="s">
        <v>188</v>
      </c>
      <c r="B1043" s="31" t="s">
        <v>131</v>
      </c>
      <c r="C1043" s="31" t="s">
        <v>127</v>
      </c>
      <c r="D1043" s="31" t="s">
        <v>132</v>
      </c>
      <c r="E1043" s="31">
        <v>1</v>
      </c>
      <c r="F1043" s="31" t="s">
        <v>125</v>
      </c>
      <c r="G1043" s="31">
        <v>0</v>
      </c>
      <c r="H1043" s="31">
        <v>-1659.5622000000001</v>
      </c>
      <c r="I1043" s="31">
        <v>0</v>
      </c>
      <c r="J1043" s="31">
        <v>19914.746800000001</v>
      </c>
      <c r="K1043" s="32">
        <v>-9.7280000000000003E-7</v>
      </c>
      <c r="L1043" s="31">
        <v>-31959.820199999998</v>
      </c>
      <c r="N1043" s="31">
        <v>17.395</v>
      </c>
      <c r="O1043" s="32">
        <v>-4.4219999999999998E-10</v>
      </c>
      <c r="P1043"/>
      <c r="Q1043"/>
      <c r="R1043"/>
    </row>
    <row r="1044" spans="1:18" ht="29" hidden="1" x14ac:dyDescent="0.35">
      <c r="A1044" s="31" t="s">
        <v>188</v>
      </c>
      <c r="B1044" s="31" t="s">
        <v>131</v>
      </c>
      <c r="C1044" s="31" t="s">
        <v>127</v>
      </c>
      <c r="D1044" s="31" t="s">
        <v>132</v>
      </c>
      <c r="E1044" s="31">
        <v>2</v>
      </c>
      <c r="F1044" s="31" t="s">
        <v>125</v>
      </c>
      <c r="G1044" s="31">
        <v>0</v>
      </c>
      <c r="H1044" s="31">
        <v>0</v>
      </c>
      <c r="I1044" s="31">
        <v>-1659.5622000000001</v>
      </c>
      <c r="J1044" s="31">
        <v>-19914.746800000001</v>
      </c>
      <c r="K1044" s="31">
        <v>31959.820199999998</v>
      </c>
      <c r="L1044" s="32">
        <v>9.7540000000000001E-7</v>
      </c>
      <c r="N1044" s="32">
        <v>-4.4219999999999998E-10</v>
      </c>
      <c r="O1044" s="31">
        <v>17.395</v>
      </c>
      <c r="P1044"/>
      <c r="Q1044"/>
      <c r="R1044"/>
    </row>
    <row r="1045" spans="1:18" ht="29" hidden="1" x14ac:dyDescent="0.35">
      <c r="A1045" s="31" t="s">
        <v>188</v>
      </c>
      <c r="B1045" s="31" t="s">
        <v>131</v>
      </c>
      <c r="C1045" s="31" t="s">
        <v>127</v>
      </c>
      <c r="D1045" s="31" t="s">
        <v>132</v>
      </c>
      <c r="E1045" s="31">
        <v>3</v>
      </c>
      <c r="F1045" s="31" t="s">
        <v>125</v>
      </c>
      <c r="G1045" s="31">
        <v>0</v>
      </c>
      <c r="H1045" s="31">
        <v>-1244.6717000000001</v>
      </c>
      <c r="I1045" s="31">
        <v>0</v>
      </c>
      <c r="J1045" s="31">
        <v>10455.242099999999</v>
      </c>
      <c r="K1045" s="32">
        <v>-7.8199999999999999E-7</v>
      </c>
      <c r="L1045" s="31">
        <v>-23969.8652</v>
      </c>
      <c r="N1045" s="31">
        <v>13.045999999999999</v>
      </c>
      <c r="O1045" s="32">
        <v>-6.745E-10</v>
      </c>
      <c r="P1045"/>
      <c r="Q1045"/>
      <c r="R1045"/>
    </row>
    <row r="1046" spans="1:18" ht="29" hidden="1" x14ac:dyDescent="0.35">
      <c r="A1046" s="31" t="s">
        <v>188</v>
      </c>
      <c r="B1046" s="31" t="s">
        <v>131</v>
      </c>
      <c r="C1046" s="31" t="s">
        <v>127</v>
      </c>
      <c r="D1046" s="31" t="s">
        <v>132</v>
      </c>
      <c r="E1046" s="31">
        <v>4</v>
      </c>
      <c r="F1046" s="31" t="s">
        <v>125</v>
      </c>
      <c r="G1046" s="31">
        <v>0</v>
      </c>
      <c r="H1046" s="31">
        <v>-1244.6717000000001</v>
      </c>
      <c r="I1046" s="31">
        <v>0</v>
      </c>
      <c r="J1046" s="31">
        <v>19416.878100000002</v>
      </c>
      <c r="K1046" s="32">
        <v>-6.7710000000000005E-7</v>
      </c>
      <c r="L1046" s="31">
        <v>-23969.8652</v>
      </c>
      <c r="N1046" s="31">
        <v>13.045999999999999</v>
      </c>
      <c r="O1046" s="32">
        <v>1.123E-11</v>
      </c>
      <c r="P1046"/>
      <c r="Q1046"/>
      <c r="R1046"/>
    </row>
    <row r="1047" spans="1:18" ht="29" hidden="1" x14ac:dyDescent="0.35">
      <c r="A1047" s="31" t="s">
        <v>188</v>
      </c>
      <c r="B1047" s="31" t="s">
        <v>131</v>
      </c>
      <c r="C1047" s="31" t="s">
        <v>127</v>
      </c>
      <c r="D1047" s="31" t="s">
        <v>132</v>
      </c>
      <c r="E1047" s="31">
        <v>5</v>
      </c>
      <c r="F1047" s="31" t="s">
        <v>125</v>
      </c>
      <c r="G1047" s="31">
        <v>0</v>
      </c>
      <c r="H1047" s="31">
        <v>0</v>
      </c>
      <c r="I1047" s="31">
        <v>-1244.6717000000001</v>
      </c>
      <c r="J1047" s="31">
        <v>-19416.878100000002</v>
      </c>
      <c r="K1047" s="31">
        <v>23969.8652</v>
      </c>
      <c r="L1047" s="32">
        <v>7.6850000000000003E-7</v>
      </c>
      <c r="N1047" s="32">
        <v>-2.8350000000000001E-11</v>
      </c>
      <c r="O1047" s="31">
        <v>13.045999999999999</v>
      </c>
      <c r="P1047"/>
      <c r="Q1047"/>
      <c r="R1047"/>
    </row>
    <row r="1048" spans="1:18" ht="29" hidden="1" x14ac:dyDescent="0.35">
      <c r="A1048" s="31" t="s">
        <v>188</v>
      </c>
      <c r="B1048" s="31" t="s">
        <v>131</v>
      </c>
      <c r="C1048" s="31" t="s">
        <v>127</v>
      </c>
      <c r="D1048" s="31" t="s">
        <v>132</v>
      </c>
      <c r="E1048" s="31">
        <v>6</v>
      </c>
      <c r="F1048" s="31" t="s">
        <v>125</v>
      </c>
      <c r="G1048" s="31">
        <v>0</v>
      </c>
      <c r="H1048" s="31">
        <v>0</v>
      </c>
      <c r="I1048" s="31">
        <v>-1244.6717000000001</v>
      </c>
      <c r="J1048" s="31">
        <v>-10455.242099999999</v>
      </c>
      <c r="K1048" s="31">
        <v>23969.8652</v>
      </c>
      <c r="L1048" s="32">
        <v>6.9449999999999998E-7</v>
      </c>
      <c r="N1048" s="32">
        <v>-6.3490000000000005E-10</v>
      </c>
      <c r="O1048" s="31">
        <v>13.045999999999999</v>
      </c>
      <c r="P1048"/>
      <c r="Q1048"/>
      <c r="R1048"/>
    </row>
    <row r="1049" spans="1:18" ht="29" hidden="1" x14ac:dyDescent="0.35">
      <c r="A1049" s="31" t="s">
        <v>188</v>
      </c>
      <c r="B1049" s="31" t="s">
        <v>131</v>
      </c>
      <c r="C1049" s="31" t="s">
        <v>127</v>
      </c>
      <c r="D1049" s="31" t="s">
        <v>132</v>
      </c>
      <c r="E1049" s="31">
        <v>7</v>
      </c>
      <c r="F1049" s="31" t="s">
        <v>125</v>
      </c>
      <c r="G1049" s="31">
        <v>0</v>
      </c>
      <c r="H1049" s="31">
        <v>-1244.6717000000001</v>
      </c>
      <c r="I1049" s="31">
        <v>1244.6717000000001</v>
      </c>
      <c r="J1049" s="31">
        <v>29872.1201</v>
      </c>
      <c r="K1049" s="31">
        <v>-23969.8652</v>
      </c>
      <c r="L1049" s="31">
        <v>-23969.8652</v>
      </c>
      <c r="N1049" s="31">
        <v>13.045999999999999</v>
      </c>
      <c r="O1049" s="31">
        <v>-13.045999999999999</v>
      </c>
      <c r="P1049"/>
      <c r="Q1049"/>
      <c r="R1049"/>
    </row>
    <row r="1050" spans="1:18" ht="29" hidden="1" x14ac:dyDescent="0.35">
      <c r="A1050" s="31" t="s">
        <v>188</v>
      </c>
      <c r="B1050" s="31" t="s">
        <v>131</v>
      </c>
      <c r="C1050" s="31" t="s">
        <v>127</v>
      </c>
      <c r="D1050" s="31" t="s">
        <v>132</v>
      </c>
      <c r="E1050" s="31">
        <v>8</v>
      </c>
      <c r="F1050" s="31" t="s">
        <v>125</v>
      </c>
      <c r="G1050" s="31">
        <v>0</v>
      </c>
      <c r="H1050" s="31">
        <v>-1244.6717000000001</v>
      </c>
      <c r="I1050" s="31">
        <v>-1244.6717000000001</v>
      </c>
      <c r="J1050" s="32">
        <v>-1.331E-6</v>
      </c>
      <c r="K1050" s="31">
        <v>23969.8652</v>
      </c>
      <c r="L1050" s="31">
        <v>-23969.8652</v>
      </c>
      <c r="N1050" s="31">
        <v>13.045999999999999</v>
      </c>
      <c r="O1050" s="31">
        <v>13.045999999999999</v>
      </c>
      <c r="P1050"/>
      <c r="Q1050"/>
      <c r="R1050"/>
    </row>
    <row r="1051" spans="1:18" ht="29" hidden="1" x14ac:dyDescent="0.35">
      <c r="A1051" s="31" t="s">
        <v>188</v>
      </c>
      <c r="B1051" s="31" t="s">
        <v>131</v>
      </c>
      <c r="C1051" s="31" t="s">
        <v>127</v>
      </c>
      <c r="D1051" s="31" t="s">
        <v>132</v>
      </c>
      <c r="E1051" s="31">
        <v>9</v>
      </c>
      <c r="F1051" s="31" t="s">
        <v>125</v>
      </c>
      <c r="G1051" s="31">
        <v>0</v>
      </c>
      <c r="H1051" s="31">
        <v>-934.33349999999996</v>
      </c>
      <c r="I1051" s="31">
        <v>934.33349999999996</v>
      </c>
      <c r="J1051" s="31">
        <v>15696.803400000001</v>
      </c>
      <c r="K1051" s="31">
        <v>-17993.378799999999</v>
      </c>
      <c r="L1051" s="31">
        <v>-17993.378799999999</v>
      </c>
      <c r="N1051" s="31">
        <v>9.7929999999999993</v>
      </c>
      <c r="O1051" s="31">
        <v>-9.7929999999999993</v>
      </c>
      <c r="P1051"/>
      <c r="Q1051"/>
      <c r="R1051"/>
    </row>
    <row r="1052" spans="1:18" ht="29" hidden="1" x14ac:dyDescent="0.35">
      <c r="A1052" s="31" t="s">
        <v>188</v>
      </c>
      <c r="B1052" s="31" t="s">
        <v>131</v>
      </c>
      <c r="C1052" s="31" t="s">
        <v>127</v>
      </c>
      <c r="D1052" s="31" t="s">
        <v>132</v>
      </c>
      <c r="E1052" s="31">
        <v>10</v>
      </c>
      <c r="F1052" s="31" t="s">
        <v>125</v>
      </c>
      <c r="G1052" s="31">
        <v>0</v>
      </c>
      <c r="H1052" s="31">
        <v>-934.33349999999996</v>
      </c>
      <c r="I1052" s="31">
        <v>934.33349999999996</v>
      </c>
      <c r="J1052" s="31">
        <v>29151.206300000002</v>
      </c>
      <c r="K1052" s="31">
        <v>-17993.378799999999</v>
      </c>
      <c r="L1052" s="31">
        <v>-17993.378799999999</v>
      </c>
      <c r="N1052" s="31">
        <v>9.7929999999999993</v>
      </c>
      <c r="O1052" s="31">
        <v>-9.7929999999999993</v>
      </c>
      <c r="P1052"/>
      <c r="Q1052"/>
      <c r="R1052"/>
    </row>
    <row r="1053" spans="1:18" ht="29" hidden="1" x14ac:dyDescent="0.35">
      <c r="A1053" s="31" t="s">
        <v>188</v>
      </c>
      <c r="B1053" s="31" t="s">
        <v>131</v>
      </c>
      <c r="C1053" s="31" t="s">
        <v>127</v>
      </c>
      <c r="D1053" s="31" t="s">
        <v>132</v>
      </c>
      <c r="E1053" s="31">
        <v>11</v>
      </c>
      <c r="F1053" s="31" t="s">
        <v>125</v>
      </c>
      <c r="G1053" s="31">
        <v>0</v>
      </c>
      <c r="H1053" s="31">
        <v>-934.33349999999996</v>
      </c>
      <c r="I1053" s="31">
        <v>-934.33349999999996</v>
      </c>
      <c r="J1053" s="31">
        <v>-6727.2015000000001</v>
      </c>
      <c r="K1053" s="31">
        <v>17993.378799999999</v>
      </c>
      <c r="L1053" s="31">
        <v>-17993.378799999999</v>
      </c>
      <c r="N1053" s="31">
        <v>9.7929999999999993</v>
      </c>
      <c r="O1053" s="31">
        <v>9.7929999999999993</v>
      </c>
      <c r="P1053"/>
      <c r="Q1053"/>
      <c r="R1053"/>
    </row>
    <row r="1054" spans="1:18" ht="29" hidden="1" x14ac:dyDescent="0.35">
      <c r="A1054" s="31" t="s">
        <v>188</v>
      </c>
      <c r="B1054" s="31" t="s">
        <v>131</v>
      </c>
      <c r="C1054" s="31" t="s">
        <v>127</v>
      </c>
      <c r="D1054" s="31" t="s">
        <v>132</v>
      </c>
      <c r="E1054" s="31">
        <v>12</v>
      </c>
      <c r="F1054" s="31" t="s">
        <v>125</v>
      </c>
      <c r="G1054" s="31">
        <v>0</v>
      </c>
      <c r="H1054" s="31">
        <v>-934.33349999999996</v>
      </c>
      <c r="I1054" s="31">
        <v>-934.33349999999996</v>
      </c>
      <c r="J1054" s="31">
        <v>6727.2015000000001</v>
      </c>
      <c r="K1054" s="31">
        <v>17993.378799999999</v>
      </c>
      <c r="L1054" s="31">
        <v>-17993.378799999999</v>
      </c>
      <c r="N1054" s="31">
        <v>9.7929999999999993</v>
      </c>
      <c r="O1054" s="31">
        <v>9.7929999999999993</v>
      </c>
      <c r="P1054"/>
      <c r="Q1054"/>
      <c r="R1054"/>
    </row>
    <row r="1055" spans="1:18" ht="29" hidden="1" x14ac:dyDescent="0.35">
      <c r="A1055" s="31" t="s">
        <v>188</v>
      </c>
      <c r="B1055" s="31" t="s">
        <v>133</v>
      </c>
      <c r="C1055" s="31" t="s">
        <v>127</v>
      </c>
      <c r="D1055" s="31" t="s">
        <v>132</v>
      </c>
      <c r="E1055" s="31">
        <v>1</v>
      </c>
      <c r="F1055" s="31" t="s">
        <v>125</v>
      </c>
      <c r="G1055" s="31">
        <v>0</v>
      </c>
      <c r="H1055" s="31">
        <v>0</v>
      </c>
      <c r="I1055" s="31">
        <v>-1659.5622000000001</v>
      </c>
      <c r="J1055" s="31">
        <v>-19914.746800000001</v>
      </c>
      <c r="K1055" s="31">
        <v>31959.820199999998</v>
      </c>
      <c r="L1055" s="32">
        <v>9.7540000000000001E-7</v>
      </c>
      <c r="N1055" s="32">
        <v>-4.4219999999999998E-10</v>
      </c>
      <c r="O1055" s="31">
        <v>17.395</v>
      </c>
      <c r="P1055"/>
      <c r="Q1055"/>
      <c r="R1055"/>
    </row>
    <row r="1056" spans="1:18" ht="29" hidden="1" x14ac:dyDescent="0.35">
      <c r="A1056" s="31" t="s">
        <v>188</v>
      </c>
      <c r="B1056" s="31" t="s">
        <v>133</v>
      </c>
      <c r="C1056" s="31" t="s">
        <v>127</v>
      </c>
      <c r="D1056" s="31" t="s">
        <v>132</v>
      </c>
      <c r="E1056" s="31">
        <v>2</v>
      </c>
      <c r="F1056" s="31" t="s">
        <v>125</v>
      </c>
      <c r="G1056" s="31">
        <v>0</v>
      </c>
      <c r="H1056" s="31">
        <v>1659.5622000000001</v>
      </c>
      <c r="I1056" s="31">
        <v>0</v>
      </c>
      <c r="J1056" s="31">
        <v>-19914.746800000001</v>
      </c>
      <c r="K1056" s="32">
        <v>9.7280000000000003E-7</v>
      </c>
      <c r="L1056" s="31">
        <v>31959.820199999998</v>
      </c>
      <c r="N1056" s="31">
        <v>-17.395</v>
      </c>
      <c r="O1056" s="32">
        <v>4.4219999999999998E-10</v>
      </c>
      <c r="P1056"/>
      <c r="Q1056"/>
      <c r="R1056"/>
    </row>
    <row r="1057" spans="1:21" ht="29" hidden="1" x14ac:dyDescent="0.35">
      <c r="A1057" s="31" t="s">
        <v>188</v>
      </c>
      <c r="B1057" s="31" t="s">
        <v>133</v>
      </c>
      <c r="C1057" s="31" t="s">
        <v>127</v>
      </c>
      <c r="D1057" s="31" t="s">
        <v>132</v>
      </c>
      <c r="E1057" s="31">
        <v>3</v>
      </c>
      <c r="F1057" s="31" t="s">
        <v>125</v>
      </c>
      <c r="G1057" s="31">
        <v>0</v>
      </c>
      <c r="H1057" s="31">
        <v>0</v>
      </c>
      <c r="I1057" s="31">
        <v>-1244.6717000000001</v>
      </c>
      <c r="J1057" s="31">
        <v>-19416.878100000002</v>
      </c>
      <c r="K1057" s="31">
        <v>23969.8652</v>
      </c>
      <c r="L1057" s="32">
        <v>7.6850000000000003E-7</v>
      </c>
      <c r="N1057" s="32">
        <v>-2.8350000000000001E-11</v>
      </c>
      <c r="O1057" s="31">
        <v>13.045999999999999</v>
      </c>
      <c r="P1057"/>
      <c r="Q1057"/>
      <c r="R1057"/>
    </row>
    <row r="1058" spans="1:21" ht="29" hidden="1" x14ac:dyDescent="0.35">
      <c r="A1058" s="31" t="s">
        <v>188</v>
      </c>
      <c r="B1058" s="31" t="s">
        <v>133</v>
      </c>
      <c r="C1058" s="31" t="s">
        <v>127</v>
      </c>
      <c r="D1058" s="31" t="s">
        <v>132</v>
      </c>
      <c r="E1058" s="31">
        <v>4</v>
      </c>
      <c r="F1058" s="31" t="s">
        <v>125</v>
      </c>
      <c r="G1058" s="31">
        <v>0</v>
      </c>
      <c r="H1058" s="31">
        <v>0</v>
      </c>
      <c r="I1058" s="31">
        <v>-1244.6717000000001</v>
      </c>
      <c r="J1058" s="31">
        <v>-10455.242099999999</v>
      </c>
      <c r="K1058" s="31">
        <v>23969.8652</v>
      </c>
      <c r="L1058" s="32">
        <v>6.9449999999999998E-7</v>
      </c>
      <c r="N1058" s="32">
        <v>-6.3490000000000005E-10</v>
      </c>
      <c r="O1058" s="31">
        <v>13.045999999999999</v>
      </c>
      <c r="P1058"/>
      <c r="Q1058"/>
      <c r="R1058"/>
    </row>
    <row r="1059" spans="1:21" ht="29" hidden="1" x14ac:dyDescent="0.35">
      <c r="A1059" s="31" t="s">
        <v>188</v>
      </c>
      <c r="B1059" s="31" t="s">
        <v>133</v>
      </c>
      <c r="C1059" s="31" t="s">
        <v>127</v>
      </c>
      <c r="D1059" s="31" t="s">
        <v>132</v>
      </c>
      <c r="E1059" s="31">
        <v>5</v>
      </c>
      <c r="F1059" s="31" t="s">
        <v>125</v>
      </c>
      <c r="G1059" s="31">
        <v>0</v>
      </c>
      <c r="H1059" s="31">
        <v>1244.6717000000001</v>
      </c>
      <c r="I1059" s="31">
        <v>0</v>
      </c>
      <c r="J1059" s="31">
        <v>-19416.878100000002</v>
      </c>
      <c r="K1059" s="32">
        <v>6.7710000000000005E-7</v>
      </c>
      <c r="L1059" s="31">
        <v>23969.8652</v>
      </c>
      <c r="N1059" s="31">
        <v>-13.045999999999999</v>
      </c>
      <c r="O1059" s="32">
        <v>-1.123E-11</v>
      </c>
      <c r="P1059"/>
      <c r="Q1059"/>
      <c r="R1059"/>
    </row>
    <row r="1060" spans="1:21" ht="29" hidden="1" x14ac:dyDescent="0.35">
      <c r="A1060" s="31" t="s">
        <v>188</v>
      </c>
      <c r="B1060" s="31" t="s">
        <v>133</v>
      </c>
      <c r="C1060" s="31" t="s">
        <v>127</v>
      </c>
      <c r="D1060" s="31" t="s">
        <v>132</v>
      </c>
      <c r="E1060" s="31">
        <v>6</v>
      </c>
      <c r="F1060" s="31" t="s">
        <v>125</v>
      </c>
      <c r="G1060" s="31">
        <v>0</v>
      </c>
      <c r="H1060" s="31">
        <v>1244.6717000000001</v>
      </c>
      <c r="I1060" s="31">
        <v>0</v>
      </c>
      <c r="J1060" s="31">
        <v>-10455.242099999999</v>
      </c>
      <c r="K1060" s="32">
        <v>7.8199999999999999E-7</v>
      </c>
      <c r="L1060" s="31">
        <v>23969.8652</v>
      </c>
      <c r="N1060" s="31">
        <v>-13.045999999999999</v>
      </c>
      <c r="O1060" s="32">
        <v>6.745E-10</v>
      </c>
      <c r="P1060"/>
      <c r="Q1060"/>
      <c r="R1060"/>
    </row>
    <row r="1061" spans="1:21" ht="29" hidden="1" x14ac:dyDescent="0.35">
      <c r="A1061" s="31" t="s">
        <v>188</v>
      </c>
      <c r="B1061" s="31" t="s">
        <v>133</v>
      </c>
      <c r="C1061" s="31" t="s">
        <v>127</v>
      </c>
      <c r="D1061" s="31" t="s">
        <v>132</v>
      </c>
      <c r="E1061" s="31">
        <v>7</v>
      </c>
      <c r="F1061" s="31" t="s">
        <v>125</v>
      </c>
      <c r="G1061" s="31">
        <v>0</v>
      </c>
      <c r="H1061" s="31">
        <v>-1244.6717000000001</v>
      </c>
      <c r="I1061" s="31">
        <v>-1244.6717000000001</v>
      </c>
      <c r="J1061" s="32">
        <v>-1.331E-6</v>
      </c>
      <c r="K1061" s="31">
        <v>23969.8652</v>
      </c>
      <c r="L1061" s="31">
        <v>-23969.8652</v>
      </c>
      <c r="N1061" s="31">
        <v>13.045999999999999</v>
      </c>
      <c r="O1061" s="31">
        <v>13.045999999999999</v>
      </c>
      <c r="P1061"/>
      <c r="Q1061"/>
      <c r="R1061"/>
    </row>
    <row r="1062" spans="1:21" ht="29" hidden="1" x14ac:dyDescent="0.35">
      <c r="A1062" s="31" t="s">
        <v>188</v>
      </c>
      <c r="B1062" s="31" t="s">
        <v>133</v>
      </c>
      <c r="C1062" s="31" t="s">
        <v>127</v>
      </c>
      <c r="D1062" s="31" t="s">
        <v>132</v>
      </c>
      <c r="E1062" s="31">
        <v>8</v>
      </c>
      <c r="F1062" s="31" t="s">
        <v>125</v>
      </c>
      <c r="G1062" s="31">
        <v>0</v>
      </c>
      <c r="H1062" s="31">
        <v>1244.6717000000001</v>
      </c>
      <c r="I1062" s="31">
        <v>-1244.6717000000001</v>
      </c>
      <c r="J1062" s="31">
        <v>-29872.1201</v>
      </c>
      <c r="K1062" s="31">
        <v>23969.8652</v>
      </c>
      <c r="L1062" s="31">
        <v>23969.8652</v>
      </c>
      <c r="N1062" s="31">
        <v>-13.045999999999999</v>
      </c>
      <c r="O1062" s="31">
        <v>13.045999999999999</v>
      </c>
      <c r="P1062"/>
      <c r="Q1062"/>
      <c r="R1062"/>
    </row>
    <row r="1063" spans="1:21" ht="29" hidden="1" x14ac:dyDescent="0.35">
      <c r="A1063" s="31" t="s">
        <v>188</v>
      </c>
      <c r="B1063" s="31" t="s">
        <v>133</v>
      </c>
      <c r="C1063" s="31" t="s">
        <v>127</v>
      </c>
      <c r="D1063" s="31" t="s">
        <v>132</v>
      </c>
      <c r="E1063" s="31">
        <v>9</v>
      </c>
      <c r="F1063" s="31" t="s">
        <v>125</v>
      </c>
      <c r="G1063" s="31">
        <v>0</v>
      </c>
      <c r="H1063" s="31">
        <v>-934.33349999999996</v>
      </c>
      <c r="I1063" s="31">
        <v>-934.33349999999996</v>
      </c>
      <c r="J1063" s="31">
        <v>-6727.2015000000001</v>
      </c>
      <c r="K1063" s="31">
        <v>17993.378799999999</v>
      </c>
      <c r="L1063" s="31">
        <v>-17993.378799999999</v>
      </c>
      <c r="N1063" s="31">
        <v>9.7929999999999993</v>
      </c>
      <c r="O1063" s="31">
        <v>9.7929999999999993</v>
      </c>
      <c r="P1063"/>
      <c r="Q1063"/>
      <c r="R1063"/>
    </row>
    <row r="1064" spans="1:21" ht="29" hidden="1" x14ac:dyDescent="0.35">
      <c r="A1064" s="31" t="s">
        <v>188</v>
      </c>
      <c r="B1064" s="31" t="s">
        <v>133</v>
      </c>
      <c r="C1064" s="31" t="s">
        <v>127</v>
      </c>
      <c r="D1064" s="31" t="s">
        <v>132</v>
      </c>
      <c r="E1064" s="31">
        <v>10</v>
      </c>
      <c r="F1064" s="31" t="s">
        <v>125</v>
      </c>
      <c r="G1064" s="31">
        <v>0</v>
      </c>
      <c r="H1064" s="31">
        <v>-934.33349999999996</v>
      </c>
      <c r="I1064" s="31">
        <v>-934.33349999999996</v>
      </c>
      <c r="J1064" s="31">
        <v>6727.2015000000001</v>
      </c>
      <c r="K1064" s="31">
        <v>17993.378799999999</v>
      </c>
      <c r="L1064" s="31">
        <v>-17993.378799999999</v>
      </c>
      <c r="N1064" s="31">
        <v>9.7929999999999993</v>
      </c>
      <c r="O1064" s="31">
        <v>9.7929999999999993</v>
      </c>
      <c r="P1064"/>
      <c r="Q1064"/>
      <c r="R1064"/>
    </row>
    <row r="1065" spans="1:21" ht="29" hidden="1" x14ac:dyDescent="0.35">
      <c r="A1065" s="31" t="s">
        <v>188</v>
      </c>
      <c r="B1065" s="31" t="s">
        <v>133</v>
      </c>
      <c r="C1065" s="31" t="s">
        <v>127</v>
      </c>
      <c r="D1065" s="31" t="s">
        <v>132</v>
      </c>
      <c r="E1065" s="31">
        <v>11</v>
      </c>
      <c r="F1065" s="31" t="s">
        <v>125</v>
      </c>
      <c r="G1065" s="31">
        <v>0</v>
      </c>
      <c r="H1065" s="31">
        <v>934.33349999999996</v>
      </c>
      <c r="I1065" s="31">
        <v>-934.33349999999996</v>
      </c>
      <c r="J1065" s="31">
        <v>-29151.206300000002</v>
      </c>
      <c r="K1065" s="31">
        <v>17993.378799999999</v>
      </c>
      <c r="L1065" s="31">
        <v>17993.378799999999</v>
      </c>
      <c r="N1065" s="31">
        <v>-9.7929999999999993</v>
      </c>
      <c r="O1065" s="31">
        <v>9.7929999999999993</v>
      </c>
      <c r="P1065"/>
      <c r="Q1065"/>
      <c r="R1065"/>
    </row>
    <row r="1066" spans="1:21" ht="29" hidden="1" x14ac:dyDescent="0.35">
      <c r="A1066" s="31" t="s">
        <v>188</v>
      </c>
      <c r="B1066" s="31" t="s">
        <v>133</v>
      </c>
      <c r="C1066" s="31" t="s">
        <v>127</v>
      </c>
      <c r="D1066" s="31" t="s">
        <v>132</v>
      </c>
      <c r="E1066" s="31">
        <v>12</v>
      </c>
      <c r="F1066" s="31" t="s">
        <v>125</v>
      </c>
      <c r="G1066" s="31">
        <v>0</v>
      </c>
      <c r="H1066" s="31">
        <v>934.33349999999996</v>
      </c>
      <c r="I1066" s="31">
        <v>-934.33349999999996</v>
      </c>
      <c r="J1066" s="31">
        <v>-15696.803400000001</v>
      </c>
      <c r="K1066" s="31">
        <v>17993.378799999999</v>
      </c>
      <c r="L1066" s="31">
        <v>17993.378799999999</v>
      </c>
      <c r="N1066" s="31">
        <v>-9.7929999999999993</v>
      </c>
      <c r="O1066" s="31">
        <v>9.7929999999999993</v>
      </c>
      <c r="P1066"/>
      <c r="Q1066"/>
      <c r="R1066"/>
    </row>
    <row r="1067" spans="1:21" ht="14.5" hidden="1" x14ac:dyDescent="0.35">
      <c r="A1067" s="31" t="s">
        <v>188</v>
      </c>
      <c r="B1067" s="31" t="s">
        <v>134</v>
      </c>
      <c r="C1067" s="31" t="s">
        <v>127</v>
      </c>
      <c r="D1067" s="31"/>
      <c r="E1067" s="31"/>
      <c r="F1067" s="31" t="s">
        <v>125</v>
      </c>
      <c r="G1067" s="31">
        <v>0</v>
      </c>
      <c r="H1067" s="31">
        <v>-5887.0271000000002</v>
      </c>
      <c r="I1067" s="31">
        <v>0</v>
      </c>
      <c r="J1067" s="31">
        <v>77708.757700000002</v>
      </c>
      <c r="K1067" s="32">
        <v>-3.8659999999999999E-6</v>
      </c>
      <c r="L1067" s="31">
        <v>-149306.7665</v>
      </c>
      <c r="N1067" s="31">
        <v>58.540999999999997</v>
      </c>
      <c r="O1067" s="32">
        <v>-1.2159999999999999E-9</v>
      </c>
      <c r="P1067"/>
      <c r="Q1067"/>
      <c r="R1067"/>
    </row>
    <row r="1068" spans="1:21" ht="14.5" hidden="1" x14ac:dyDescent="0.35">
      <c r="A1068" s="31" t="s">
        <v>188</v>
      </c>
      <c r="B1068" s="31" t="s">
        <v>135</v>
      </c>
      <c r="C1068" s="31" t="s">
        <v>127</v>
      </c>
      <c r="D1068" s="31"/>
      <c r="E1068" s="31"/>
      <c r="F1068" s="31" t="s">
        <v>125</v>
      </c>
      <c r="G1068" s="31">
        <v>0</v>
      </c>
      <c r="H1068" s="31">
        <v>-5887.0271000000002</v>
      </c>
      <c r="I1068" s="31">
        <v>0</v>
      </c>
      <c r="J1068" s="31">
        <v>63579.892699999997</v>
      </c>
      <c r="K1068" s="32">
        <v>-4.0559999999999998E-6</v>
      </c>
      <c r="L1068" s="31">
        <v>-149306.7665</v>
      </c>
      <c r="N1068" s="31">
        <v>58.540999999999997</v>
      </c>
      <c r="O1068" s="32">
        <v>-2.2729999999999999E-9</v>
      </c>
      <c r="P1068"/>
      <c r="Q1068"/>
      <c r="R1068"/>
    </row>
    <row r="1069" spans="1:21" ht="14.5" hidden="1" x14ac:dyDescent="0.35">
      <c r="A1069" s="31" t="s">
        <v>188</v>
      </c>
      <c r="B1069" s="31" t="s">
        <v>136</v>
      </c>
      <c r="C1069" s="31" t="s">
        <v>127</v>
      </c>
      <c r="D1069" s="31"/>
      <c r="E1069" s="31"/>
      <c r="F1069" s="31" t="s">
        <v>125</v>
      </c>
      <c r="G1069" s="31">
        <v>0</v>
      </c>
      <c r="H1069" s="31">
        <v>0</v>
      </c>
      <c r="I1069" s="31">
        <v>-5887.0271000000002</v>
      </c>
      <c r="J1069" s="31">
        <v>-77708.757800000007</v>
      </c>
      <c r="K1069" s="31">
        <v>149306.7665</v>
      </c>
      <c r="L1069" s="32">
        <v>4.0389999999999998E-6</v>
      </c>
      <c r="N1069" s="32">
        <v>-1.285E-9</v>
      </c>
      <c r="O1069" s="31">
        <v>58.540999999999997</v>
      </c>
      <c r="P1069"/>
      <c r="Q1069"/>
      <c r="R1069"/>
    </row>
    <row r="1070" spans="1:21" ht="14.5" hidden="1" x14ac:dyDescent="0.35">
      <c r="A1070" s="31" t="s">
        <v>188</v>
      </c>
      <c r="B1070" s="31" t="s">
        <v>137</v>
      </c>
      <c r="C1070" s="31" t="s">
        <v>127</v>
      </c>
      <c r="D1070" s="31"/>
      <c r="E1070" s="31"/>
      <c r="F1070" s="31" t="s">
        <v>125</v>
      </c>
      <c r="G1070" s="31">
        <v>0</v>
      </c>
      <c r="H1070" s="31">
        <v>0</v>
      </c>
      <c r="I1070" s="31">
        <v>-5887.0271000000002</v>
      </c>
      <c r="J1070" s="31">
        <v>-63579.892699999997</v>
      </c>
      <c r="K1070" s="31">
        <v>149306.7665</v>
      </c>
      <c r="L1070" s="32">
        <v>3.907E-6</v>
      </c>
      <c r="N1070" s="32">
        <v>-2.2039999999999998E-9</v>
      </c>
      <c r="O1070" s="31">
        <v>58.540999999999997</v>
      </c>
      <c r="P1070"/>
      <c r="Q1070"/>
      <c r="R1070"/>
    </row>
    <row r="1071" spans="1:21" s="35" customFormat="1" ht="30" customHeight="1" x14ac:dyDescent="0.7">
      <c r="A1071" s="36" t="s">
        <v>188</v>
      </c>
      <c r="B1071" s="36" t="s">
        <v>138</v>
      </c>
      <c r="C1071" s="36" t="s">
        <v>127</v>
      </c>
      <c r="D1071" s="36"/>
      <c r="E1071" s="36"/>
      <c r="F1071" s="36" t="s">
        <v>125</v>
      </c>
      <c r="G1071" s="36">
        <v>0</v>
      </c>
      <c r="H1071" s="36">
        <v>-5887.0271000000002</v>
      </c>
      <c r="I1071" s="36">
        <v>0</v>
      </c>
      <c r="J1071" s="36">
        <v>70644.325200000007</v>
      </c>
      <c r="K1071" s="37">
        <v>-3.9609999999999999E-6</v>
      </c>
      <c r="L1071" s="36">
        <v>-149306.7665</v>
      </c>
      <c r="N1071" s="36">
        <v>58.540999999999997</v>
      </c>
      <c r="O1071" s="37"/>
      <c r="P1071" s="10">
        <f>N1071-N1164</f>
        <v>18.700999999999993</v>
      </c>
      <c r="Q1071" s="51">
        <f>(MAX(G1077:G1079)*P1071*EARTHQUAKE!B7)/('P-Delta Effect Check'!H1071*3000*EARTHQUAKE!B26)</f>
        <v>-5.5533683183115988E-2</v>
      </c>
      <c r="R1071" s="34">
        <v>-1218.9105</v>
      </c>
      <c r="S1071" s="34">
        <v>12.116</v>
      </c>
      <c r="T1071" s="10">
        <f>S1071-S1164</f>
        <v>3.8739999999999988</v>
      </c>
      <c r="U1071" s="45">
        <f>(MAX(G1077:G1079)*T1071*EARTHQUAKE!H7)/('P-Delta Effect Check'!R1071*3000*EARTHQUAKE!H26)</f>
        <v>-5.5561694384974408E-2</v>
      </c>
    </row>
    <row r="1072" spans="1:21" s="35" customFormat="1" ht="30" hidden="1" customHeight="1" x14ac:dyDescent="0.7">
      <c r="A1072" s="36" t="s">
        <v>188</v>
      </c>
      <c r="B1072" s="36" t="s">
        <v>139</v>
      </c>
      <c r="C1072" s="36" t="s">
        <v>127</v>
      </c>
      <c r="D1072" s="36"/>
      <c r="E1072" s="36"/>
      <c r="F1072" s="36" t="s">
        <v>125</v>
      </c>
      <c r="G1072" s="36">
        <v>0</v>
      </c>
      <c r="H1072" s="36">
        <v>0</v>
      </c>
      <c r="I1072" s="36">
        <v>-5887.0271000000002</v>
      </c>
      <c r="J1072" s="36">
        <v>-70644.325200000007</v>
      </c>
      <c r="K1072" s="36">
        <v>149306.7665</v>
      </c>
      <c r="L1072" s="37">
        <v>3.9729999999999999E-6</v>
      </c>
      <c r="N1072" s="37"/>
      <c r="O1072" s="36">
        <v>58.540999999999997</v>
      </c>
      <c r="P1072" s="10"/>
      <c r="Q1072" s="10"/>
      <c r="R1072" s="10"/>
    </row>
    <row r="1073" spans="1:21" ht="14.5" hidden="1" x14ac:dyDescent="0.35">
      <c r="A1073" s="31" t="s">
        <v>188</v>
      </c>
      <c r="B1073" s="31" t="s">
        <v>140</v>
      </c>
      <c r="C1073" s="31" t="s">
        <v>127</v>
      </c>
      <c r="D1073" s="31"/>
      <c r="E1073" s="31"/>
      <c r="F1073" s="31" t="s">
        <v>125</v>
      </c>
      <c r="G1073" s="31">
        <v>0</v>
      </c>
      <c r="H1073" s="31">
        <v>-1608.5166999999999</v>
      </c>
      <c r="I1073" s="31">
        <v>0</v>
      </c>
      <c r="J1073" s="31">
        <v>21232.4202</v>
      </c>
      <c r="K1073" s="32">
        <v>-1.0640000000000001E-6</v>
      </c>
      <c r="L1073" s="31">
        <v>-41340.1204</v>
      </c>
      <c r="N1073" s="31">
        <v>15.988</v>
      </c>
      <c r="O1073" s="32">
        <v>-3.3510000000000001E-10</v>
      </c>
      <c r="P1073"/>
      <c r="Q1073"/>
      <c r="R1073"/>
    </row>
    <row r="1074" spans="1:21" ht="14.5" hidden="1" x14ac:dyDescent="0.35">
      <c r="A1074" s="31" t="s">
        <v>188</v>
      </c>
      <c r="B1074" s="31" t="s">
        <v>141</v>
      </c>
      <c r="C1074" s="31" t="s">
        <v>127</v>
      </c>
      <c r="D1074" s="31"/>
      <c r="E1074" s="31"/>
      <c r="F1074" s="31" t="s">
        <v>125</v>
      </c>
      <c r="G1074" s="31">
        <v>0</v>
      </c>
      <c r="H1074" s="31">
        <v>-1608.5166999999999</v>
      </c>
      <c r="I1074" s="31">
        <v>0</v>
      </c>
      <c r="J1074" s="31">
        <v>17371.980200000002</v>
      </c>
      <c r="K1074" s="32">
        <v>-1.1170000000000001E-6</v>
      </c>
      <c r="L1074" s="31">
        <v>-41340.1204</v>
      </c>
      <c r="N1074" s="31">
        <v>15.988</v>
      </c>
      <c r="O1074" s="32">
        <v>-6.2419999999999997E-10</v>
      </c>
      <c r="P1074"/>
      <c r="Q1074"/>
      <c r="R1074"/>
    </row>
    <row r="1075" spans="1:21" ht="14.5" hidden="1" x14ac:dyDescent="0.35">
      <c r="A1075" s="31" t="s">
        <v>188</v>
      </c>
      <c r="B1075" s="31" t="s">
        <v>142</v>
      </c>
      <c r="C1075" s="31" t="s">
        <v>127</v>
      </c>
      <c r="D1075" s="31"/>
      <c r="E1075" s="31"/>
      <c r="F1075" s="31" t="s">
        <v>125</v>
      </c>
      <c r="G1075" s="31">
        <v>0</v>
      </c>
      <c r="H1075" s="31">
        <v>0</v>
      </c>
      <c r="I1075" s="31">
        <v>-1742.5597</v>
      </c>
      <c r="J1075" s="31">
        <v>-23001.7886</v>
      </c>
      <c r="K1075" s="31">
        <v>44785.130499999999</v>
      </c>
      <c r="L1075" s="32">
        <v>1.2049999999999999E-6</v>
      </c>
      <c r="N1075" s="32">
        <v>-3.836E-10</v>
      </c>
      <c r="O1075" s="31">
        <v>17.32</v>
      </c>
      <c r="P1075"/>
      <c r="Q1075"/>
      <c r="R1075"/>
    </row>
    <row r="1076" spans="1:21" ht="14.5" hidden="1" x14ac:dyDescent="0.35">
      <c r="A1076" s="31" t="s">
        <v>188</v>
      </c>
      <c r="B1076" s="31" t="s">
        <v>143</v>
      </c>
      <c r="C1076" s="31" t="s">
        <v>127</v>
      </c>
      <c r="D1076" s="31"/>
      <c r="E1076" s="31"/>
      <c r="F1076" s="31" t="s">
        <v>125</v>
      </c>
      <c r="G1076" s="31">
        <v>0</v>
      </c>
      <c r="H1076" s="31">
        <v>0</v>
      </c>
      <c r="I1076" s="31">
        <v>-1742.5597</v>
      </c>
      <c r="J1076" s="31">
        <v>-18819.645199999999</v>
      </c>
      <c r="K1076" s="31">
        <v>44785.130499999999</v>
      </c>
      <c r="L1076" s="32">
        <v>1.1659999999999999E-6</v>
      </c>
      <c r="N1076" s="32">
        <v>-6.5570000000000002E-10</v>
      </c>
      <c r="O1076" s="31">
        <v>17.32</v>
      </c>
      <c r="P1076"/>
      <c r="Q1076"/>
      <c r="R1076"/>
    </row>
    <row r="1077" spans="1:21" s="35" customFormat="1" ht="30" customHeight="1" x14ac:dyDescent="0.7">
      <c r="A1077" s="36" t="s">
        <v>188</v>
      </c>
      <c r="B1077" s="36" t="s">
        <v>144</v>
      </c>
      <c r="C1077" s="36" t="s">
        <v>145</v>
      </c>
      <c r="D1077" s="36"/>
      <c r="E1077" s="36"/>
      <c r="F1077" s="36" t="s">
        <v>125</v>
      </c>
      <c r="G1077" s="36">
        <v>138156.48000000001</v>
      </c>
      <c r="H1077" s="36">
        <v>0</v>
      </c>
      <c r="I1077" s="36">
        <v>0</v>
      </c>
      <c r="J1077" s="36">
        <v>0</v>
      </c>
      <c r="K1077" s="36">
        <v>1657877.76</v>
      </c>
      <c r="L1077" s="36">
        <v>-1657878</v>
      </c>
      <c r="N1077" s="37"/>
      <c r="O1077" s="37"/>
      <c r="P1077" s="10"/>
      <c r="Q1077" s="51"/>
      <c r="R1077" s="55"/>
      <c r="S1077" s="57"/>
      <c r="T1077" s="10"/>
      <c r="U1077" s="45"/>
    </row>
    <row r="1078" spans="1:21" s="35" customFormat="1" ht="30" customHeight="1" x14ac:dyDescent="0.7">
      <c r="A1078" s="36" t="s">
        <v>188</v>
      </c>
      <c r="B1078" s="36" t="s">
        <v>146</v>
      </c>
      <c r="C1078" s="36" t="s">
        <v>145</v>
      </c>
      <c r="D1078" s="36"/>
      <c r="E1078" s="36"/>
      <c r="F1078" s="36" t="s">
        <v>125</v>
      </c>
      <c r="G1078" s="36">
        <v>192300.48</v>
      </c>
      <c r="H1078" s="36">
        <v>0</v>
      </c>
      <c r="I1078" s="36">
        <v>0</v>
      </c>
      <c r="J1078" s="36">
        <v>0</v>
      </c>
      <c r="K1078" s="36">
        <v>2307605.7599999998</v>
      </c>
      <c r="L1078" s="36">
        <v>-2307606</v>
      </c>
      <c r="N1078" s="37"/>
      <c r="O1078" s="37"/>
      <c r="P1078" s="10"/>
      <c r="Q1078" s="51"/>
      <c r="R1078" s="55"/>
      <c r="S1078" s="57"/>
      <c r="T1078" s="10"/>
      <c r="U1078" s="45"/>
    </row>
    <row r="1079" spans="1:21" s="39" customFormat="1" ht="30" customHeight="1" thickBot="1" x14ac:dyDescent="0.75">
      <c r="A1079" s="38" t="s">
        <v>188</v>
      </c>
      <c r="B1079" s="38" t="s">
        <v>147</v>
      </c>
      <c r="C1079" s="38" t="s">
        <v>145</v>
      </c>
      <c r="D1079" s="38"/>
      <c r="E1079" s="38"/>
      <c r="F1079" s="38" t="s">
        <v>125</v>
      </c>
      <c r="G1079" s="38">
        <v>151021.44</v>
      </c>
      <c r="H1079" s="38">
        <v>0</v>
      </c>
      <c r="I1079" s="38">
        <v>0</v>
      </c>
      <c r="J1079" s="38">
        <v>0</v>
      </c>
      <c r="K1079" s="38">
        <v>1812257.28</v>
      </c>
      <c r="L1079" s="38">
        <v>-1812257</v>
      </c>
      <c r="N1079" s="40"/>
      <c r="O1079" s="40"/>
      <c r="P1079" s="43"/>
      <c r="Q1079" s="52"/>
      <c r="R1079" s="47"/>
      <c r="S1079" s="54"/>
      <c r="T1079" s="43"/>
      <c r="U1079" s="58"/>
    </row>
    <row r="1080" spans="1:21" ht="14.5" hidden="1" x14ac:dyDescent="0.35">
      <c r="A1080" s="31" t="s">
        <v>188</v>
      </c>
      <c r="B1080" s="31" t="s">
        <v>148</v>
      </c>
      <c r="C1080" s="31" t="s">
        <v>145</v>
      </c>
      <c r="D1080" s="31" t="s">
        <v>149</v>
      </c>
      <c r="E1080" s="31"/>
      <c r="F1080" s="31" t="s">
        <v>125</v>
      </c>
      <c r="G1080" s="31">
        <v>119341.44</v>
      </c>
      <c r="H1080" s="31">
        <v>0</v>
      </c>
      <c r="I1080" s="31">
        <v>622.33579999999995</v>
      </c>
      <c r="J1080" s="31">
        <v>14936.060100000001</v>
      </c>
      <c r="K1080" s="31">
        <v>1448077.1901</v>
      </c>
      <c r="L1080" s="31">
        <v>-1432097</v>
      </c>
      <c r="N1080" s="31">
        <v>8.6980000000000004</v>
      </c>
      <c r="O1080" s="31">
        <v>8.6980000000000004</v>
      </c>
      <c r="P1080"/>
      <c r="Q1080"/>
      <c r="R1080"/>
    </row>
    <row r="1081" spans="1:21" ht="14.5" hidden="1" x14ac:dyDescent="0.35">
      <c r="A1081" s="31" t="s">
        <v>188</v>
      </c>
      <c r="B1081" s="31" t="s">
        <v>148</v>
      </c>
      <c r="C1081" s="31" t="s">
        <v>145</v>
      </c>
      <c r="D1081" s="31" t="s">
        <v>150</v>
      </c>
      <c r="E1081" s="31"/>
      <c r="F1081" s="31" t="s">
        <v>125</v>
      </c>
      <c r="G1081" s="31">
        <v>119341.44</v>
      </c>
      <c r="H1081" s="31">
        <v>-829.78110000000004</v>
      </c>
      <c r="I1081" s="31">
        <v>-829.78110000000004</v>
      </c>
      <c r="J1081" s="31">
        <v>-9957.3734000000004</v>
      </c>
      <c r="K1081" s="31">
        <v>1420112.3474000001</v>
      </c>
      <c r="L1081" s="31">
        <v>-1448077</v>
      </c>
      <c r="N1081" s="32">
        <v>-7.2180000000000003E-10</v>
      </c>
      <c r="O1081" s="31">
        <v>-6.5229999999999997</v>
      </c>
      <c r="P1081"/>
      <c r="Q1081"/>
      <c r="R1081"/>
    </row>
    <row r="1082" spans="1:21" ht="14.5" hidden="1" x14ac:dyDescent="0.35">
      <c r="A1082" s="31" t="s">
        <v>188</v>
      </c>
      <c r="B1082" s="31" t="s">
        <v>151</v>
      </c>
      <c r="C1082" s="31" t="s">
        <v>145</v>
      </c>
      <c r="D1082" s="31" t="s">
        <v>149</v>
      </c>
      <c r="E1082" s="31"/>
      <c r="F1082" s="31" t="s">
        <v>125</v>
      </c>
      <c r="G1082" s="31">
        <v>119341.44</v>
      </c>
      <c r="H1082" s="31">
        <v>829.78110000000004</v>
      </c>
      <c r="I1082" s="31">
        <v>829.78110000000004</v>
      </c>
      <c r="J1082" s="31">
        <v>9957.3734000000004</v>
      </c>
      <c r="K1082" s="31">
        <v>1444082.2126</v>
      </c>
      <c r="L1082" s="31">
        <v>-1416117</v>
      </c>
      <c r="N1082" s="32">
        <v>-8.6850000000000003E-11</v>
      </c>
      <c r="O1082" s="31">
        <v>6.5229999999999997</v>
      </c>
      <c r="P1082"/>
      <c r="Q1082"/>
      <c r="R1082"/>
    </row>
    <row r="1083" spans="1:21" ht="14.5" hidden="1" x14ac:dyDescent="0.35">
      <c r="A1083" s="31" t="s">
        <v>188</v>
      </c>
      <c r="B1083" s="31" t="s">
        <v>151</v>
      </c>
      <c r="C1083" s="31" t="s">
        <v>145</v>
      </c>
      <c r="D1083" s="31" t="s">
        <v>150</v>
      </c>
      <c r="E1083" s="31"/>
      <c r="F1083" s="31" t="s">
        <v>125</v>
      </c>
      <c r="G1083" s="31">
        <v>119341.44</v>
      </c>
      <c r="H1083" s="31">
        <v>0</v>
      </c>
      <c r="I1083" s="31">
        <v>-622.33579999999995</v>
      </c>
      <c r="J1083" s="31">
        <v>-14936.060100000001</v>
      </c>
      <c r="K1083" s="31">
        <v>1416117.3699</v>
      </c>
      <c r="L1083" s="31">
        <v>-1432097</v>
      </c>
      <c r="N1083" s="31">
        <v>-8.6980000000000004</v>
      </c>
      <c r="O1083" s="31">
        <v>-8.6980000000000004</v>
      </c>
      <c r="P1083"/>
      <c r="Q1083"/>
      <c r="R1083"/>
    </row>
    <row r="1084" spans="1:21" ht="14.5" hidden="1" x14ac:dyDescent="0.35">
      <c r="A1084" s="31" t="s">
        <v>188</v>
      </c>
      <c r="B1084" s="31" t="s">
        <v>152</v>
      </c>
      <c r="C1084" s="31" t="s">
        <v>145</v>
      </c>
      <c r="D1084" s="31" t="s">
        <v>149</v>
      </c>
      <c r="E1084" s="31"/>
      <c r="F1084" s="31" t="s">
        <v>125</v>
      </c>
      <c r="G1084" s="31">
        <v>150387.84</v>
      </c>
      <c r="H1084" s="31">
        <v>0</v>
      </c>
      <c r="I1084" s="31">
        <v>1244.6717000000001</v>
      </c>
      <c r="J1084" s="31">
        <v>29872.1201</v>
      </c>
      <c r="K1084" s="31">
        <v>1836613.9002</v>
      </c>
      <c r="L1084" s="31">
        <v>-1804654</v>
      </c>
      <c r="N1084" s="31">
        <v>17.395</v>
      </c>
      <c r="O1084" s="31">
        <v>17.395</v>
      </c>
      <c r="P1084"/>
      <c r="Q1084"/>
      <c r="R1084"/>
    </row>
    <row r="1085" spans="1:21" ht="14.5" hidden="1" x14ac:dyDescent="0.35">
      <c r="A1085" s="31" t="s">
        <v>188</v>
      </c>
      <c r="B1085" s="31" t="s">
        <v>152</v>
      </c>
      <c r="C1085" s="31" t="s">
        <v>145</v>
      </c>
      <c r="D1085" s="31" t="s">
        <v>150</v>
      </c>
      <c r="E1085" s="31"/>
      <c r="F1085" s="31" t="s">
        <v>125</v>
      </c>
      <c r="G1085" s="31">
        <v>150387.84</v>
      </c>
      <c r="H1085" s="31">
        <v>-1659.5622000000001</v>
      </c>
      <c r="I1085" s="31">
        <v>-1659.5622000000001</v>
      </c>
      <c r="J1085" s="31">
        <v>-19914.746800000001</v>
      </c>
      <c r="K1085" s="31">
        <v>1780684.2148</v>
      </c>
      <c r="L1085" s="31">
        <v>-1836614</v>
      </c>
      <c r="N1085" s="32">
        <v>-5.525E-10</v>
      </c>
      <c r="O1085" s="31">
        <v>-13.045999999999999</v>
      </c>
      <c r="P1085"/>
      <c r="Q1085"/>
      <c r="R1085"/>
    </row>
    <row r="1086" spans="1:21" ht="14.5" hidden="1" x14ac:dyDescent="0.35">
      <c r="A1086" s="31" t="s">
        <v>188</v>
      </c>
      <c r="B1086" s="31" t="s">
        <v>153</v>
      </c>
      <c r="C1086" s="31" t="s">
        <v>145</v>
      </c>
      <c r="D1086" s="31" t="s">
        <v>149</v>
      </c>
      <c r="E1086" s="31"/>
      <c r="F1086" s="31" t="s">
        <v>125</v>
      </c>
      <c r="G1086" s="31">
        <v>150387.84</v>
      </c>
      <c r="H1086" s="31">
        <v>1659.5622000000001</v>
      </c>
      <c r="I1086" s="31">
        <v>1659.5622000000001</v>
      </c>
      <c r="J1086" s="31">
        <v>19914.746800000001</v>
      </c>
      <c r="K1086" s="31">
        <v>1828623.9452</v>
      </c>
      <c r="L1086" s="31">
        <v>-1772694</v>
      </c>
      <c r="N1086" s="32">
        <v>7.1740000000000002E-10</v>
      </c>
      <c r="O1086" s="31">
        <v>13.045999999999999</v>
      </c>
      <c r="P1086"/>
      <c r="Q1086"/>
      <c r="R1086"/>
    </row>
    <row r="1087" spans="1:21" ht="14.5" hidden="1" x14ac:dyDescent="0.35">
      <c r="A1087" s="31" t="s">
        <v>188</v>
      </c>
      <c r="B1087" s="31" t="s">
        <v>153</v>
      </c>
      <c r="C1087" s="31" t="s">
        <v>145</v>
      </c>
      <c r="D1087" s="31" t="s">
        <v>150</v>
      </c>
      <c r="E1087" s="31"/>
      <c r="F1087" s="31" t="s">
        <v>125</v>
      </c>
      <c r="G1087" s="31">
        <v>150387.84</v>
      </c>
      <c r="H1087" s="31">
        <v>0</v>
      </c>
      <c r="I1087" s="31">
        <v>-1244.6717000000001</v>
      </c>
      <c r="J1087" s="31">
        <v>-29872.1201</v>
      </c>
      <c r="K1087" s="31">
        <v>1772694.2598000001</v>
      </c>
      <c r="L1087" s="31">
        <v>-1804654</v>
      </c>
      <c r="N1087" s="31">
        <v>-17.395</v>
      </c>
      <c r="O1087" s="31">
        <v>-17.395</v>
      </c>
      <c r="P1087"/>
      <c r="Q1087"/>
      <c r="R1087"/>
    </row>
    <row r="1088" spans="1:21" ht="14.5" hidden="1" x14ac:dyDescent="0.35">
      <c r="A1088" s="31" t="s">
        <v>188</v>
      </c>
      <c r="B1088" s="31" t="s">
        <v>154</v>
      </c>
      <c r="C1088" s="31" t="s">
        <v>145</v>
      </c>
      <c r="D1088" s="31" t="s">
        <v>149</v>
      </c>
      <c r="E1088" s="31"/>
      <c r="F1088" s="31" t="s">
        <v>125</v>
      </c>
      <c r="G1088" s="31">
        <v>119341.44</v>
      </c>
      <c r="H1088" s="31">
        <v>829.78110000000004</v>
      </c>
      <c r="I1088" s="31">
        <v>0</v>
      </c>
      <c r="J1088" s="31">
        <v>3363.6007</v>
      </c>
      <c r="K1088" s="31">
        <v>1448077.1901</v>
      </c>
      <c r="L1088" s="31">
        <v>-1416117</v>
      </c>
      <c r="N1088" s="31">
        <v>6.5229999999999997</v>
      </c>
      <c r="O1088" s="31">
        <v>8.6980000000000004</v>
      </c>
      <c r="P1088"/>
      <c r="Q1088"/>
      <c r="R1088"/>
    </row>
    <row r="1089" spans="1:18" ht="14.5" hidden="1" x14ac:dyDescent="0.35">
      <c r="A1089" s="31" t="s">
        <v>188</v>
      </c>
      <c r="B1089" s="31" t="s">
        <v>154</v>
      </c>
      <c r="C1089" s="31" t="s">
        <v>145</v>
      </c>
      <c r="D1089" s="31" t="s">
        <v>150</v>
      </c>
      <c r="E1089" s="31"/>
      <c r="F1089" s="31" t="s">
        <v>125</v>
      </c>
      <c r="G1089" s="31">
        <v>119341.44</v>
      </c>
      <c r="H1089" s="31">
        <v>-622.33579999999995</v>
      </c>
      <c r="I1089" s="31">
        <v>-829.78110000000004</v>
      </c>
      <c r="J1089" s="31">
        <v>-14936.060100000001</v>
      </c>
      <c r="K1089" s="31">
        <v>1432097.28</v>
      </c>
      <c r="L1089" s="31">
        <v>-1444082</v>
      </c>
      <c r="N1089" s="31">
        <v>-8.6980000000000004</v>
      </c>
      <c r="O1089" s="32">
        <v>-4.1030000000000002E-10</v>
      </c>
      <c r="P1089"/>
      <c r="Q1089"/>
      <c r="R1089"/>
    </row>
    <row r="1090" spans="1:18" ht="14.5" hidden="1" x14ac:dyDescent="0.35">
      <c r="A1090" s="31" t="s">
        <v>188</v>
      </c>
      <c r="B1090" s="31" t="s">
        <v>155</v>
      </c>
      <c r="C1090" s="31" t="s">
        <v>145</v>
      </c>
      <c r="D1090" s="31" t="s">
        <v>149</v>
      </c>
      <c r="E1090" s="31"/>
      <c r="F1090" s="31" t="s">
        <v>125</v>
      </c>
      <c r="G1090" s="31">
        <v>119341.44</v>
      </c>
      <c r="H1090" s="31">
        <v>622.33579999999995</v>
      </c>
      <c r="I1090" s="31">
        <v>829.78110000000004</v>
      </c>
      <c r="J1090" s="31">
        <v>14936.060100000001</v>
      </c>
      <c r="K1090" s="31">
        <v>1432097.28</v>
      </c>
      <c r="L1090" s="31">
        <v>-1420112</v>
      </c>
      <c r="N1090" s="31">
        <v>8.6980000000000004</v>
      </c>
      <c r="O1090" s="32">
        <v>-3.991E-10</v>
      </c>
      <c r="P1090"/>
      <c r="Q1090"/>
      <c r="R1090"/>
    </row>
    <row r="1091" spans="1:18" ht="14.5" hidden="1" x14ac:dyDescent="0.35">
      <c r="A1091" s="31" t="s">
        <v>188</v>
      </c>
      <c r="B1091" s="31" t="s">
        <v>155</v>
      </c>
      <c r="C1091" s="31" t="s">
        <v>145</v>
      </c>
      <c r="D1091" s="31" t="s">
        <v>150</v>
      </c>
      <c r="E1091" s="31"/>
      <c r="F1091" s="31" t="s">
        <v>125</v>
      </c>
      <c r="G1091" s="31">
        <v>119341.44</v>
      </c>
      <c r="H1091" s="31">
        <v>-829.78110000000004</v>
      </c>
      <c r="I1091" s="31">
        <v>0</v>
      </c>
      <c r="J1091" s="31">
        <v>-3363.6007</v>
      </c>
      <c r="K1091" s="31">
        <v>1416117.3699</v>
      </c>
      <c r="L1091" s="31">
        <v>-1448077</v>
      </c>
      <c r="N1091" s="31">
        <v>-6.5229999999999997</v>
      </c>
      <c r="O1091" s="31">
        <v>-8.6980000000000004</v>
      </c>
      <c r="P1091"/>
      <c r="Q1091"/>
      <c r="R1091"/>
    </row>
    <row r="1092" spans="1:18" ht="14.5" hidden="1" x14ac:dyDescent="0.35">
      <c r="A1092" s="31" t="s">
        <v>188</v>
      </c>
      <c r="B1092" s="31" t="s">
        <v>156</v>
      </c>
      <c r="C1092" s="31" t="s">
        <v>145</v>
      </c>
      <c r="D1092" s="31" t="s">
        <v>149</v>
      </c>
      <c r="E1092" s="31"/>
      <c r="F1092" s="31" t="s">
        <v>125</v>
      </c>
      <c r="G1092" s="31">
        <v>150387.84</v>
      </c>
      <c r="H1092" s="31">
        <v>1659.5622000000001</v>
      </c>
      <c r="I1092" s="31">
        <v>0</v>
      </c>
      <c r="J1092" s="31">
        <v>6727.2015000000001</v>
      </c>
      <c r="K1092" s="31">
        <v>1836613.9002</v>
      </c>
      <c r="L1092" s="31">
        <v>-1772694</v>
      </c>
      <c r="N1092" s="31">
        <v>13.045999999999999</v>
      </c>
      <c r="O1092" s="31">
        <v>17.395</v>
      </c>
      <c r="P1092"/>
      <c r="Q1092"/>
      <c r="R1092"/>
    </row>
    <row r="1093" spans="1:18" ht="14.5" hidden="1" x14ac:dyDescent="0.35">
      <c r="A1093" s="31" t="s">
        <v>188</v>
      </c>
      <c r="B1093" s="31" t="s">
        <v>156</v>
      </c>
      <c r="C1093" s="31" t="s">
        <v>145</v>
      </c>
      <c r="D1093" s="31" t="s">
        <v>150</v>
      </c>
      <c r="E1093" s="31"/>
      <c r="F1093" s="31" t="s">
        <v>125</v>
      </c>
      <c r="G1093" s="31">
        <v>150387.84</v>
      </c>
      <c r="H1093" s="31">
        <v>-1244.6717000000001</v>
      </c>
      <c r="I1093" s="31">
        <v>-1659.5622000000001</v>
      </c>
      <c r="J1093" s="31">
        <v>-29872.1201</v>
      </c>
      <c r="K1093" s="31">
        <v>1804654.08</v>
      </c>
      <c r="L1093" s="31">
        <v>-1828624</v>
      </c>
      <c r="N1093" s="31">
        <v>-17.395</v>
      </c>
      <c r="O1093" s="32">
        <v>7.0750000000000001E-11</v>
      </c>
      <c r="P1093"/>
      <c r="Q1093"/>
      <c r="R1093"/>
    </row>
    <row r="1094" spans="1:18" ht="14.5" hidden="1" x14ac:dyDescent="0.35">
      <c r="A1094" s="31" t="s">
        <v>188</v>
      </c>
      <c r="B1094" s="31" t="s">
        <v>157</v>
      </c>
      <c r="C1094" s="31" t="s">
        <v>145</v>
      </c>
      <c r="D1094" s="31" t="s">
        <v>149</v>
      </c>
      <c r="E1094" s="31"/>
      <c r="F1094" s="31" t="s">
        <v>125</v>
      </c>
      <c r="G1094" s="31">
        <v>150387.84</v>
      </c>
      <c r="H1094" s="31">
        <v>1244.6717000000001</v>
      </c>
      <c r="I1094" s="31">
        <v>1659.5622000000001</v>
      </c>
      <c r="J1094" s="31">
        <v>29872.1201</v>
      </c>
      <c r="K1094" s="31">
        <v>1804654.08</v>
      </c>
      <c r="L1094" s="31">
        <v>-1780684</v>
      </c>
      <c r="N1094" s="31">
        <v>17.395</v>
      </c>
      <c r="O1094" s="32">
        <v>9.3199999999999999E-11</v>
      </c>
      <c r="P1094"/>
      <c r="Q1094"/>
      <c r="R1094"/>
    </row>
    <row r="1095" spans="1:18" ht="14.5" hidden="1" x14ac:dyDescent="0.35">
      <c r="A1095" s="31" t="s">
        <v>188</v>
      </c>
      <c r="B1095" s="31" t="s">
        <v>157</v>
      </c>
      <c r="C1095" s="31" t="s">
        <v>145</v>
      </c>
      <c r="D1095" s="31" t="s">
        <v>150</v>
      </c>
      <c r="E1095" s="31"/>
      <c r="F1095" s="31" t="s">
        <v>125</v>
      </c>
      <c r="G1095" s="31">
        <v>150387.84</v>
      </c>
      <c r="H1095" s="31">
        <v>-1659.5622000000001</v>
      </c>
      <c r="I1095" s="31">
        <v>0</v>
      </c>
      <c r="J1095" s="31">
        <v>-6727.2015000000001</v>
      </c>
      <c r="K1095" s="31">
        <v>1772694.2598000001</v>
      </c>
      <c r="L1095" s="31">
        <v>-1836614</v>
      </c>
      <c r="N1095" s="31">
        <v>-13.045999999999999</v>
      </c>
      <c r="O1095" s="31">
        <v>-17.395</v>
      </c>
      <c r="P1095"/>
      <c r="Q1095"/>
      <c r="R1095"/>
    </row>
    <row r="1096" spans="1:18" ht="14.5" hidden="1" x14ac:dyDescent="0.35">
      <c r="A1096" s="31" t="s">
        <v>188</v>
      </c>
      <c r="B1096" s="31" t="s">
        <v>158</v>
      </c>
      <c r="C1096" s="31" t="s">
        <v>145</v>
      </c>
      <c r="D1096" s="31" t="s">
        <v>149</v>
      </c>
      <c r="E1096" s="31"/>
      <c r="F1096" s="31" t="s">
        <v>125</v>
      </c>
      <c r="G1096" s="31">
        <v>88814.88</v>
      </c>
      <c r="H1096" s="31">
        <v>0</v>
      </c>
      <c r="I1096" s="31">
        <v>1244.6717000000001</v>
      </c>
      <c r="J1096" s="31">
        <v>29872.1201</v>
      </c>
      <c r="K1096" s="31">
        <v>1097738.3802</v>
      </c>
      <c r="L1096" s="31">
        <v>-1065779</v>
      </c>
      <c r="N1096" s="31">
        <v>17.395</v>
      </c>
      <c r="O1096" s="31">
        <v>17.395</v>
      </c>
      <c r="P1096"/>
      <c r="Q1096"/>
      <c r="R1096"/>
    </row>
    <row r="1097" spans="1:18" ht="14.5" hidden="1" x14ac:dyDescent="0.35">
      <c r="A1097" s="31" t="s">
        <v>188</v>
      </c>
      <c r="B1097" s="31" t="s">
        <v>158</v>
      </c>
      <c r="C1097" s="31" t="s">
        <v>145</v>
      </c>
      <c r="D1097" s="31" t="s">
        <v>150</v>
      </c>
      <c r="E1097" s="31"/>
      <c r="F1097" s="31" t="s">
        <v>125</v>
      </c>
      <c r="G1097" s="31">
        <v>88814.88</v>
      </c>
      <c r="H1097" s="31">
        <v>-1659.5622000000001</v>
      </c>
      <c r="I1097" s="31">
        <v>-1659.5622000000001</v>
      </c>
      <c r="J1097" s="31">
        <v>-19914.746800000001</v>
      </c>
      <c r="K1097" s="31">
        <v>1041808.6948000001</v>
      </c>
      <c r="L1097" s="31">
        <v>-1097738</v>
      </c>
      <c r="N1097" s="32">
        <v>-9.3829999999999995E-10</v>
      </c>
      <c r="O1097" s="31">
        <v>-13.045999999999999</v>
      </c>
      <c r="P1097"/>
      <c r="Q1097"/>
      <c r="R1097"/>
    </row>
    <row r="1098" spans="1:18" ht="14.5" hidden="1" x14ac:dyDescent="0.35">
      <c r="A1098" s="31" t="s">
        <v>188</v>
      </c>
      <c r="B1098" s="31" t="s">
        <v>159</v>
      </c>
      <c r="C1098" s="31" t="s">
        <v>145</v>
      </c>
      <c r="D1098" s="31" t="s">
        <v>149</v>
      </c>
      <c r="E1098" s="31"/>
      <c r="F1098" s="31" t="s">
        <v>125</v>
      </c>
      <c r="G1098" s="31">
        <v>88814.88</v>
      </c>
      <c r="H1098" s="31">
        <v>1659.5622000000001</v>
      </c>
      <c r="I1098" s="31">
        <v>1659.5622000000001</v>
      </c>
      <c r="J1098" s="31">
        <v>19914.746800000001</v>
      </c>
      <c r="K1098" s="31">
        <v>1089748.4251999999</v>
      </c>
      <c r="L1098" s="31">
        <v>-1033819</v>
      </c>
      <c r="N1098" s="32">
        <v>3.3160000000000002E-10</v>
      </c>
      <c r="O1098" s="31">
        <v>13.045999999999999</v>
      </c>
      <c r="P1098"/>
      <c r="Q1098"/>
      <c r="R1098"/>
    </row>
    <row r="1099" spans="1:18" ht="14.5" hidden="1" x14ac:dyDescent="0.35">
      <c r="A1099" s="31" t="s">
        <v>188</v>
      </c>
      <c r="B1099" s="31" t="s">
        <v>159</v>
      </c>
      <c r="C1099" s="31" t="s">
        <v>145</v>
      </c>
      <c r="D1099" s="31" t="s">
        <v>150</v>
      </c>
      <c r="E1099" s="31"/>
      <c r="F1099" s="31" t="s">
        <v>125</v>
      </c>
      <c r="G1099" s="31">
        <v>88814.88</v>
      </c>
      <c r="H1099" s="31">
        <v>0</v>
      </c>
      <c r="I1099" s="31">
        <v>-1244.6717000000001</v>
      </c>
      <c r="J1099" s="31">
        <v>-29872.1201</v>
      </c>
      <c r="K1099" s="31">
        <v>1033818.7398</v>
      </c>
      <c r="L1099" s="31">
        <v>-1065779</v>
      </c>
      <c r="N1099" s="31">
        <v>-17.395</v>
      </c>
      <c r="O1099" s="31">
        <v>-17.395</v>
      </c>
      <c r="P1099"/>
      <c r="Q1099"/>
      <c r="R1099"/>
    </row>
    <row r="1100" spans="1:18" ht="14.5" hidden="1" x14ac:dyDescent="0.35">
      <c r="A1100" s="31" t="s">
        <v>188</v>
      </c>
      <c r="B1100" s="31" t="s">
        <v>160</v>
      </c>
      <c r="C1100" s="31" t="s">
        <v>145</v>
      </c>
      <c r="D1100" s="31" t="s">
        <v>149</v>
      </c>
      <c r="E1100" s="31"/>
      <c r="F1100" s="31" t="s">
        <v>125</v>
      </c>
      <c r="G1100" s="31">
        <v>88814.88</v>
      </c>
      <c r="H1100" s="31">
        <v>1659.5622000000001</v>
      </c>
      <c r="I1100" s="31">
        <v>0</v>
      </c>
      <c r="J1100" s="31">
        <v>6727.2015000000001</v>
      </c>
      <c r="K1100" s="31">
        <v>1097738.3802</v>
      </c>
      <c r="L1100" s="31">
        <v>-1033819</v>
      </c>
      <c r="N1100" s="31">
        <v>13.045999999999999</v>
      </c>
      <c r="O1100" s="31">
        <v>17.395</v>
      </c>
      <c r="P1100"/>
      <c r="Q1100"/>
      <c r="R1100"/>
    </row>
    <row r="1101" spans="1:18" ht="14.5" hidden="1" x14ac:dyDescent="0.35">
      <c r="A1101" s="31" t="s">
        <v>188</v>
      </c>
      <c r="B1101" s="31" t="s">
        <v>160</v>
      </c>
      <c r="C1101" s="31" t="s">
        <v>145</v>
      </c>
      <c r="D1101" s="31" t="s">
        <v>150</v>
      </c>
      <c r="E1101" s="31"/>
      <c r="F1101" s="31" t="s">
        <v>125</v>
      </c>
      <c r="G1101" s="31">
        <v>88814.88</v>
      </c>
      <c r="H1101" s="31">
        <v>-1244.6717000000001</v>
      </c>
      <c r="I1101" s="31">
        <v>-1659.5622000000001</v>
      </c>
      <c r="J1101" s="31">
        <v>-29872.1201</v>
      </c>
      <c r="K1101" s="31">
        <v>1065778.56</v>
      </c>
      <c r="L1101" s="31">
        <v>-1089748</v>
      </c>
      <c r="N1101" s="31">
        <v>-17.395</v>
      </c>
      <c r="O1101" s="32">
        <v>-3.1490000000000002E-10</v>
      </c>
      <c r="P1101"/>
      <c r="Q1101"/>
      <c r="R1101"/>
    </row>
    <row r="1102" spans="1:18" ht="14.5" hidden="1" x14ac:dyDescent="0.35">
      <c r="A1102" s="31" t="s">
        <v>188</v>
      </c>
      <c r="B1102" s="31" t="s">
        <v>161</v>
      </c>
      <c r="C1102" s="31" t="s">
        <v>145</v>
      </c>
      <c r="D1102" s="31" t="s">
        <v>149</v>
      </c>
      <c r="E1102" s="31"/>
      <c r="F1102" s="31" t="s">
        <v>125</v>
      </c>
      <c r="G1102" s="31">
        <v>88814.88</v>
      </c>
      <c r="H1102" s="31">
        <v>1244.6717000000001</v>
      </c>
      <c r="I1102" s="31">
        <v>1659.5622000000001</v>
      </c>
      <c r="J1102" s="31">
        <v>29872.1201</v>
      </c>
      <c r="K1102" s="31">
        <v>1065778.56</v>
      </c>
      <c r="L1102" s="31">
        <v>-1041809</v>
      </c>
      <c r="N1102" s="31">
        <v>17.395</v>
      </c>
      <c r="O1102" s="32">
        <v>-2.9239999999999999E-10</v>
      </c>
      <c r="P1102"/>
      <c r="Q1102"/>
      <c r="R1102"/>
    </row>
    <row r="1103" spans="1:18" ht="14.5" hidden="1" x14ac:dyDescent="0.35">
      <c r="A1103" s="31" t="s">
        <v>188</v>
      </c>
      <c r="B1103" s="31" t="s">
        <v>161</v>
      </c>
      <c r="C1103" s="31" t="s">
        <v>145</v>
      </c>
      <c r="D1103" s="31" t="s">
        <v>150</v>
      </c>
      <c r="E1103" s="31"/>
      <c r="F1103" s="31" t="s">
        <v>125</v>
      </c>
      <c r="G1103" s="31">
        <v>88814.88</v>
      </c>
      <c r="H1103" s="31">
        <v>-1659.5622000000001</v>
      </c>
      <c r="I1103" s="31">
        <v>0</v>
      </c>
      <c r="J1103" s="31">
        <v>-6727.2015000000001</v>
      </c>
      <c r="K1103" s="31">
        <v>1033818.7398</v>
      </c>
      <c r="L1103" s="31">
        <v>-1097738</v>
      </c>
      <c r="N1103" s="31">
        <v>-13.045999999999999</v>
      </c>
      <c r="O1103" s="31">
        <v>-17.395</v>
      </c>
      <c r="P1103"/>
      <c r="Q1103"/>
      <c r="R1103"/>
    </row>
    <row r="1104" spans="1:18" ht="14.5" hidden="1" x14ac:dyDescent="0.35">
      <c r="A1104" s="31" t="s">
        <v>188</v>
      </c>
      <c r="B1104" s="31" t="s">
        <v>162</v>
      </c>
      <c r="C1104" s="31" t="s">
        <v>145</v>
      </c>
      <c r="D1104" s="31"/>
      <c r="E1104" s="31"/>
      <c r="F1104" s="31" t="s">
        <v>125</v>
      </c>
      <c r="G1104" s="31">
        <v>164507.58720000001</v>
      </c>
      <c r="H1104" s="31">
        <v>-7653.1351999999997</v>
      </c>
      <c r="I1104" s="31">
        <v>0</v>
      </c>
      <c r="J1104" s="31">
        <v>101021.3851</v>
      </c>
      <c r="K1104" s="31">
        <v>1974091.0464000001</v>
      </c>
      <c r="L1104" s="31">
        <v>-2168190</v>
      </c>
      <c r="N1104" s="31">
        <v>76.102999999999994</v>
      </c>
      <c r="O1104" s="32">
        <v>-1.548E-9</v>
      </c>
      <c r="P1104"/>
      <c r="Q1104"/>
      <c r="R1104"/>
    </row>
    <row r="1105" spans="1:18" ht="14.5" hidden="1" x14ac:dyDescent="0.35">
      <c r="A1105" s="31" t="s">
        <v>188</v>
      </c>
      <c r="B1105" s="31" t="s">
        <v>163</v>
      </c>
      <c r="C1105" s="31" t="s">
        <v>145</v>
      </c>
      <c r="D1105" s="31"/>
      <c r="E1105" s="31"/>
      <c r="F1105" s="31" t="s">
        <v>125</v>
      </c>
      <c r="G1105" s="31">
        <v>164507.58720000001</v>
      </c>
      <c r="H1105" s="31">
        <v>7653.1351999999997</v>
      </c>
      <c r="I1105" s="31">
        <v>0</v>
      </c>
      <c r="J1105" s="31">
        <v>-101021.3851</v>
      </c>
      <c r="K1105" s="31">
        <v>1974091.0464000001</v>
      </c>
      <c r="L1105" s="31">
        <v>-1779992</v>
      </c>
      <c r="N1105" s="31">
        <v>-76.102999999999994</v>
      </c>
      <c r="O1105" s="32">
        <v>1.6129999999999999E-9</v>
      </c>
      <c r="P1105"/>
      <c r="Q1105"/>
      <c r="R1105"/>
    </row>
    <row r="1106" spans="1:18" ht="14.5" hidden="1" x14ac:dyDescent="0.35">
      <c r="A1106" s="31" t="s">
        <v>188</v>
      </c>
      <c r="B1106" s="31" t="s">
        <v>164</v>
      </c>
      <c r="C1106" s="31" t="s">
        <v>145</v>
      </c>
      <c r="D1106" s="31"/>
      <c r="E1106" s="31"/>
      <c r="F1106" s="31" t="s">
        <v>125</v>
      </c>
      <c r="G1106" s="31">
        <v>164507.58720000001</v>
      </c>
      <c r="H1106" s="31">
        <v>-7653.1351999999997</v>
      </c>
      <c r="I1106" s="31">
        <v>0</v>
      </c>
      <c r="J1106" s="31">
        <v>82653.860499999995</v>
      </c>
      <c r="K1106" s="31">
        <v>1974091.0464000001</v>
      </c>
      <c r="L1106" s="31">
        <v>-2168190</v>
      </c>
      <c r="N1106" s="31">
        <v>76.102999999999994</v>
      </c>
      <c r="O1106" s="32">
        <v>-2.9229999999999999E-9</v>
      </c>
      <c r="P1106"/>
      <c r="Q1106"/>
      <c r="R1106"/>
    </row>
    <row r="1107" spans="1:18" ht="14.5" hidden="1" x14ac:dyDescent="0.35">
      <c r="A1107" s="31" t="s">
        <v>188</v>
      </c>
      <c r="B1107" s="31" t="s">
        <v>165</v>
      </c>
      <c r="C1107" s="31" t="s">
        <v>145</v>
      </c>
      <c r="D1107" s="31"/>
      <c r="E1107" s="31"/>
      <c r="F1107" s="31" t="s">
        <v>125</v>
      </c>
      <c r="G1107" s="31">
        <v>164507.58720000001</v>
      </c>
      <c r="H1107" s="31">
        <v>7653.1351999999997</v>
      </c>
      <c r="I1107" s="31">
        <v>0</v>
      </c>
      <c r="J1107" s="31">
        <v>-82653.860499999995</v>
      </c>
      <c r="K1107" s="31">
        <v>1974091.0464000001</v>
      </c>
      <c r="L1107" s="31">
        <v>-1779992</v>
      </c>
      <c r="N1107" s="31">
        <v>-76.102999999999994</v>
      </c>
      <c r="O1107" s="32">
        <v>2.988E-9</v>
      </c>
      <c r="P1107"/>
      <c r="Q1107"/>
      <c r="R1107"/>
    </row>
    <row r="1108" spans="1:18" ht="14.5" hidden="1" x14ac:dyDescent="0.35">
      <c r="A1108" s="31" t="s">
        <v>188</v>
      </c>
      <c r="B1108" s="31" t="s">
        <v>166</v>
      </c>
      <c r="C1108" s="31" t="s">
        <v>145</v>
      </c>
      <c r="D1108" s="31"/>
      <c r="E1108" s="31"/>
      <c r="F1108" s="31" t="s">
        <v>125</v>
      </c>
      <c r="G1108" s="31">
        <v>164507.58720000001</v>
      </c>
      <c r="H1108" s="31">
        <v>0</v>
      </c>
      <c r="I1108" s="31">
        <v>-7653.1351999999997</v>
      </c>
      <c r="J1108" s="31">
        <v>-101021.3851</v>
      </c>
      <c r="K1108" s="31">
        <v>2168189.8429</v>
      </c>
      <c r="L1108" s="31">
        <v>-1974091</v>
      </c>
      <c r="N1108" s="32">
        <v>-1.637E-9</v>
      </c>
      <c r="O1108" s="31">
        <v>76.102999999999994</v>
      </c>
      <c r="P1108"/>
      <c r="Q1108"/>
      <c r="R1108"/>
    </row>
    <row r="1109" spans="1:18" ht="14.5" hidden="1" x14ac:dyDescent="0.35">
      <c r="A1109" s="31" t="s">
        <v>188</v>
      </c>
      <c r="B1109" s="31" t="s">
        <v>167</v>
      </c>
      <c r="C1109" s="31" t="s">
        <v>145</v>
      </c>
      <c r="D1109" s="31"/>
      <c r="E1109" s="31"/>
      <c r="F1109" s="31" t="s">
        <v>125</v>
      </c>
      <c r="G1109" s="31">
        <v>164507.58720000001</v>
      </c>
      <c r="H1109" s="31">
        <v>0</v>
      </c>
      <c r="I1109" s="31">
        <v>7653.1351999999997</v>
      </c>
      <c r="J1109" s="31">
        <v>101021.3851</v>
      </c>
      <c r="K1109" s="31">
        <v>1779992.2498999999</v>
      </c>
      <c r="L1109" s="31">
        <v>-1974091</v>
      </c>
      <c r="N1109" s="32">
        <v>1.703E-9</v>
      </c>
      <c r="O1109" s="31">
        <v>-76.102999999999994</v>
      </c>
      <c r="P1109"/>
      <c r="Q1109"/>
      <c r="R1109"/>
    </row>
    <row r="1110" spans="1:18" ht="14.5" hidden="1" x14ac:dyDescent="0.35">
      <c r="A1110" s="31" t="s">
        <v>188</v>
      </c>
      <c r="B1110" s="31" t="s">
        <v>168</v>
      </c>
      <c r="C1110" s="31" t="s">
        <v>145</v>
      </c>
      <c r="D1110" s="31"/>
      <c r="E1110" s="31"/>
      <c r="F1110" s="31" t="s">
        <v>125</v>
      </c>
      <c r="G1110" s="31">
        <v>164507.58720000001</v>
      </c>
      <c r="H1110" s="31">
        <v>0</v>
      </c>
      <c r="I1110" s="31">
        <v>-7653.1351999999997</v>
      </c>
      <c r="J1110" s="31">
        <v>-82653.860499999995</v>
      </c>
      <c r="K1110" s="31">
        <v>2168189.8429</v>
      </c>
      <c r="L1110" s="31">
        <v>-1974091</v>
      </c>
      <c r="N1110" s="32">
        <v>-2.8320000000000001E-9</v>
      </c>
      <c r="O1110" s="31">
        <v>76.102999999999994</v>
      </c>
      <c r="P1110"/>
      <c r="Q1110"/>
      <c r="R1110"/>
    </row>
    <row r="1111" spans="1:18" ht="14.5" hidden="1" x14ac:dyDescent="0.35">
      <c r="A1111" s="31" t="s">
        <v>188</v>
      </c>
      <c r="B1111" s="31" t="s">
        <v>169</v>
      </c>
      <c r="C1111" s="31" t="s">
        <v>145</v>
      </c>
      <c r="D1111" s="31"/>
      <c r="E1111" s="31"/>
      <c r="F1111" s="31" t="s">
        <v>125</v>
      </c>
      <c r="G1111" s="31">
        <v>164507.58720000001</v>
      </c>
      <c r="H1111" s="31">
        <v>0</v>
      </c>
      <c r="I1111" s="31">
        <v>7653.1351999999997</v>
      </c>
      <c r="J1111" s="31">
        <v>82653.860499999995</v>
      </c>
      <c r="K1111" s="31">
        <v>1779992.2498999999</v>
      </c>
      <c r="L1111" s="31">
        <v>-1974091</v>
      </c>
      <c r="N1111" s="32">
        <v>2.899E-9</v>
      </c>
      <c r="O1111" s="31">
        <v>-76.102999999999994</v>
      </c>
      <c r="P1111"/>
      <c r="Q1111"/>
      <c r="R1111"/>
    </row>
    <row r="1112" spans="1:18" ht="14.5" hidden="1" x14ac:dyDescent="0.35">
      <c r="A1112" s="31" t="s">
        <v>188</v>
      </c>
      <c r="B1112" s="31" t="s">
        <v>170</v>
      </c>
      <c r="C1112" s="31" t="s">
        <v>145</v>
      </c>
      <c r="D1112" s="31"/>
      <c r="E1112" s="31"/>
      <c r="F1112" s="31" t="s">
        <v>125</v>
      </c>
      <c r="G1112" s="31">
        <v>74407.132800000007</v>
      </c>
      <c r="H1112" s="31">
        <v>-7653.1351999999997</v>
      </c>
      <c r="I1112" s="31">
        <v>0</v>
      </c>
      <c r="J1112" s="31">
        <v>101021.3851</v>
      </c>
      <c r="K1112" s="31">
        <v>892885.59360000002</v>
      </c>
      <c r="L1112" s="31">
        <v>-1086984</v>
      </c>
      <c r="N1112" s="31">
        <v>76.102999999999994</v>
      </c>
      <c r="O1112" s="32">
        <v>-1.835E-9</v>
      </c>
      <c r="P1112"/>
      <c r="Q1112"/>
      <c r="R1112"/>
    </row>
    <row r="1113" spans="1:18" ht="14.5" hidden="1" x14ac:dyDescent="0.35">
      <c r="A1113" s="31" t="s">
        <v>188</v>
      </c>
      <c r="B1113" s="31" t="s">
        <v>171</v>
      </c>
      <c r="C1113" s="31" t="s">
        <v>145</v>
      </c>
      <c r="D1113" s="31"/>
      <c r="E1113" s="31"/>
      <c r="F1113" s="31" t="s">
        <v>125</v>
      </c>
      <c r="G1113" s="31">
        <v>74407.132800000007</v>
      </c>
      <c r="H1113" s="31">
        <v>7653.1351999999997</v>
      </c>
      <c r="I1113" s="31">
        <v>0</v>
      </c>
      <c r="J1113" s="31">
        <v>-101021.3851</v>
      </c>
      <c r="K1113" s="31">
        <v>892885.59360000002</v>
      </c>
      <c r="L1113" s="31">
        <v>-698786.79709999997</v>
      </c>
      <c r="N1113" s="31">
        <v>-76.102999999999994</v>
      </c>
      <c r="O1113" s="32">
        <v>1.326E-9</v>
      </c>
      <c r="P1113"/>
      <c r="Q1113"/>
      <c r="R1113"/>
    </row>
    <row r="1114" spans="1:18" ht="14.5" hidden="1" x14ac:dyDescent="0.35">
      <c r="A1114" s="31" t="s">
        <v>188</v>
      </c>
      <c r="B1114" s="31" t="s">
        <v>172</v>
      </c>
      <c r="C1114" s="31" t="s">
        <v>145</v>
      </c>
      <c r="D1114" s="31"/>
      <c r="E1114" s="31"/>
      <c r="F1114" s="31" t="s">
        <v>125</v>
      </c>
      <c r="G1114" s="31">
        <v>74407.132800000007</v>
      </c>
      <c r="H1114" s="31">
        <v>-7653.1351999999997</v>
      </c>
      <c r="I1114" s="31">
        <v>0</v>
      </c>
      <c r="J1114" s="31">
        <v>82653.860499999995</v>
      </c>
      <c r="K1114" s="31">
        <v>892885.59360000002</v>
      </c>
      <c r="L1114" s="31">
        <v>-1086984</v>
      </c>
      <c r="N1114" s="31">
        <v>76.102999999999994</v>
      </c>
      <c r="O1114" s="32">
        <v>-3.2099999999999999E-9</v>
      </c>
      <c r="P1114"/>
      <c r="Q1114"/>
      <c r="R1114"/>
    </row>
    <row r="1115" spans="1:18" ht="14.5" hidden="1" x14ac:dyDescent="0.35">
      <c r="A1115" s="31" t="s">
        <v>188</v>
      </c>
      <c r="B1115" s="31" t="s">
        <v>173</v>
      </c>
      <c r="C1115" s="31" t="s">
        <v>145</v>
      </c>
      <c r="D1115" s="31"/>
      <c r="E1115" s="31"/>
      <c r="F1115" s="31" t="s">
        <v>125</v>
      </c>
      <c r="G1115" s="31">
        <v>74407.132800000007</v>
      </c>
      <c r="H1115" s="31">
        <v>7653.1351999999997</v>
      </c>
      <c r="I1115" s="31">
        <v>0</v>
      </c>
      <c r="J1115" s="31">
        <v>-82653.860499999995</v>
      </c>
      <c r="K1115" s="31">
        <v>892885.59360000002</v>
      </c>
      <c r="L1115" s="31">
        <v>-698786.79709999997</v>
      </c>
      <c r="N1115" s="31">
        <v>-76.102999999999994</v>
      </c>
      <c r="O1115" s="32">
        <v>2.7010000000000001E-9</v>
      </c>
      <c r="P1115"/>
      <c r="Q1115"/>
      <c r="R1115"/>
    </row>
    <row r="1116" spans="1:18" ht="14.5" hidden="1" x14ac:dyDescent="0.35">
      <c r="A1116" s="31" t="s">
        <v>188</v>
      </c>
      <c r="B1116" s="31" t="s">
        <v>174</v>
      </c>
      <c r="C1116" s="31" t="s">
        <v>145</v>
      </c>
      <c r="D1116" s="31"/>
      <c r="E1116" s="31"/>
      <c r="F1116" s="31" t="s">
        <v>125</v>
      </c>
      <c r="G1116" s="31">
        <v>74407.132800000007</v>
      </c>
      <c r="H1116" s="31">
        <v>0</v>
      </c>
      <c r="I1116" s="31">
        <v>-7653.1351999999997</v>
      </c>
      <c r="J1116" s="31">
        <v>-101021.3851</v>
      </c>
      <c r="K1116" s="31">
        <v>1086984.3901</v>
      </c>
      <c r="L1116" s="31">
        <v>-892885.59360000002</v>
      </c>
      <c r="N1116" s="32">
        <v>-1.924E-9</v>
      </c>
      <c r="O1116" s="31">
        <v>76.102999999999994</v>
      </c>
      <c r="P1116"/>
      <c r="Q1116"/>
      <c r="R1116"/>
    </row>
    <row r="1117" spans="1:18" ht="14.5" hidden="1" x14ac:dyDescent="0.35">
      <c r="A1117" s="31" t="s">
        <v>188</v>
      </c>
      <c r="B1117" s="31" t="s">
        <v>175</v>
      </c>
      <c r="C1117" s="31" t="s">
        <v>145</v>
      </c>
      <c r="D1117" s="31"/>
      <c r="E1117" s="31"/>
      <c r="F1117" s="31" t="s">
        <v>125</v>
      </c>
      <c r="G1117" s="31">
        <v>74407.132800000007</v>
      </c>
      <c r="H1117" s="31">
        <v>0</v>
      </c>
      <c r="I1117" s="31">
        <v>7653.1351999999997</v>
      </c>
      <c r="J1117" s="31">
        <v>101021.3851</v>
      </c>
      <c r="K1117" s="31">
        <v>698786.79709999997</v>
      </c>
      <c r="L1117" s="31">
        <v>-892885.59360000002</v>
      </c>
      <c r="N1117" s="32">
        <v>1.4160000000000001E-9</v>
      </c>
      <c r="O1117" s="31">
        <v>-76.102999999999994</v>
      </c>
      <c r="P1117"/>
      <c r="Q1117"/>
      <c r="R1117"/>
    </row>
    <row r="1118" spans="1:18" ht="14.5" hidden="1" x14ac:dyDescent="0.35">
      <c r="A1118" s="31" t="s">
        <v>188</v>
      </c>
      <c r="B1118" s="31" t="s">
        <v>176</v>
      </c>
      <c r="C1118" s="31" t="s">
        <v>145</v>
      </c>
      <c r="D1118" s="31"/>
      <c r="E1118" s="31"/>
      <c r="F1118" s="31" t="s">
        <v>125</v>
      </c>
      <c r="G1118" s="31">
        <v>74407.132800000007</v>
      </c>
      <c r="H1118" s="31">
        <v>0</v>
      </c>
      <c r="I1118" s="31">
        <v>-7653.1351999999997</v>
      </c>
      <c r="J1118" s="31">
        <v>-82653.860499999995</v>
      </c>
      <c r="K1118" s="31">
        <v>1086984.3901</v>
      </c>
      <c r="L1118" s="31">
        <v>-892885.59360000002</v>
      </c>
      <c r="N1118" s="32">
        <v>-3.12E-9</v>
      </c>
      <c r="O1118" s="31">
        <v>76.102999999999994</v>
      </c>
      <c r="P1118"/>
      <c r="Q1118"/>
      <c r="R1118"/>
    </row>
    <row r="1119" spans="1:18" ht="14.5" hidden="1" x14ac:dyDescent="0.35">
      <c r="A1119" s="31" t="s">
        <v>188</v>
      </c>
      <c r="B1119" s="31" t="s">
        <v>177</v>
      </c>
      <c r="C1119" s="31" t="s">
        <v>145</v>
      </c>
      <c r="D1119" s="31"/>
      <c r="E1119" s="31"/>
      <c r="F1119" s="31" t="s">
        <v>125</v>
      </c>
      <c r="G1119" s="31">
        <v>74407.132800000007</v>
      </c>
      <c r="H1119" s="31">
        <v>0</v>
      </c>
      <c r="I1119" s="31">
        <v>7653.1351999999997</v>
      </c>
      <c r="J1119" s="31">
        <v>82653.860499999995</v>
      </c>
      <c r="K1119" s="31">
        <v>698786.79709999997</v>
      </c>
      <c r="L1119" s="31">
        <v>-892885.59360000002</v>
      </c>
      <c r="N1119" s="32">
        <v>2.6110000000000002E-9</v>
      </c>
      <c r="O1119" s="31">
        <v>-76.102999999999994</v>
      </c>
      <c r="P1119"/>
      <c r="Q1119"/>
      <c r="R1119"/>
    </row>
    <row r="1120" spans="1:18" ht="14.5" hidden="1" x14ac:dyDescent="0.35">
      <c r="A1120" s="31" t="s">
        <v>189</v>
      </c>
      <c r="B1120" s="31" t="s">
        <v>122</v>
      </c>
      <c r="C1120" s="31" t="s">
        <v>123</v>
      </c>
      <c r="D1120" s="31" t="s">
        <v>124</v>
      </c>
      <c r="E1120" s="31">
        <v>1</v>
      </c>
      <c r="F1120" s="31" t="s">
        <v>125</v>
      </c>
      <c r="G1120" s="31">
        <v>0</v>
      </c>
      <c r="H1120" s="31">
        <v>0.1075</v>
      </c>
      <c r="I1120" s="31">
        <v>-0.40539999999999998</v>
      </c>
      <c r="J1120" s="31">
        <v>-6.1544999999999996</v>
      </c>
      <c r="K1120" s="31">
        <v>10.0046</v>
      </c>
      <c r="L1120" s="31">
        <v>2.6520999999999999</v>
      </c>
      <c r="N1120" s="31">
        <v>-1E-3</v>
      </c>
      <c r="O1120" s="31">
        <v>3.0000000000000001E-3</v>
      </c>
      <c r="P1120"/>
      <c r="Q1120"/>
      <c r="R1120"/>
    </row>
    <row r="1121" spans="1:18" ht="14.5" hidden="1" x14ac:dyDescent="0.35">
      <c r="A1121" s="31" t="s">
        <v>189</v>
      </c>
      <c r="B1121" s="31" t="s">
        <v>122</v>
      </c>
      <c r="C1121" s="31" t="s">
        <v>123</v>
      </c>
      <c r="D1121" s="31" t="s">
        <v>124</v>
      </c>
      <c r="E1121" s="31">
        <v>2</v>
      </c>
      <c r="F1121" s="31" t="s">
        <v>125</v>
      </c>
      <c r="G1121" s="31">
        <v>0</v>
      </c>
      <c r="H1121" s="31">
        <v>-0.40539999999999998</v>
      </c>
      <c r="I1121" s="31">
        <v>-0.1075</v>
      </c>
      <c r="J1121" s="31">
        <v>3.5752999999999999</v>
      </c>
      <c r="K1121" s="31">
        <v>2.6520999999999999</v>
      </c>
      <c r="L1121" s="31">
        <v>-10.0046</v>
      </c>
      <c r="N1121" s="31">
        <v>3.0000000000000001E-3</v>
      </c>
      <c r="O1121" s="31">
        <v>1E-3</v>
      </c>
      <c r="P1121"/>
      <c r="Q1121"/>
      <c r="R1121"/>
    </row>
    <row r="1122" spans="1:18" ht="14.5" hidden="1" x14ac:dyDescent="0.35">
      <c r="A1122" s="31" t="s">
        <v>189</v>
      </c>
      <c r="B1122" s="31" t="s">
        <v>122</v>
      </c>
      <c r="C1122" s="31" t="s">
        <v>123</v>
      </c>
      <c r="D1122" s="31" t="s">
        <v>124</v>
      </c>
      <c r="E1122" s="31">
        <v>3</v>
      </c>
      <c r="F1122" s="31" t="s">
        <v>125</v>
      </c>
      <c r="G1122" s="31">
        <v>0</v>
      </c>
      <c r="H1122" s="31">
        <v>0</v>
      </c>
      <c r="I1122" s="31">
        <v>0</v>
      </c>
      <c r="J1122" s="31">
        <v>5.6779999999999999</v>
      </c>
      <c r="K1122" s="31">
        <v>0</v>
      </c>
      <c r="L1122" s="31">
        <v>0</v>
      </c>
      <c r="N1122" s="31">
        <v>0</v>
      </c>
      <c r="O1122" s="32">
        <v>-1.0869999999999999E-12</v>
      </c>
      <c r="P1122"/>
      <c r="Q1122"/>
      <c r="R1122"/>
    </row>
    <row r="1123" spans="1:18" ht="14.5" hidden="1" x14ac:dyDescent="0.35">
      <c r="A1123" s="31" t="s">
        <v>189</v>
      </c>
      <c r="B1123" s="31" t="s">
        <v>122</v>
      </c>
      <c r="C1123" s="31" t="s">
        <v>123</v>
      </c>
      <c r="D1123" s="31" t="s">
        <v>124</v>
      </c>
      <c r="E1123" s="31">
        <v>4</v>
      </c>
      <c r="F1123" s="31" t="s">
        <v>125</v>
      </c>
      <c r="G1123" s="31">
        <v>0</v>
      </c>
      <c r="H1123" s="31">
        <v>-0.36570000000000003</v>
      </c>
      <c r="I1123" s="31">
        <v>1.1976</v>
      </c>
      <c r="J1123" s="31">
        <v>18.7591</v>
      </c>
      <c r="K1123" s="31">
        <v>15.4975</v>
      </c>
      <c r="L1123" s="31">
        <v>4.7317999999999998</v>
      </c>
      <c r="N1123" s="31">
        <v>2E-3</v>
      </c>
      <c r="O1123" s="31">
        <v>-8.0000000000000002E-3</v>
      </c>
      <c r="P1123"/>
      <c r="Q1123"/>
      <c r="R1123"/>
    </row>
    <row r="1124" spans="1:18" ht="14.5" hidden="1" x14ac:dyDescent="0.35">
      <c r="A1124" s="31" t="s">
        <v>189</v>
      </c>
      <c r="B1124" s="31" t="s">
        <v>122</v>
      </c>
      <c r="C1124" s="31" t="s">
        <v>123</v>
      </c>
      <c r="D1124" s="31" t="s">
        <v>124</v>
      </c>
      <c r="E1124" s="31">
        <v>5</v>
      </c>
      <c r="F1124" s="31" t="s">
        <v>125</v>
      </c>
      <c r="G1124" s="31">
        <v>0</v>
      </c>
      <c r="H1124" s="31">
        <v>-1.1976</v>
      </c>
      <c r="I1124" s="31">
        <v>-0.36570000000000003</v>
      </c>
      <c r="J1124" s="31">
        <v>9.9832999999999998</v>
      </c>
      <c r="K1124" s="31">
        <v>-4.7317999999999998</v>
      </c>
      <c r="L1124" s="31">
        <v>15.4975</v>
      </c>
      <c r="N1124" s="31">
        <v>8.0000000000000002E-3</v>
      </c>
      <c r="O1124" s="31">
        <v>2E-3</v>
      </c>
      <c r="P1124"/>
      <c r="Q1124"/>
      <c r="R1124"/>
    </row>
    <row r="1125" spans="1:18" ht="14.5" hidden="1" x14ac:dyDescent="0.35">
      <c r="A1125" s="31" t="s">
        <v>189</v>
      </c>
      <c r="B1125" s="31" t="s">
        <v>122</v>
      </c>
      <c r="C1125" s="31" t="s">
        <v>123</v>
      </c>
      <c r="D1125" s="31" t="s">
        <v>124</v>
      </c>
      <c r="E1125" s="31">
        <v>6</v>
      </c>
      <c r="F1125" s="31" t="s">
        <v>125</v>
      </c>
      <c r="G1125" s="31">
        <v>0</v>
      </c>
      <c r="H1125" s="31">
        <v>0</v>
      </c>
      <c r="I1125" s="31">
        <v>0</v>
      </c>
      <c r="J1125" s="31">
        <v>-15.8339</v>
      </c>
      <c r="K1125" s="31">
        <v>0</v>
      </c>
      <c r="L1125" s="31">
        <v>0</v>
      </c>
      <c r="N1125" s="32">
        <v>-2.9839999999999998E-12</v>
      </c>
      <c r="O1125" s="32">
        <v>3.0299999999999998E-12</v>
      </c>
      <c r="P1125"/>
      <c r="Q1125"/>
      <c r="R1125"/>
    </row>
    <row r="1126" spans="1:18" ht="14.5" hidden="1" x14ac:dyDescent="0.35">
      <c r="A1126" s="31" t="s">
        <v>189</v>
      </c>
      <c r="B1126" s="31" t="s">
        <v>122</v>
      </c>
      <c r="C1126" s="31" t="s">
        <v>123</v>
      </c>
      <c r="D1126" s="31" t="s">
        <v>124</v>
      </c>
      <c r="E1126" s="31">
        <v>7</v>
      </c>
      <c r="F1126" s="31" t="s">
        <v>125</v>
      </c>
      <c r="G1126" s="31">
        <v>0</v>
      </c>
      <c r="H1126" s="31">
        <v>0.50870000000000004</v>
      </c>
      <c r="I1126" s="31">
        <v>-1.6633</v>
      </c>
      <c r="J1126" s="31">
        <v>-26.063199999999998</v>
      </c>
      <c r="K1126" s="31">
        <v>4.4739000000000004</v>
      </c>
      <c r="L1126" s="31">
        <v>1.3682000000000001</v>
      </c>
      <c r="N1126" s="31">
        <v>-3.0000000000000001E-3</v>
      </c>
      <c r="O1126" s="31">
        <v>1.0999999999999999E-2</v>
      </c>
      <c r="P1126"/>
      <c r="Q1126"/>
      <c r="R1126"/>
    </row>
    <row r="1127" spans="1:18" ht="14.5" hidden="1" x14ac:dyDescent="0.35">
      <c r="A1127" s="31" t="s">
        <v>189</v>
      </c>
      <c r="B1127" s="31" t="s">
        <v>122</v>
      </c>
      <c r="C1127" s="31" t="s">
        <v>123</v>
      </c>
      <c r="D1127" s="31" t="s">
        <v>124</v>
      </c>
      <c r="E1127" s="31">
        <v>8</v>
      </c>
      <c r="F1127" s="31" t="s">
        <v>125</v>
      </c>
      <c r="G1127" s="31">
        <v>0</v>
      </c>
      <c r="H1127" s="31">
        <v>-1.6633</v>
      </c>
      <c r="I1127" s="31">
        <v>-0.50870000000000004</v>
      </c>
      <c r="J1127" s="31">
        <v>13.855399999999999</v>
      </c>
      <c r="K1127" s="31">
        <v>1.3682000000000001</v>
      </c>
      <c r="L1127" s="31">
        <v>-4.4739000000000004</v>
      </c>
      <c r="N1127" s="31">
        <v>1.0999999999999999E-2</v>
      </c>
      <c r="O1127" s="31">
        <v>3.0000000000000001E-3</v>
      </c>
      <c r="P1127"/>
      <c r="Q1127"/>
      <c r="R1127"/>
    </row>
    <row r="1128" spans="1:18" ht="14.5" hidden="1" x14ac:dyDescent="0.35">
      <c r="A1128" s="31" t="s">
        <v>189</v>
      </c>
      <c r="B1128" s="31" t="s">
        <v>122</v>
      </c>
      <c r="C1128" s="31" t="s">
        <v>123</v>
      </c>
      <c r="D1128" s="31" t="s">
        <v>124</v>
      </c>
      <c r="E1128" s="31">
        <v>9</v>
      </c>
      <c r="F1128" s="31" t="s">
        <v>125</v>
      </c>
      <c r="G1128" s="31">
        <v>0</v>
      </c>
      <c r="H1128" s="31">
        <v>0</v>
      </c>
      <c r="I1128" s="31">
        <v>0</v>
      </c>
      <c r="J1128" s="31">
        <v>20.340499999999999</v>
      </c>
      <c r="K1128" s="31">
        <v>0</v>
      </c>
      <c r="L1128" s="31">
        <v>0</v>
      </c>
      <c r="N1128" s="32">
        <v>4.7599999999999999E-12</v>
      </c>
      <c r="O1128" s="32">
        <v>-4.7789999999999997E-12</v>
      </c>
      <c r="P1128"/>
      <c r="Q1128"/>
      <c r="R1128"/>
    </row>
    <row r="1129" spans="1:18" ht="14.5" hidden="1" x14ac:dyDescent="0.35">
      <c r="A1129" s="31" t="s">
        <v>189</v>
      </c>
      <c r="B1129" s="31" t="s">
        <v>122</v>
      </c>
      <c r="C1129" s="31" t="s">
        <v>123</v>
      </c>
      <c r="D1129" s="31" t="s">
        <v>124</v>
      </c>
      <c r="E1129" s="31">
        <v>10</v>
      </c>
      <c r="F1129" s="31" t="s">
        <v>125</v>
      </c>
      <c r="G1129" s="31">
        <v>0</v>
      </c>
      <c r="H1129" s="31">
        <v>1.1948000000000001</v>
      </c>
      <c r="I1129" s="31">
        <v>-0.1782</v>
      </c>
      <c r="J1129" s="31">
        <v>-16.4755</v>
      </c>
      <c r="K1129" s="31">
        <v>-4.4433999999999996</v>
      </c>
      <c r="L1129" s="31">
        <v>-29.793199999999999</v>
      </c>
      <c r="N1129" s="31">
        <v>-1.2E-2</v>
      </c>
      <c r="O1129" s="31">
        <v>2E-3</v>
      </c>
      <c r="P1129"/>
      <c r="Q1129"/>
      <c r="R1129"/>
    </row>
    <row r="1130" spans="1:18" ht="14.5" hidden="1" x14ac:dyDescent="0.35">
      <c r="A1130" s="31" t="s">
        <v>189</v>
      </c>
      <c r="B1130" s="31" t="s">
        <v>122</v>
      </c>
      <c r="C1130" s="31" t="s">
        <v>123</v>
      </c>
      <c r="D1130" s="31" t="s">
        <v>124</v>
      </c>
      <c r="E1130" s="31">
        <v>11</v>
      </c>
      <c r="F1130" s="31" t="s">
        <v>125</v>
      </c>
      <c r="G1130" s="31">
        <v>0</v>
      </c>
      <c r="H1130" s="31">
        <v>0.1782</v>
      </c>
      <c r="I1130" s="31">
        <v>1.1948000000000001</v>
      </c>
      <c r="J1130" s="31">
        <v>12.1989</v>
      </c>
      <c r="K1130" s="31">
        <v>29.793199999999999</v>
      </c>
      <c r="L1130" s="31">
        <v>-4.4433999999999996</v>
      </c>
      <c r="N1130" s="31">
        <v>-2E-3</v>
      </c>
      <c r="O1130" s="31">
        <v>-1.2E-2</v>
      </c>
      <c r="P1130"/>
      <c r="Q1130"/>
      <c r="R1130"/>
    </row>
    <row r="1131" spans="1:18" ht="14.5" hidden="1" x14ac:dyDescent="0.35">
      <c r="A1131" s="31" t="s">
        <v>189</v>
      </c>
      <c r="B1131" s="31" t="s">
        <v>122</v>
      </c>
      <c r="C1131" s="31" t="s">
        <v>123</v>
      </c>
      <c r="D1131" s="31" t="s">
        <v>124</v>
      </c>
      <c r="E1131" s="31">
        <v>12</v>
      </c>
      <c r="F1131" s="31" t="s">
        <v>125</v>
      </c>
      <c r="G1131" s="31">
        <v>0</v>
      </c>
      <c r="H1131" s="31">
        <v>0</v>
      </c>
      <c r="I1131" s="31">
        <v>0</v>
      </c>
      <c r="J1131" s="31">
        <v>11.4499</v>
      </c>
      <c r="K1131" s="31">
        <v>0</v>
      </c>
      <c r="L1131" s="31">
        <v>0</v>
      </c>
      <c r="N1131" s="32">
        <v>5.3729999999999998E-12</v>
      </c>
      <c r="O1131" s="32">
        <v>-5.3839999999999997E-12</v>
      </c>
      <c r="P1131"/>
      <c r="Q1131"/>
      <c r="R1131"/>
    </row>
    <row r="1132" spans="1:18" ht="14.5" hidden="1" x14ac:dyDescent="0.35">
      <c r="A1132" s="31" t="s">
        <v>189</v>
      </c>
      <c r="B1132" s="31" t="s">
        <v>126</v>
      </c>
      <c r="C1132" s="31" t="s">
        <v>127</v>
      </c>
      <c r="D1132" s="31"/>
      <c r="E1132" s="31"/>
      <c r="F1132" s="31" t="s">
        <v>125</v>
      </c>
      <c r="G1132" s="31">
        <v>48192</v>
      </c>
      <c r="H1132" s="31">
        <v>0</v>
      </c>
      <c r="I1132" s="31">
        <v>0</v>
      </c>
      <c r="J1132" s="31">
        <v>0</v>
      </c>
      <c r="K1132" s="31">
        <v>578304</v>
      </c>
      <c r="L1132" s="31">
        <v>-578304</v>
      </c>
      <c r="N1132" s="32">
        <v>-3.113E-10</v>
      </c>
      <c r="O1132" s="32">
        <v>-3.113E-10</v>
      </c>
      <c r="P1132"/>
      <c r="Q1132"/>
      <c r="R1132"/>
    </row>
    <row r="1133" spans="1:18" ht="14.5" hidden="1" x14ac:dyDescent="0.35">
      <c r="A1133" s="31" t="s">
        <v>189</v>
      </c>
      <c r="B1133" s="31" t="s">
        <v>128</v>
      </c>
      <c r="C1133" s="31" t="s">
        <v>127</v>
      </c>
      <c r="D1133" s="31"/>
      <c r="E1133" s="31"/>
      <c r="F1133" s="31" t="s">
        <v>125</v>
      </c>
      <c r="G1133" s="31">
        <v>58851</v>
      </c>
      <c r="H1133" s="31">
        <v>0</v>
      </c>
      <c r="I1133" s="31">
        <v>0</v>
      </c>
      <c r="J1133" s="31">
        <v>0</v>
      </c>
      <c r="K1133" s="31">
        <v>706212</v>
      </c>
      <c r="L1133" s="31">
        <v>-706212</v>
      </c>
      <c r="N1133" s="32">
        <v>8.3109999999999998E-11</v>
      </c>
      <c r="O1133" s="32">
        <v>8.3020000000000001E-11</v>
      </c>
      <c r="P1133"/>
      <c r="Q1133"/>
      <c r="R1133"/>
    </row>
    <row r="1134" spans="1:18" ht="14.5" hidden="1" x14ac:dyDescent="0.35">
      <c r="A1134" s="31" t="s">
        <v>189</v>
      </c>
      <c r="B1134" s="31" t="s">
        <v>129</v>
      </c>
      <c r="C1134" s="31" t="s">
        <v>127</v>
      </c>
      <c r="D1134" s="31"/>
      <c r="E1134" s="31"/>
      <c r="F1134" s="31" t="s">
        <v>125</v>
      </c>
      <c r="G1134" s="31">
        <v>34560</v>
      </c>
      <c r="H1134" s="31">
        <v>0</v>
      </c>
      <c r="I1134" s="31">
        <v>0</v>
      </c>
      <c r="J1134" s="31">
        <v>0</v>
      </c>
      <c r="K1134" s="31">
        <v>414720</v>
      </c>
      <c r="L1134" s="31">
        <v>-414720</v>
      </c>
      <c r="N1134" s="32">
        <v>3.263E-10</v>
      </c>
      <c r="O1134" s="32">
        <v>3.2620000000000002E-10</v>
      </c>
      <c r="P1134"/>
      <c r="Q1134"/>
      <c r="R1134"/>
    </row>
    <row r="1135" spans="1:18" ht="14.5" hidden="1" x14ac:dyDescent="0.35">
      <c r="A1135" s="31" t="s">
        <v>189</v>
      </c>
      <c r="B1135" s="31" t="s">
        <v>130</v>
      </c>
      <c r="C1135" s="31" t="s">
        <v>127</v>
      </c>
      <c r="D1135" s="31"/>
      <c r="E1135" s="31"/>
      <c r="F1135" s="31" t="s">
        <v>125</v>
      </c>
      <c r="G1135" s="31">
        <v>576</v>
      </c>
      <c r="H1135" s="31">
        <v>0</v>
      </c>
      <c r="I1135" s="31">
        <v>0</v>
      </c>
      <c r="J1135" s="31">
        <v>0</v>
      </c>
      <c r="K1135" s="31">
        <v>6912</v>
      </c>
      <c r="L1135" s="31">
        <v>-6912</v>
      </c>
      <c r="N1135" s="31">
        <v>0</v>
      </c>
      <c r="O1135" s="31">
        <v>0</v>
      </c>
      <c r="P1135"/>
      <c r="Q1135"/>
      <c r="R1135"/>
    </row>
    <row r="1136" spans="1:18" ht="29" hidden="1" x14ac:dyDescent="0.35">
      <c r="A1136" s="31" t="s">
        <v>189</v>
      </c>
      <c r="B1136" s="31" t="s">
        <v>131</v>
      </c>
      <c r="C1136" s="31" t="s">
        <v>127</v>
      </c>
      <c r="D1136" s="31" t="s">
        <v>132</v>
      </c>
      <c r="E1136" s="31">
        <v>1</v>
      </c>
      <c r="F1136" s="31" t="s">
        <v>125</v>
      </c>
      <c r="G1136" s="31">
        <v>0</v>
      </c>
      <c r="H1136" s="31">
        <v>-1786.6771000000001</v>
      </c>
      <c r="I1136" s="31">
        <v>0</v>
      </c>
      <c r="J1136" s="31">
        <v>21440.124800000001</v>
      </c>
      <c r="K1136" s="32">
        <v>-1.108E-6</v>
      </c>
      <c r="L1136" s="31">
        <v>-37319.8514</v>
      </c>
      <c r="N1136" s="31">
        <v>12.169</v>
      </c>
      <c r="O1136" s="32">
        <v>-3.0329999999999998E-10</v>
      </c>
      <c r="P1136"/>
      <c r="Q1136"/>
      <c r="R1136"/>
    </row>
    <row r="1137" spans="1:18" ht="29" hidden="1" x14ac:dyDescent="0.35">
      <c r="A1137" s="31" t="s">
        <v>189</v>
      </c>
      <c r="B1137" s="31" t="s">
        <v>131</v>
      </c>
      <c r="C1137" s="31" t="s">
        <v>127</v>
      </c>
      <c r="D1137" s="31" t="s">
        <v>132</v>
      </c>
      <c r="E1137" s="31">
        <v>2</v>
      </c>
      <c r="F1137" s="31" t="s">
        <v>125</v>
      </c>
      <c r="G1137" s="31">
        <v>0</v>
      </c>
      <c r="H1137" s="31">
        <v>0</v>
      </c>
      <c r="I1137" s="31">
        <v>-1786.6771000000001</v>
      </c>
      <c r="J1137" s="31">
        <v>-21440.124800000001</v>
      </c>
      <c r="K1137" s="31">
        <v>37319.8514</v>
      </c>
      <c r="L1137" s="32">
        <v>1.1119999999999999E-6</v>
      </c>
      <c r="N1137" s="32">
        <v>-3.0329999999999998E-10</v>
      </c>
      <c r="O1137" s="31">
        <v>12.169</v>
      </c>
      <c r="P1137"/>
      <c r="Q1137"/>
      <c r="R1137"/>
    </row>
    <row r="1138" spans="1:18" ht="29" hidden="1" x14ac:dyDescent="0.35">
      <c r="A1138" s="31" t="s">
        <v>189</v>
      </c>
      <c r="B1138" s="31" t="s">
        <v>131</v>
      </c>
      <c r="C1138" s="31" t="s">
        <v>127</v>
      </c>
      <c r="D1138" s="31" t="s">
        <v>132</v>
      </c>
      <c r="E1138" s="31">
        <v>3</v>
      </c>
      <c r="F1138" s="31" t="s">
        <v>125</v>
      </c>
      <c r="G1138" s="31">
        <v>0</v>
      </c>
      <c r="H1138" s="31">
        <v>-1340.0078000000001</v>
      </c>
      <c r="I1138" s="31">
        <v>0</v>
      </c>
      <c r="J1138" s="31">
        <v>11256.065500000001</v>
      </c>
      <c r="K1138" s="32">
        <v>-8.9009999999999996E-7</v>
      </c>
      <c r="L1138" s="31">
        <v>-27989.888599999998</v>
      </c>
      <c r="N1138" s="31">
        <v>9.1270000000000007</v>
      </c>
      <c r="O1138" s="32">
        <v>-4.5630000000000002E-10</v>
      </c>
      <c r="P1138"/>
      <c r="Q1138"/>
      <c r="R1138"/>
    </row>
    <row r="1139" spans="1:18" ht="29" hidden="1" x14ac:dyDescent="0.35">
      <c r="A1139" s="31" t="s">
        <v>189</v>
      </c>
      <c r="B1139" s="31" t="s">
        <v>131</v>
      </c>
      <c r="C1139" s="31" t="s">
        <v>127</v>
      </c>
      <c r="D1139" s="31" t="s">
        <v>132</v>
      </c>
      <c r="E1139" s="31">
        <v>4</v>
      </c>
      <c r="F1139" s="31" t="s">
        <v>125</v>
      </c>
      <c r="G1139" s="31">
        <v>0</v>
      </c>
      <c r="H1139" s="31">
        <v>-1340.0078000000001</v>
      </c>
      <c r="I1139" s="31">
        <v>0</v>
      </c>
      <c r="J1139" s="31">
        <v>20904.1217</v>
      </c>
      <c r="K1139" s="32">
        <v>-7.723E-7</v>
      </c>
      <c r="L1139" s="31">
        <v>-27989.888599999998</v>
      </c>
      <c r="N1139" s="31">
        <v>9.1270000000000007</v>
      </c>
      <c r="O1139" s="32">
        <v>1.384E-12</v>
      </c>
      <c r="P1139"/>
      <c r="Q1139"/>
      <c r="R1139"/>
    </row>
    <row r="1140" spans="1:18" ht="29" hidden="1" x14ac:dyDescent="0.35">
      <c r="A1140" s="31" t="s">
        <v>189</v>
      </c>
      <c r="B1140" s="31" t="s">
        <v>131</v>
      </c>
      <c r="C1140" s="31" t="s">
        <v>127</v>
      </c>
      <c r="D1140" s="31" t="s">
        <v>132</v>
      </c>
      <c r="E1140" s="31">
        <v>5</v>
      </c>
      <c r="F1140" s="31" t="s">
        <v>125</v>
      </c>
      <c r="G1140" s="31">
        <v>0</v>
      </c>
      <c r="H1140" s="31">
        <v>0</v>
      </c>
      <c r="I1140" s="31">
        <v>-1340.0078000000001</v>
      </c>
      <c r="J1140" s="31">
        <v>-20904.1217</v>
      </c>
      <c r="K1140" s="31">
        <v>27989.888599999998</v>
      </c>
      <c r="L1140" s="32">
        <v>8.7629999999999998E-7</v>
      </c>
      <c r="N1140" s="32">
        <v>-2.578E-11</v>
      </c>
      <c r="O1140" s="31">
        <v>9.1270000000000007</v>
      </c>
      <c r="P1140"/>
      <c r="Q1140"/>
      <c r="R1140"/>
    </row>
    <row r="1141" spans="1:18" ht="29" hidden="1" x14ac:dyDescent="0.35">
      <c r="A1141" s="31" t="s">
        <v>189</v>
      </c>
      <c r="B1141" s="31" t="s">
        <v>131</v>
      </c>
      <c r="C1141" s="31" t="s">
        <v>127</v>
      </c>
      <c r="D1141" s="31" t="s">
        <v>132</v>
      </c>
      <c r="E1141" s="31">
        <v>6</v>
      </c>
      <c r="F1141" s="31" t="s">
        <v>125</v>
      </c>
      <c r="G1141" s="31">
        <v>0</v>
      </c>
      <c r="H1141" s="31">
        <v>0</v>
      </c>
      <c r="I1141" s="31">
        <v>-1340.0078000000001</v>
      </c>
      <c r="J1141" s="31">
        <v>-11256.065500000001</v>
      </c>
      <c r="K1141" s="31">
        <v>27989.888599999998</v>
      </c>
      <c r="L1141" s="32">
        <v>7.9090000000000002E-7</v>
      </c>
      <c r="N1141" s="32">
        <v>-4.291E-10</v>
      </c>
      <c r="O1141" s="31">
        <v>9.1270000000000007</v>
      </c>
      <c r="P1141"/>
      <c r="Q1141"/>
      <c r="R1141"/>
    </row>
    <row r="1142" spans="1:18" ht="29" hidden="1" x14ac:dyDescent="0.35">
      <c r="A1142" s="31" t="s">
        <v>189</v>
      </c>
      <c r="B1142" s="31" t="s">
        <v>131</v>
      </c>
      <c r="C1142" s="31" t="s">
        <v>127</v>
      </c>
      <c r="D1142" s="31" t="s">
        <v>132</v>
      </c>
      <c r="E1142" s="31">
        <v>7</v>
      </c>
      <c r="F1142" s="31" t="s">
        <v>125</v>
      </c>
      <c r="G1142" s="31">
        <v>0</v>
      </c>
      <c r="H1142" s="31">
        <v>-1340.0078000000001</v>
      </c>
      <c r="I1142" s="31">
        <v>1340.0078000000001</v>
      </c>
      <c r="J1142" s="31">
        <v>32160.1872</v>
      </c>
      <c r="K1142" s="31">
        <v>-27989.888599999998</v>
      </c>
      <c r="L1142" s="31">
        <v>-27989.888599999998</v>
      </c>
      <c r="N1142" s="31">
        <v>9.1270000000000007</v>
      </c>
      <c r="O1142" s="31">
        <v>-9.1270000000000007</v>
      </c>
      <c r="P1142"/>
      <c r="Q1142"/>
      <c r="R1142"/>
    </row>
    <row r="1143" spans="1:18" ht="29" hidden="1" x14ac:dyDescent="0.35">
      <c r="A1143" s="31" t="s">
        <v>189</v>
      </c>
      <c r="B1143" s="31" t="s">
        <v>131</v>
      </c>
      <c r="C1143" s="31" t="s">
        <v>127</v>
      </c>
      <c r="D1143" s="31" t="s">
        <v>132</v>
      </c>
      <c r="E1143" s="31">
        <v>8</v>
      </c>
      <c r="F1143" s="31" t="s">
        <v>125</v>
      </c>
      <c r="G1143" s="31">
        <v>0</v>
      </c>
      <c r="H1143" s="31">
        <v>-1340.0078000000001</v>
      </c>
      <c r="I1143" s="31">
        <v>-1340.0078000000001</v>
      </c>
      <c r="J1143" s="32">
        <v>-1.353E-6</v>
      </c>
      <c r="K1143" s="31">
        <v>27989.888599999998</v>
      </c>
      <c r="L1143" s="31">
        <v>-27989.888599999998</v>
      </c>
      <c r="N1143" s="31">
        <v>9.1270000000000007</v>
      </c>
      <c r="O1143" s="31">
        <v>9.1270000000000007</v>
      </c>
      <c r="P1143"/>
      <c r="Q1143"/>
      <c r="R1143"/>
    </row>
    <row r="1144" spans="1:18" ht="29" hidden="1" x14ac:dyDescent="0.35">
      <c r="A1144" s="31" t="s">
        <v>189</v>
      </c>
      <c r="B1144" s="31" t="s">
        <v>131</v>
      </c>
      <c r="C1144" s="31" t="s">
        <v>127</v>
      </c>
      <c r="D1144" s="31" t="s">
        <v>132</v>
      </c>
      <c r="E1144" s="31">
        <v>9</v>
      </c>
      <c r="F1144" s="31" t="s">
        <v>125</v>
      </c>
      <c r="G1144" s="31">
        <v>0</v>
      </c>
      <c r="H1144" s="31">
        <v>-1005.8992</v>
      </c>
      <c r="I1144" s="31">
        <v>1005.8992</v>
      </c>
      <c r="J1144" s="31">
        <v>16899.106400000001</v>
      </c>
      <c r="K1144" s="31">
        <v>-21011.076300000001</v>
      </c>
      <c r="L1144" s="31">
        <v>-21011.076300000001</v>
      </c>
      <c r="N1144" s="31">
        <v>6.851</v>
      </c>
      <c r="O1144" s="31">
        <v>-6.851</v>
      </c>
      <c r="P1144"/>
      <c r="Q1144"/>
      <c r="R1144"/>
    </row>
    <row r="1145" spans="1:18" ht="29" hidden="1" x14ac:dyDescent="0.35">
      <c r="A1145" s="31" t="s">
        <v>189</v>
      </c>
      <c r="B1145" s="31" t="s">
        <v>131</v>
      </c>
      <c r="C1145" s="31" t="s">
        <v>127</v>
      </c>
      <c r="D1145" s="31" t="s">
        <v>132</v>
      </c>
      <c r="E1145" s="31">
        <v>10</v>
      </c>
      <c r="F1145" s="31" t="s">
        <v>125</v>
      </c>
      <c r="G1145" s="31">
        <v>0</v>
      </c>
      <c r="H1145" s="31">
        <v>-1005.8992</v>
      </c>
      <c r="I1145" s="31">
        <v>1005.8992</v>
      </c>
      <c r="J1145" s="31">
        <v>31384.054700000001</v>
      </c>
      <c r="K1145" s="31">
        <v>-21011.076300000001</v>
      </c>
      <c r="L1145" s="31">
        <v>-21011.076300000001</v>
      </c>
      <c r="N1145" s="31">
        <v>6.851</v>
      </c>
      <c r="O1145" s="31">
        <v>-6.851</v>
      </c>
      <c r="P1145"/>
      <c r="Q1145"/>
      <c r="R1145"/>
    </row>
    <row r="1146" spans="1:18" ht="29" hidden="1" x14ac:dyDescent="0.35">
      <c r="A1146" s="31" t="s">
        <v>189</v>
      </c>
      <c r="B1146" s="31" t="s">
        <v>131</v>
      </c>
      <c r="C1146" s="31" t="s">
        <v>127</v>
      </c>
      <c r="D1146" s="31" t="s">
        <v>132</v>
      </c>
      <c r="E1146" s="31">
        <v>11</v>
      </c>
      <c r="F1146" s="31" t="s">
        <v>125</v>
      </c>
      <c r="G1146" s="31">
        <v>0</v>
      </c>
      <c r="H1146" s="31">
        <v>-1005.8992</v>
      </c>
      <c r="I1146" s="31">
        <v>-1005.8992</v>
      </c>
      <c r="J1146" s="31">
        <v>-7242.4741999999997</v>
      </c>
      <c r="K1146" s="31">
        <v>21011.076300000001</v>
      </c>
      <c r="L1146" s="31">
        <v>-21011.076300000001</v>
      </c>
      <c r="N1146" s="31">
        <v>6.851</v>
      </c>
      <c r="O1146" s="31">
        <v>6.851</v>
      </c>
      <c r="P1146"/>
      <c r="Q1146"/>
      <c r="R1146"/>
    </row>
    <row r="1147" spans="1:18" ht="29" hidden="1" x14ac:dyDescent="0.35">
      <c r="A1147" s="31" t="s">
        <v>189</v>
      </c>
      <c r="B1147" s="31" t="s">
        <v>131</v>
      </c>
      <c r="C1147" s="31" t="s">
        <v>127</v>
      </c>
      <c r="D1147" s="31" t="s">
        <v>132</v>
      </c>
      <c r="E1147" s="31">
        <v>12</v>
      </c>
      <c r="F1147" s="31" t="s">
        <v>125</v>
      </c>
      <c r="G1147" s="31">
        <v>0</v>
      </c>
      <c r="H1147" s="31">
        <v>-1005.8992</v>
      </c>
      <c r="I1147" s="31">
        <v>-1005.8992</v>
      </c>
      <c r="J1147" s="31">
        <v>7242.4741999999997</v>
      </c>
      <c r="K1147" s="31">
        <v>21011.076300000001</v>
      </c>
      <c r="L1147" s="31">
        <v>-21011.076300000001</v>
      </c>
      <c r="N1147" s="31">
        <v>6.851</v>
      </c>
      <c r="O1147" s="31">
        <v>6.851</v>
      </c>
      <c r="P1147"/>
      <c r="Q1147"/>
      <c r="R1147"/>
    </row>
    <row r="1148" spans="1:18" ht="29" hidden="1" x14ac:dyDescent="0.35">
      <c r="A1148" s="31" t="s">
        <v>189</v>
      </c>
      <c r="B1148" s="31" t="s">
        <v>133</v>
      </c>
      <c r="C1148" s="31" t="s">
        <v>127</v>
      </c>
      <c r="D1148" s="31" t="s">
        <v>132</v>
      </c>
      <c r="E1148" s="31">
        <v>1</v>
      </c>
      <c r="F1148" s="31" t="s">
        <v>125</v>
      </c>
      <c r="G1148" s="31">
        <v>0</v>
      </c>
      <c r="H1148" s="31">
        <v>0</v>
      </c>
      <c r="I1148" s="31">
        <v>-1786.6771000000001</v>
      </c>
      <c r="J1148" s="31">
        <v>-21440.124800000001</v>
      </c>
      <c r="K1148" s="31">
        <v>37319.8514</v>
      </c>
      <c r="L1148" s="32">
        <v>1.1119999999999999E-6</v>
      </c>
      <c r="N1148" s="32">
        <v>-3.0329999999999998E-10</v>
      </c>
      <c r="O1148" s="31">
        <v>12.169</v>
      </c>
      <c r="P1148"/>
      <c r="Q1148"/>
      <c r="R1148"/>
    </row>
    <row r="1149" spans="1:18" ht="29" hidden="1" x14ac:dyDescent="0.35">
      <c r="A1149" s="31" t="s">
        <v>189</v>
      </c>
      <c r="B1149" s="31" t="s">
        <v>133</v>
      </c>
      <c r="C1149" s="31" t="s">
        <v>127</v>
      </c>
      <c r="D1149" s="31" t="s">
        <v>132</v>
      </c>
      <c r="E1149" s="31">
        <v>2</v>
      </c>
      <c r="F1149" s="31" t="s">
        <v>125</v>
      </c>
      <c r="G1149" s="31">
        <v>0</v>
      </c>
      <c r="H1149" s="31">
        <v>1786.6771000000001</v>
      </c>
      <c r="I1149" s="31">
        <v>0</v>
      </c>
      <c r="J1149" s="31">
        <v>-21440.124800000001</v>
      </c>
      <c r="K1149" s="32">
        <v>1.108E-6</v>
      </c>
      <c r="L1149" s="31">
        <v>37319.8514</v>
      </c>
      <c r="N1149" s="31">
        <v>-12.169</v>
      </c>
      <c r="O1149" s="32">
        <v>3.0329999999999998E-10</v>
      </c>
      <c r="P1149"/>
      <c r="Q1149"/>
      <c r="R1149"/>
    </row>
    <row r="1150" spans="1:18" ht="29" hidden="1" x14ac:dyDescent="0.35">
      <c r="A1150" s="31" t="s">
        <v>189</v>
      </c>
      <c r="B1150" s="31" t="s">
        <v>133</v>
      </c>
      <c r="C1150" s="31" t="s">
        <v>127</v>
      </c>
      <c r="D1150" s="31" t="s">
        <v>132</v>
      </c>
      <c r="E1150" s="31">
        <v>3</v>
      </c>
      <c r="F1150" s="31" t="s">
        <v>125</v>
      </c>
      <c r="G1150" s="31">
        <v>0</v>
      </c>
      <c r="H1150" s="31">
        <v>0</v>
      </c>
      <c r="I1150" s="31">
        <v>-1340.0078000000001</v>
      </c>
      <c r="J1150" s="31">
        <v>-20904.1217</v>
      </c>
      <c r="K1150" s="31">
        <v>27989.888599999998</v>
      </c>
      <c r="L1150" s="32">
        <v>8.7629999999999998E-7</v>
      </c>
      <c r="N1150" s="32">
        <v>-2.578E-11</v>
      </c>
      <c r="O1150" s="31">
        <v>9.1270000000000007</v>
      </c>
      <c r="P1150"/>
      <c r="Q1150"/>
      <c r="R1150"/>
    </row>
    <row r="1151" spans="1:18" ht="29" hidden="1" x14ac:dyDescent="0.35">
      <c r="A1151" s="31" t="s">
        <v>189</v>
      </c>
      <c r="B1151" s="31" t="s">
        <v>133</v>
      </c>
      <c r="C1151" s="31" t="s">
        <v>127</v>
      </c>
      <c r="D1151" s="31" t="s">
        <v>132</v>
      </c>
      <c r="E1151" s="31">
        <v>4</v>
      </c>
      <c r="F1151" s="31" t="s">
        <v>125</v>
      </c>
      <c r="G1151" s="31">
        <v>0</v>
      </c>
      <c r="H1151" s="31">
        <v>0</v>
      </c>
      <c r="I1151" s="31">
        <v>-1340.0078000000001</v>
      </c>
      <c r="J1151" s="31">
        <v>-11256.065500000001</v>
      </c>
      <c r="K1151" s="31">
        <v>27989.888599999998</v>
      </c>
      <c r="L1151" s="32">
        <v>7.9090000000000002E-7</v>
      </c>
      <c r="N1151" s="32">
        <v>-4.291E-10</v>
      </c>
      <c r="O1151" s="31">
        <v>9.1270000000000007</v>
      </c>
      <c r="P1151"/>
      <c r="Q1151"/>
      <c r="R1151"/>
    </row>
    <row r="1152" spans="1:18" ht="29" hidden="1" x14ac:dyDescent="0.35">
      <c r="A1152" s="31" t="s">
        <v>189</v>
      </c>
      <c r="B1152" s="31" t="s">
        <v>133</v>
      </c>
      <c r="C1152" s="31" t="s">
        <v>127</v>
      </c>
      <c r="D1152" s="31" t="s">
        <v>132</v>
      </c>
      <c r="E1152" s="31">
        <v>5</v>
      </c>
      <c r="F1152" s="31" t="s">
        <v>125</v>
      </c>
      <c r="G1152" s="31">
        <v>0</v>
      </c>
      <c r="H1152" s="31">
        <v>1340.0078000000001</v>
      </c>
      <c r="I1152" s="31">
        <v>0</v>
      </c>
      <c r="J1152" s="31">
        <v>-20904.1217</v>
      </c>
      <c r="K1152" s="32">
        <v>7.723E-7</v>
      </c>
      <c r="L1152" s="31">
        <v>27989.888599999998</v>
      </c>
      <c r="N1152" s="31">
        <v>-9.1270000000000007</v>
      </c>
      <c r="O1152" s="32">
        <v>-1.3830000000000001E-12</v>
      </c>
      <c r="P1152"/>
      <c r="Q1152"/>
      <c r="R1152"/>
    </row>
    <row r="1153" spans="1:21" ht="29" hidden="1" x14ac:dyDescent="0.35">
      <c r="A1153" s="31" t="s">
        <v>189</v>
      </c>
      <c r="B1153" s="31" t="s">
        <v>133</v>
      </c>
      <c r="C1153" s="31" t="s">
        <v>127</v>
      </c>
      <c r="D1153" s="31" t="s">
        <v>132</v>
      </c>
      <c r="E1153" s="31">
        <v>6</v>
      </c>
      <c r="F1153" s="31" t="s">
        <v>125</v>
      </c>
      <c r="G1153" s="31">
        <v>0</v>
      </c>
      <c r="H1153" s="31">
        <v>1340.0078000000001</v>
      </c>
      <c r="I1153" s="31">
        <v>0</v>
      </c>
      <c r="J1153" s="31">
        <v>-11256.065500000001</v>
      </c>
      <c r="K1153" s="32">
        <v>8.9009999999999996E-7</v>
      </c>
      <c r="L1153" s="31">
        <v>27989.888599999998</v>
      </c>
      <c r="N1153" s="31">
        <v>-9.1270000000000007</v>
      </c>
      <c r="O1153" s="32">
        <v>4.5630000000000002E-10</v>
      </c>
      <c r="P1153"/>
      <c r="Q1153"/>
      <c r="R1153"/>
    </row>
    <row r="1154" spans="1:21" ht="29" hidden="1" x14ac:dyDescent="0.35">
      <c r="A1154" s="31" t="s">
        <v>189</v>
      </c>
      <c r="B1154" s="31" t="s">
        <v>133</v>
      </c>
      <c r="C1154" s="31" t="s">
        <v>127</v>
      </c>
      <c r="D1154" s="31" t="s">
        <v>132</v>
      </c>
      <c r="E1154" s="31">
        <v>7</v>
      </c>
      <c r="F1154" s="31" t="s">
        <v>125</v>
      </c>
      <c r="G1154" s="31">
        <v>0</v>
      </c>
      <c r="H1154" s="31">
        <v>-1340.0078000000001</v>
      </c>
      <c r="I1154" s="31">
        <v>-1340.0078000000001</v>
      </c>
      <c r="J1154" s="32">
        <v>-1.353E-6</v>
      </c>
      <c r="K1154" s="31">
        <v>27989.888599999998</v>
      </c>
      <c r="L1154" s="31">
        <v>-27989.888599999998</v>
      </c>
      <c r="N1154" s="31">
        <v>9.1270000000000007</v>
      </c>
      <c r="O1154" s="31">
        <v>9.1270000000000007</v>
      </c>
      <c r="P1154"/>
      <c r="Q1154"/>
      <c r="R1154"/>
    </row>
    <row r="1155" spans="1:21" ht="29" hidden="1" x14ac:dyDescent="0.35">
      <c r="A1155" s="31" t="s">
        <v>189</v>
      </c>
      <c r="B1155" s="31" t="s">
        <v>133</v>
      </c>
      <c r="C1155" s="31" t="s">
        <v>127</v>
      </c>
      <c r="D1155" s="31" t="s">
        <v>132</v>
      </c>
      <c r="E1155" s="31">
        <v>8</v>
      </c>
      <c r="F1155" s="31" t="s">
        <v>125</v>
      </c>
      <c r="G1155" s="31">
        <v>0</v>
      </c>
      <c r="H1155" s="31">
        <v>1340.0078000000001</v>
      </c>
      <c r="I1155" s="31">
        <v>-1340.0078000000001</v>
      </c>
      <c r="J1155" s="31">
        <v>-32160.1872</v>
      </c>
      <c r="K1155" s="31">
        <v>27989.888599999998</v>
      </c>
      <c r="L1155" s="31">
        <v>27989.888599999998</v>
      </c>
      <c r="N1155" s="31">
        <v>-9.1270000000000007</v>
      </c>
      <c r="O1155" s="31">
        <v>9.1270000000000007</v>
      </c>
      <c r="P1155"/>
      <c r="Q1155"/>
      <c r="R1155"/>
    </row>
    <row r="1156" spans="1:21" ht="29" hidden="1" x14ac:dyDescent="0.35">
      <c r="A1156" s="31" t="s">
        <v>189</v>
      </c>
      <c r="B1156" s="31" t="s">
        <v>133</v>
      </c>
      <c r="C1156" s="31" t="s">
        <v>127</v>
      </c>
      <c r="D1156" s="31" t="s">
        <v>132</v>
      </c>
      <c r="E1156" s="31">
        <v>9</v>
      </c>
      <c r="F1156" s="31" t="s">
        <v>125</v>
      </c>
      <c r="G1156" s="31">
        <v>0</v>
      </c>
      <c r="H1156" s="31">
        <v>-1005.8992</v>
      </c>
      <c r="I1156" s="31">
        <v>-1005.8992</v>
      </c>
      <c r="J1156" s="31">
        <v>-7242.4741999999997</v>
      </c>
      <c r="K1156" s="31">
        <v>21011.076300000001</v>
      </c>
      <c r="L1156" s="31">
        <v>-21011.076300000001</v>
      </c>
      <c r="N1156" s="31">
        <v>6.851</v>
      </c>
      <c r="O1156" s="31">
        <v>6.851</v>
      </c>
      <c r="P1156"/>
      <c r="Q1156"/>
      <c r="R1156"/>
    </row>
    <row r="1157" spans="1:21" ht="29" hidden="1" x14ac:dyDescent="0.35">
      <c r="A1157" s="31" t="s">
        <v>189</v>
      </c>
      <c r="B1157" s="31" t="s">
        <v>133</v>
      </c>
      <c r="C1157" s="31" t="s">
        <v>127</v>
      </c>
      <c r="D1157" s="31" t="s">
        <v>132</v>
      </c>
      <c r="E1157" s="31">
        <v>10</v>
      </c>
      <c r="F1157" s="31" t="s">
        <v>125</v>
      </c>
      <c r="G1157" s="31">
        <v>0</v>
      </c>
      <c r="H1157" s="31">
        <v>-1005.8992</v>
      </c>
      <c r="I1157" s="31">
        <v>-1005.8992</v>
      </c>
      <c r="J1157" s="31">
        <v>7242.4741999999997</v>
      </c>
      <c r="K1157" s="31">
        <v>21011.076300000001</v>
      </c>
      <c r="L1157" s="31">
        <v>-21011.076300000001</v>
      </c>
      <c r="N1157" s="31">
        <v>6.851</v>
      </c>
      <c r="O1157" s="31">
        <v>6.851</v>
      </c>
      <c r="P1157"/>
      <c r="Q1157"/>
      <c r="R1157"/>
    </row>
    <row r="1158" spans="1:21" ht="29" hidden="1" x14ac:dyDescent="0.35">
      <c r="A1158" s="31" t="s">
        <v>189</v>
      </c>
      <c r="B1158" s="31" t="s">
        <v>133</v>
      </c>
      <c r="C1158" s="31" t="s">
        <v>127</v>
      </c>
      <c r="D1158" s="31" t="s">
        <v>132</v>
      </c>
      <c r="E1158" s="31">
        <v>11</v>
      </c>
      <c r="F1158" s="31" t="s">
        <v>125</v>
      </c>
      <c r="G1158" s="31">
        <v>0</v>
      </c>
      <c r="H1158" s="31">
        <v>1005.8992</v>
      </c>
      <c r="I1158" s="31">
        <v>-1005.8992</v>
      </c>
      <c r="J1158" s="31">
        <v>-31384.054700000001</v>
      </c>
      <c r="K1158" s="31">
        <v>21011.076300000001</v>
      </c>
      <c r="L1158" s="31">
        <v>21011.076300000001</v>
      </c>
      <c r="N1158" s="31">
        <v>-6.851</v>
      </c>
      <c r="O1158" s="31">
        <v>6.851</v>
      </c>
      <c r="P1158"/>
      <c r="Q1158"/>
      <c r="R1158"/>
    </row>
    <row r="1159" spans="1:21" ht="29" hidden="1" x14ac:dyDescent="0.35">
      <c r="A1159" s="31" t="s">
        <v>189</v>
      </c>
      <c r="B1159" s="31" t="s">
        <v>133</v>
      </c>
      <c r="C1159" s="31" t="s">
        <v>127</v>
      </c>
      <c r="D1159" s="31" t="s">
        <v>132</v>
      </c>
      <c r="E1159" s="31">
        <v>12</v>
      </c>
      <c r="F1159" s="31" t="s">
        <v>125</v>
      </c>
      <c r="G1159" s="31">
        <v>0</v>
      </c>
      <c r="H1159" s="31">
        <v>1005.8992</v>
      </c>
      <c r="I1159" s="31">
        <v>-1005.8992</v>
      </c>
      <c r="J1159" s="31">
        <v>-16899.106400000001</v>
      </c>
      <c r="K1159" s="31">
        <v>21011.076300000001</v>
      </c>
      <c r="L1159" s="31">
        <v>21011.076300000001</v>
      </c>
      <c r="N1159" s="31">
        <v>-6.851</v>
      </c>
      <c r="O1159" s="31">
        <v>6.851</v>
      </c>
      <c r="P1159"/>
      <c r="Q1159"/>
      <c r="R1159"/>
    </row>
    <row r="1160" spans="1:21" ht="14.5" hidden="1" x14ac:dyDescent="0.35">
      <c r="A1160" s="31" t="s">
        <v>189</v>
      </c>
      <c r="B1160" s="31" t="s">
        <v>134</v>
      </c>
      <c r="C1160" s="31" t="s">
        <v>127</v>
      </c>
      <c r="D1160" s="31"/>
      <c r="E1160" s="31"/>
      <c r="F1160" s="31" t="s">
        <v>125</v>
      </c>
      <c r="G1160" s="31">
        <v>0</v>
      </c>
      <c r="H1160" s="31">
        <v>-5941.0375000000004</v>
      </c>
      <c r="I1160" s="31">
        <v>0</v>
      </c>
      <c r="J1160" s="31">
        <v>78421.694499999998</v>
      </c>
      <c r="K1160" s="32">
        <v>-4.3880000000000002E-6</v>
      </c>
      <c r="L1160" s="31">
        <v>-167129.87890000001</v>
      </c>
      <c r="N1160" s="31">
        <v>39.840000000000003</v>
      </c>
      <c r="O1160" s="32">
        <v>-8.4880000000000001E-10</v>
      </c>
      <c r="P1160"/>
      <c r="Q1160"/>
      <c r="R1160"/>
    </row>
    <row r="1161" spans="1:21" ht="14.5" hidden="1" x14ac:dyDescent="0.35">
      <c r="A1161" s="31" t="s">
        <v>189</v>
      </c>
      <c r="B1161" s="31" t="s">
        <v>135</v>
      </c>
      <c r="C1161" s="31" t="s">
        <v>127</v>
      </c>
      <c r="D1161" s="31"/>
      <c r="E1161" s="31"/>
      <c r="F1161" s="31" t="s">
        <v>125</v>
      </c>
      <c r="G1161" s="31">
        <v>0</v>
      </c>
      <c r="H1161" s="31">
        <v>-5941.0375000000004</v>
      </c>
      <c r="I1161" s="31">
        <v>0</v>
      </c>
      <c r="J1161" s="31">
        <v>64163.204599999997</v>
      </c>
      <c r="K1161" s="32">
        <v>-4.6009999999999997E-6</v>
      </c>
      <c r="L1161" s="31">
        <v>-167129.87890000001</v>
      </c>
      <c r="N1161" s="31">
        <v>39.840000000000003</v>
      </c>
      <c r="O1161" s="32">
        <v>-1.5400000000000001E-9</v>
      </c>
      <c r="P1161"/>
      <c r="Q1161"/>
      <c r="R1161"/>
    </row>
    <row r="1162" spans="1:21" ht="14.5" hidden="1" x14ac:dyDescent="0.35">
      <c r="A1162" s="31" t="s">
        <v>189</v>
      </c>
      <c r="B1162" s="31" t="s">
        <v>136</v>
      </c>
      <c r="C1162" s="31" t="s">
        <v>127</v>
      </c>
      <c r="D1162" s="31"/>
      <c r="E1162" s="31"/>
      <c r="F1162" s="31" t="s">
        <v>125</v>
      </c>
      <c r="G1162" s="31">
        <v>0</v>
      </c>
      <c r="H1162" s="31">
        <v>0</v>
      </c>
      <c r="I1162" s="31">
        <v>-5941.0375000000004</v>
      </c>
      <c r="J1162" s="31">
        <v>-78421.694499999998</v>
      </c>
      <c r="K1162" s="31">
        <v>167129.87890000001</v>
      </c>
      <c r="L1162" s="32">
        <v>4.5850000000000001E-6</v>
      </c>
      <c r="N1162" s="32">
        <v>-8.9610000000000004E-10</v>
      </c>
      <c r="O1162" s="31">
        <v>39.840000000000003</v>
      </c>
      <c r="P1162"/>
      <c r="Q1162"/>
      <c r="R1162"/>
    </row>
    <row r="1163" spans="1:21" ht="14.5" hidden="1" x14ac:dyDescent="0.35">
      <c r="A1163" s="31" t="s">
        <v>189</v>
      </c>
      <c r="B1163" s="31" t="s">
        <v>137</v>
      </c>
      <c r="C1163" s="31" t="s">
        <v>127</v>
      </c>
      <c r="D1163" s="31"/>
      <c r="E1163" s="31"/>
      <c r="F1163" s="31" t="s">
        <v>125</v>
      </c>
      <c r="G1163" s="31">
        <v>0</v>
      </c>
      <c r="H1163" s="31">
        <v>0</v>
      </c>
      <c r="I1163" s="31">
        <v>-5941.0375000000004</v>
      </c>
      <c r="J1163" s="31">
        <v>-64163.204599999997</v>
      </c>
      <c r="K1163" s="31">
        <v>167129.87890000001</v>
      </c>
      <c r="L1163" s="32">
        <v>4.4329999999999997E-6</v>
      </c>
      <c r="N1163" s="32">
        <v>-1.492E-9</v>
      </c>
      <c r="O1163" s="31">
        <v>39.840000000000003</v>
      </c>
      <c r="P1163"/>
      <c r="Q1163"/>
      <c r="R1163"/>
    </row>
    <row r="1164" spans="1:21" s="35" customFormat="1" ht="30" customHeight="1" x14ac:dyDescent="0.7">
      <c r="A1164" s="36" t="s">
        <v>189</v>
      </c>
      <c r="B1164" s="36" t="s">
        <v>138</v>
      </c>
      <c r="C1164" s="36" t="s">
        <v>127</v>
      </c>
      <c r="D1164" s="36"/>
      <c r="E1164" s="36"/>
      <c r="F1164" s="36" t="s">
        <v>125</v>
      </c>
      <c r="G1164" s="36">
        <v>0</v>
      </c>
      <c r="H1164" s="36">
        <v>-5941.0375000000004</v>
      </c>
      <c r="I1164" s="36">
        <v>0</v>
      </c>
      <c r="J1164" s="36">
        <v>71292.449500000002</v>
      </c>
      <c r="K1164" s="37">
        <v>-4.4950000000000002E-6</v>
      </c>
      <c r="L1164" s="36">
        <v>-167129.87890000001</v>
      </c>
      <c r="N1164" s="36">
        <v>39.840000000000003</v>
      </c>
      <c r="O1164" s="37"/>
      <c r="P1164" s="10">
        <f>N1164-N1257</f>
        <v>17.669000000000004</v>
      </c>
      <c r="Q1164" s="51">
        <f>(MAX(G1170:G1172)*P1164*EARTHQUAKE!B7)/('P-Delta Effect Check'!H1164*3000*EARTHQUAKE!B26)</f>
        <v>-5.6480150812348563E-2</v>
      </c>
      <c r="R1164" s="34">
        <v>-1228.6597999999999</v>
      </c>
      <c r="S1164" s="34">
        <v>8.2420000000000009</v>
      </c>
      <c r="T1164" s="10">
        <f>S1164-S1257</f>
        <v>3.6570000000000009</v>
      </c>
      <c r="U1164" s="45">
        <f>(MAX(G1170:G1172)*T1164*EARTHQUAKE!H7)/('P-Delta Effect Check'!R1164*3000*EARTHQUAKE!H26)</f>
        <v>-5.6524858253166305E-2</v>
      </c>
    </row>
    <row r="1165" spans="1:21" s="35" customFormat="1" ht="30" hidden="1" customHeight="1" x14ac:dyDescent="0.7">
      <c r="A1165" s="36" t="s">
        <v>189</v>
      </c>
      <c r="B1165" s="36" t="s">
        <v>139</v>
      </c>
      <c r="C1165" s="36" t="s">
        <v>127</v>
      </c>
      <c r="D1165" s="36"/>
      <c r="E1165" s="36"/>
      <c r="F1165" s="36" t="s">
        <v>125</v>
      </c>
      <c r="G1165" s="36">
        <v>0</v>
      </c>
      <c r="H1165" s="36">
        <v>0</v>
      </c>
      <c r="I1165" s="36">
        <v>-5941.0375000000004</v>
      </c>
      <c r="J1165" s="36">
        <v>-71292.449500000002</v>
      </c>
      <c r="K1165" s="36">
        <v>167129.87890000001</v>
      </c>
      <c r="L1165" s="37">
        <v>4.5090000000000004E-6</v>
      </c>
      <c r="N1165" s="37"/>
      <c r="O1165" s="36">
        <v>39.840000000000003</v>
      </c>
      <c r="P1165" s="10"/>
      <c r="Q1165" s="10"/>
      <c r="R1165" s="10"/>
    </row>
    <row r="1166" spans="1:21" ht="14.5" hidden="1" x14ac:dyDescent="0.35">
      <c r="A1166" s="31" t="s">
        <v>189</v>
      </c>
      <c r="B1166" s="31" t="s">
        <v>140</v>
      </c>
      <c r="C1166" s="31" t="s">
        <v>127</v>
      </c>
      <c r="D1166" s="31"/>
      <c r="E1166" s="31"/>
      <c r="F1166" s="31" t="s">
        <v>125</v>
      </c>
      <c r="G1166" s="31">
        <v>0</v>
      </c>
      <c r="H1166" s="31">
        <v>-1620.8613</v>
      </c>
      <c r="I1166" s="31">
        <v>0</v>
      </c>
      <c r="J1166" s="31">
        <v>21395.369200000001</v>
      </c>
      <c r="K1166" s="32">
        <v>-1.2079999999999999E-6</v>
      </c>
      <c r="L1166" s="31">
        <v>-46202.704400000002</v>
      </c>
      <c r="N1166" s="31">
        <v>10.872999999999999</v>
      </c>
      <c r="O1166" s="32">
        <v>-2.3400000000000002E-10</v>
      </c>
      <c r="P1166"/>
      <c r="Q1166"/>
      <c r="R1166"/>
    </row>
    <row r="1167" spans="1:21" ht="14.5" hidden="1" x14ac:dyDescent="0.35">
      <c r="A1167" s="31" t="s">
        <v>189</v>
      </c>
      <c r="B1167" s="31" t="s">
        <v>141</v>
      </c>
      <c r="C1167" s="31" t="s">
        <v>127</v>
      </c>
      <c r="D1167" s="31"/>
      <c r="E1167" s="31"/>
      <c r="F1167" s="31" t="s">
        <v>125</v>
      </c>
      <c r="G1167" s="31">
        <v>0</v>
      </c>
      <c r="H1167" s="31">
        <v>-1620.8613</v>
      </c>
      <c r="I1167" s="31">
        <v>0</v>
      </c>
      <c r="J1167" s="31">
        <v>17505.302100000001</v>
      </c>
      <c r="K1167" s="32">
        <v>-1.2669999999999999E-6</v>
      </c>
      <c r="L1167" s="31">
        <v>-46202.704400000002</v>
      </c>
      <c r="N1167" s="31">
        <v>10.872999999999999</v>
      </c>
      <c r="O1167" s="32">
        <v>-4.227E-10</v>
      </c>
      <c r="P1167"/>
      <c r="Q1167"/>
      <c r="R1167"/>
    </row>
    <row r="1168" spans="1:21" ht="14.5" hidden="1" x14ac:dyDescent="0.35">
      <c r="A1168" s="31" t="s">
        <v>189</v>
      </c>
      <c r="B1168" s="31" t="s">
        <v>142</v>
      </c>
      <c r="C1168" s="31" t="s">
        <v>127</v>
      </c>
      <c r="D1168" s="31"/>
      <c r="E1168" s="31"/>
      <c r="F1168" s="31" t="s">
        <v>125</v>
      </c>
      <c r="G1168" s="31">
        <v>0</v>
      </c>
      <c r="H1168" s="31">
        <v>0</v>
      </c>
      <c r="I1168" s="31">
        <v>-1755.9331</v>
      </c>
      <c r="J1168" s="31">
        <v>-23178.316599999998</v>
      </c>
      <c r="K1168" s="31">
        <v>50052.929700000001</v>
      </c>
      <c r="L1168" s="32">
        <v>1.367E-6</v>
      </c>
      <c r="N1168" s="32">
        <v>-2.6750000000000001E-10</v>
      </c>
      <c r="O1168" s="31">
        <v>11.779</v>
      </c>
      <c r="P1168"/>
      <c r="Q1168"/>
      <c r="R1168"/>
    </row>
    <row r="1169" spans="1:21" ht="14.5" hidden="1" x14ac:dyDescent="0.35">
      <c r="A1169" s="31" t="s">
        <v>189</v>
      </c>
      <c r="B1169" s="31" t="s">
        <v>143</v>
      </c>
      <c r="C1169" s="31" t="s">
        <v>127</v>
      </c>
      <c r="D1169" s="31"/>
      <c r="E1169" s="31"/>
      <c r="F1169" s="31" t="s">
        <v>125</v>
      </c>
      <c r="G1169" s="31">
        <v>0</v>
      </c>
      <c r="H1169" s="31">
        <v>0</v>
      </c>
      <c r="I1169" s="31">
        <v>-1755.9331</v>
      </c>
      <c r="J1169" s="31">
        <v>-18964.0772</v>
      </c>
      <c r="K1169" s="31">
        <v>50052.929700000001</v>
      </c>
      <c r="L1169" s="32">
        <v>1.322E-6</v>
      </c>
      <c r="N1169" s="32">
        <v>-4.4389999999999999E-10</v>
      </c>
      <c r="O1169" s="31">
        <v>11.779</v>
      </c>
      <c r="P1169"/>
      <c r="Q1169"/>
      <c r="R1169"/>
    </row>
    <row r="1170" spans="1:21" s="35" customFormat="1" ht="30" customHeight="1" x14ac:dyDescent="0.7">
      <c r="A1170" s="36" t="s">
        <v>189</v>
      </c>
      <c r="B1170" s="36" t="s">
        <v>144</v>
      </c>
      <c r="C1170" s="36" t="s">
        <v>145</v>
      </c>
      <c r="D1170" s="36"/>
      <c r="E1170" s="36"/>
      <c r="F1170" s="36" t="s">
        <v>125</v>
      </c>
      <c r="G1170" s="36">
        <v>149860.20000000001</v>
      </c>
      <c r="H1170" s="36">
        <v>0</v>
      </c>
      <c r="I1170" s="36">
        <v>0</v>
      </c>
      <c r="J1170" s="36">
        <v>0</v>
      </c>
      <c r="K1170" s="36">
        <v>1798322.4</v>
      </c>
      <c r="L1170" s="36">
        <v>-1798322</v>
      </c>
      <c r="N1170" s="37"/>
      <c r="O1170" s="37"/>
      <c r="P1170" s="10"/>
      <c r="Q1170" s="51"/>
      <c r="R1170" s="55"/>
      <c r="S1170" s="57"/>
      <c r="T1170" s="10"/>
      <c r="U1170" s="45"/>
    </row>
    <row r="1171" spans="1:21" s="35" customFormat="1" ht="30" customHeight="1" x14ac:dyDescent="0.7">
      <c r="A1171" s="36" t="s">
        <v>189</v>
      </c>
      <c r="B1171" s="36" t="s">
        <v>146</v>
      </c>
      <c r="C1171" s="36" t="s">
        <v>145</v>
      </c>
      <c r="D1171" s="36"/>
      <c r="E1171" s="36"/>
      <c r="F1171" s="36" t="s">
        <v>125</v>
      </c>
      <c r="G1171" s="36">
        <v>208900.2</v>
      </c>
      <c r="H1171" s="36">
        <v>0</v>
      </c>
      <c r="I1171" s="36">
        <v>0</v>
      </c>
      <c r="J1171" s="36">
        <v>0</v>
      </c>
      <c r="K1171" s="36">
        <v>2506802.4</v>
      </c>
      <c r="L1171" s="36">
        <v>-2506802</v>
      </c>
      <c r="N1171" s="37"/>
      <c r="O1171" s="37"/>
      <c r="P1171" s="10"/>
      <c r="Q1171" s="51"/>
      <c r="R1171" s="55"/>
      <c r="S1171" s="57"/>
      <c r="T1171" s="10"/>
      <c r="U1171" s="45"/>
    </row>
    <row r="1172" spans="1:21" s="39" customFormat="1" ht="30" customHeight="1" thickBot="1" x14ac:dyDescent="0.75">
      <c r="A1172" s="38" t="s">
        <v>189</v>
      </c>
      <c r="B1172" s="38" t="s">
        <v>147</v>
      </c>
      <c r="C1172" s="38" t="s">
        <v>145</v>
      </c>
      <c r="D1172" s="38"/>
      <c r="E1172" s="38"/>
      <c r="F1172" s="38" t="s">
        <v>125</v>
      </c>
      <c r="G1172" s="38">
        <v>163933.20000000001</v>
      </c>
      <c r="H1172" s="38">
        <v>0</v>
      </c>
      <c r="I1172" s="38">
        <v>0</v>
      </c>
      <c r="J1172" s="38">
        <v>0</v>
      </c>
      <c r="K1172" s="38">
        <v>1967198.4</v>
      </c>
      <c r="L1172" s="38">
        <v>-1967198</v>
      </c>
      <c r="N1172" s="40"/>
      <c r="O1172" s="40"/>
      <c r="P1172" s="43"/>
      <c r="Q1172" s="52"/>
      <c r="R1172" s="47"/>
      <c r="S1172" s="54"/>
      <c r="T1172" s="43"/>
      <c r="U1172" s="58"/>
    </row>
    <row r="1173" spans="1:21" ht="14.5" hidden="1" x14ac:dyDescent="0.35">
      <c r="A1173" s="31" t="s">
        <v>189</v>
      </c>
      <c r="B1173" s="31" t="s">
        <v>148</v>
      </c>
      <c r="C1173" s="31" t="s">
        <v>145</v>
      </c>
      <c r="D1173" s="31" t="s">
        <v>149</v>
      </c>
      <c r="E1173" s="31"/>
      <c r="F1173" s="31" t="s">
        <v>125</v>
      </c>
      <c r="G1173" s="31">
        <v>129373.2</v>
      </c>
      <c r="H1173" s="31">
        <v>0</v>
      </c>
      <c r="I1173" s="31">
        <v>670.00390000000004</v>
      </c>
      <c r="J1173" s="31">
        <v>16080.0936</v>
      </c>
      <c r="K1173" s="31">
        <v>1571138.3256999999</v>
      </c>
      <c r="L1173" s="31">
        <v>-1552478</v>
      </c>
      <c r="N1173" s="31">
        <v>6.0839999999999996</v>
      </c>
      <c r="O1173" s="31">
        <v>6.0839999999999996</v>
      </c>
      <c r="P1173"/>
      <c r="Q1173"/>
      <c r="R1173"/>
    </row>
    <row r="1174" spans="1:21" ht="14.5" hidden="1" x14ac:dyDescent="0.35">
      <c r="A1174" s="31" t="s">
        <v>189</v>
      </c>
      <c r="B1174" s="31" t="s">
        <v>148</v>
      </c>
      <c r="C1174" s="31" t="s">
        <v>145</v>
      </c>
      <c r="D1174" s="31" t="s">
        <v>150</v>
      </c>
      <c r="E1174" s="31"/>
      <c r="F1174" s="31" t="s">
        <v>125</v>
      </c>
      <c r="G1174" s="31">
        <v>129373.2</v>
      </c>
      <c r="H1174" s="31">
        <v>-893.33849999999995</v>
      </c>
      <c r="I1174" s="31">
        <v>-893.33849999999995</v>
      </c>
      <c r="J1174" s="31">
        <v>-10720.062400000001</v>
      </c>
      <c r="K1174" s="31">
        <v>1538483.4557</v>
      </c>
      <c r="L1174" s="31">
        <v>-1571138</v>
      </c>
      <c r="N1174" s="32">
        <v>-4.8820000000000003E-10</v>
      </c>
      <c r="O1174" s="31">
        <v>-4.5629999999999997</v>
      </c>
      <c r="P1174"/>
      <c r="Q1174"/>
      <c r="R1174"/>
    </row>
    <row r="1175" spans="1:21" ht="14.5" hidden="1" x14ac:dyDescent="0.35">
      <c r="A1175" s="31" t="s">
        <v>189</v>
      </c>
      <c r="B1175" s="31" t="s">
        <v>151</v>
      </c>
      <c r="C1175" s="31" t="s">
        <v>145</v>
      </c>
      <c r="D1175" s="31" t="s">
        <v>149</v>
      </c>
      <c r="E1175" s="31"/>
      <c r="F1175" s="31" t="s">
        <v>125</v>
      </c>
      <c r="G1175" s="31">
        <v>129373.2</v>
      </c>
      <c r="H1175" s="31">
        <v>893.33849999999995</v>
      </c>
      <c r="I1175" s="31">
        <v>893.33849999999995</v>
      </c>
      <c r="J1175" s="31">
        <v>10720.062400000001</v>
      </c>
      <c r="K1175" s="31">
        <v>1566473.3443</v>
      </c>
      <c r="L1175" s="31">
        <v>-1533818</v>
      </c>
      <c r="N1175" s="32">
        <v>-5.9099999999999995E-11</v>
      </c>
      <c r="O1175" s="31">
        <v>4.5629999999999997</v>
      </c>
      <c r="P1175"/>
      <c r="Q1175"/>
      <c r="R1175"/>
    </row>
    <row r="1176" spans="1:21" ht="14.5" hidden="1" x14ac:dyDescent="0.35">
      <c r="A1176" s="31" t="s">
        <v>189</v>
      </c>
      <c r="B1176" s="31" t="s">
        <v>151</v>
      </c>
      <c r="C1176" s="31" t="s">
        <v>145</v>
      </c>
      <c r="D1176" s="31" t="s">
        <v>150</v>
      </c>
      <c r="E1176" s="31"/>
      <c r="F1176" s="31" t="s">
        <v>125</v>
      </c>
      <c r="G1176" s="31">
        <v>129373.2</v>
      </c>
      <c r="H1176" s="31">
        <v>0</v>
      </c>
      <c r="I1176" s="31">
        <v>-670.00390000000004</v>
      </c>
      <c r="J1176" s="31">
        <v>-16080.0936</v>
      </c>
      <c r="K1176" s="31">
        <v>1533818.4742999999</v>
      </c>
      <c r="L1176" s="31">
        <v>-1552478</v>
      </c>
      <c r="N1176" s="31">
        <v>-6.0839999999999996</v>
      </c>
      <c r="O1176" s="31">
        <v>-6.0839999999999996</v>
      </c>
      <c r="P1176"/>
      <c r="Q1176"/>
      <c r="R1176"/>
    </row>
    <row r="1177" spans="1:21" ht="14.5" hidden="1" x14ac:dyDescent="0.35">
      <c r="A1177" s="31" t="s">
        <v>189</v>
      </c>
      <c r="B1177" s="31" t="s">
        <v>152</v>
      </c>
      <c r="C1177" s="31" t="s">
        <v>145</v>
      </c>
      <c r="D1177" s="31" t="s">
        <v>149</v>
      </c>
      <c r="E1177" s="31"/>
      <c r="F1177" s="31" t="s">
        <v>125</v>
      </c>
      <c r="G1177" s="31">
        <v>163299.6</v>
      </c>
      <c r="H1177" s="31">
        <v>0</v>
      </c>
      <c r="I1177" s="31">
        <v>1340.0078000000001</v>
      </c>
      <c r="J1177" s="31">
        <v>32160.1872</v>
      </c>
      <c r="K1177" s="31">
        <v>1996915.0514</v>
      </c>
      <c r="L1177" s="31">
        <v>-1959595</v>
      </c>
      <c r="N1177" s="31">
        <v>12.169</v>
      </c>
      <c r="O1177" s="31">
        <v>12.169</v>
      </c>
      <c r="P1177"/>
      <c r="Q1177"/>
      <c r="R1177"/>
    </row>
    <row r="1178" spans="1:21" ht="14.5" hidden="1" x14ac:dyDescent="0.35">
      <c r="A1178" s="31" t="s">
        <v>189</v>
      </c>
      <c r="B1178" s="31" t="s">
        <v>152</v>
      </c>
      <c r="C1178" s="31" t="s">
        <v>145</v>
      </c>
      <c r="D1178" s="31" t="s">
        <v>150</v>
      </c>
      <c r="E1178" s="31"/>
      <c r="F1178" s="31" t="s">
        <v>125</v>
      </c>
      <c r="G1178" s="31">
        <v>163299.6</v>
      </c>
      <c r="H1178" s="31">
        <v>-1786.6771000000001</v>
      </c>
      <c r="I1178" s="31">
        <v>-1786.6771000000001</v>
      </c>
      <c r="J1178" s="31">
        <v>-21440.124800000001</v>
      </c>
      <c r="K1178" s="31">
        <v>1931605.3114</v>
      </c>
      <c r="L1178" s="31">
        <v>-1996915</v>
      </c>
      <c r="N1178" s="32">
        <v>-3.7660000000000002E-10</v>
      </c>
      <c r="O1178" s="31">
        <v>-9.1270000000000007</v>
      </c>
      <c r="P1178"/>
      <c r="Q1178"/>
      <c r="R1178"/>
    </row>
    <row r="1179" spans="1:21" ht="14.5" hidden="1" x14ac:dyDescent="0.35">
      <c r="A1179" s="31" t="s">
        <v>189</v>
      </c>
      <c r="B1179" s="31" t="s">
        <v>153</v>
      </c>
      <c r="C1179" s="31" t="s">
        <v>145</v>
      </c>
      <c r="D1179" s="31" t="s">
        <v>149</v>
      </c>
      <c r="E1179" s="31"/>
      <c r="F1179" s="31" t="s">
        <v>125</v>
      </c>
      <c r="G1179" s="31">
        <v>163299.6</v>
      </c>
      <c r="H1179" s="31">
        <v>1786.6771000000001</v>
      </c>
      <c r="I1179" s="31">
        <v>1786.6771000000001</v>
      </c>
      <c r="J1179" s="31">
        <v>21440.124800000001</v>
      </c>
      <c r="K1179" s="31">
        <v>1987585.0885999999</v>
      </c>
      <c r="L1179" s="31">
        <v>-1922275</v>
      </c>
      <c r="N1179" s="32">
        <v>4.817E-10</v>
      </c>
      <c r="O1179" s="31">
        <v>9.1270000000000007</v>
      </c>
      <c r="P1179"/>
      <c r="Q1179"/>
      <c r="R1179"/>
    </row>
    <row r="1180" spans="1:21" ht="14.5" hidden="1" x14ac:dyDescent="0.35">
      <c r="A1180" s="31" t="s">
        <v>189</v>
      </c>
      <c r="B1180" s="31" t="s">
        <v>153</v>
      </c>
      <c r="C1180" s="31" t="s">
        <v>145</v>
      </c>
      <c r="D1180" s="31" t="s">
        <v>150</v>
      </c>
      <c r="E1180" s="31"/>
      <c r="F1180" s="31" t="s">
        <v>125</v>
      </c>
      <c r="G1180" s="31">
        <v>163299.6</v>
      </c>
      <c r="H1180" s="31">
        <v>0</v>
      </c>
      <c r="I1180" s="31">
        <v>-1340.0078000000001</v>
      </c>
      <c r="J1180" s="31">
        <v>-32160.1872</v>
      </c>
      <c r="K1180" s="31">
        <v>1922275.3485999999</v>
      </c>
      <c r="L1180" s="31">
        <v>-1959595</v>
      </c>
      <c r="N1180" s="31">
        <v>-12.169</v>
      </c>
      <c r="O1180" s="31">
        <v>-12.169</v>
      </c>
      <c r="P1180"/>
      <c r="Q1180"/>
      <c r="R1180"/>
    </row>
    <row r="1181" spans="1:21" ht="14.5" hidden="1" x14ac:dyDescent="0.35">
      <c r="A1181" s="31" t="s">
        <v>189</v>
      </c>
      <c r="B1181" s="31" t="s">
        <v>154</v>
      </c>
      <c r="C1181" s="31" t="s">
        <v>145</v>
      </c>
      <c r="D1181" s="31" t="s">
        <v>149</v>
      </c>
      <c r="E1181" s="31"/>
      <c r="F1181" s="31" t="s">
        <v>125</v>
      </c>
      <c r="G1181" s="31">
        <v>129373.2</v>
      </c>
      <c r="H1181" s="31">
        <v>893.33849999999995</v>
      </c>
      <c r="I1181" s="31">
        <v>0</v>
      </c>
      <c r="J1181" s="31">
        <v>3621.2370999999998</v>
      </c>
      <c r="K1181" s="31">
        <v>1571138.3256999999</v>
      </c>
      <c r="L1181" s="31">
        <v>-1533818</v>
      </c>
      <c r="N1181" s="31">
        <v>4.5629999999999997</v>
      </c>
      <c r="O1181" s="31">
        <v>6.0839999999999996</v>
      </c>
      <c r="P1181"/>
      <c r="Q1181"/>
      <c r="R1181"/>
    </row>
    <row r="1182" spans="1:21" ht="14.5" hidden="1" x14ac:dyDescent="0.35">
      <c r="A1182" s="31" t="s">
        <v>189</v>
      </c>
      <c r="B1182" s="31" t="s">
        <v>154</v>
      </c>
      <c r="C1182" s="31" t="s">
        <v>145</v>
      </c>
      <c r="D1182" s="31" t="s">
        <v>150</v>
      </c>
      <c r="E1182" s="31"/>
      <c r="F1182" s="31" t="s">
        <v>125</v>
      </c>
      <c r="G1182" s="31">
        <v>129373.2</v>
      </c>
      <c r="H1182" s="31">
        <v>-670.00390000000004</v>
      </c>
      <c r="I1182" s="31">
        <v>-893.33849999999995</v>
      </c>
      <c r="J1182" s="31">
        <v>-16080.0936</v>
      </c>
      <c r="K1182" s="31">
        <v>1552478.4</v>
      </c>
      <c r="L1182" s="31">
        <v>-1566473</v>
      </c>
      <c r="N1182" s="31">
        <v>-6.0839999999999996</v>
      </c>
      <c r="O1182" s="32">
        <v>-2.7460000000000001E-10</v>
      </c>
      <c r="P1182"/>
      <c r="Q1182"/>
      <c r="R1182"/>
    </row>
    <row r="1183" spans="1:21" ht="14.5" hidden="1" x14ac:dyDescent="0.35">
      <c r="A1183" s="31" t="s">
        <v>189</v>
      </c>
      <c r="B1183" s="31" t="s">
        <v>155</v>
      </c>
      <c r="C1183" s="31" t="s">
        <v>145</v>
      </c>
      <c r="D1183" s="31" t="s">
        <v>149</v>
      </c>
      <c r="E1183" s="31"/>
      <c r="F1183" s="31" t="s">
        <v>125</v>
      </c>
      <c r="G1183" s="31">
        <v>129373.2</v>
      </c>
      <c r="H1183" s="31">
        <v>670.00390000000004</v>
      </c>
      <c r="I1183" s="31">
        <v>893.33849999999995</v>
      </c>
      <c r="J1183" s="31">
        <v>16080.0936</v>
      </c>
      <c r="K1183" s="31">
        <v>1552478.4</v>
      </c>
      <c r="L1183" s="31">
        <v>-1538483</v>
      </c>
      <c r="N1183" s="31">
        <v>6.0839999999999996</v>
      </c>
      <c r="O1183" s="32">
        <v>-2.732E-10</v>
      </c>
      <c r="P1183"/>
      <c r="Q1183"/>
      <c r="R1183"/>
    </row>
    <row r="1184" spans="1:21" ht="14.5" hidden="1" x14ac:dyDescent="0.35">
      <c r="A1184" s="31" t="s">
        <v>189</v>
      </c>
      <c r="B1184" s="31" t="s">
        <v>155</v>
      </c>
      <c r="C1184" s="31" t="s">
        <v>145</v>
      </c>
      <c r="D1184" s="31" t="s">
        <v>150</v>
      </c>
      <c r="E1184" s="31"/>
      <c r="F1184" s="31" t="s">
        <v>125</v>
      </c>
      <c r="G1184" s="31">
        <v>129373.2</v>
      </c>
      <c r="H1184" s="31">
        <v>-893.33849999999995</v>
      </c>
      <c r="I1184" s="31">
        <v>0</v>
      </c>
      <c r="J1184" s="31">
        <v>-3621.2370999999998</v>
      </c>
      <c r="K1184" s="31">
        <v>1533818.4742999999</v>
      </c>
      <c r="L1184" s="31">
        <v>-1571138</v>
      </c>
      <c r="N1184" s="31">
        <v>-4.5629999999999997</v>
      </c>
      <c r="O1184" s="31">
        <v>-6.0839999999999996</v>
      </c>
      <c r="P1184"/>
      <c r="Q1184"/>
      <c r="R1184"/>
    </row>
    <row r="1185" spans="1:18" ht="14.5" hidden="1" x14ac:dyDescent="0.35">
      <c r="A1185" s="31" t="s">
        <v>189</v>
      </c>
      <c r="B1185" s="31" t="s">
        <v>156</v>
      </c>
      <c r="C1185" s="31" t="s">
        <v>145</v>
      </c>
      <c r="D1185" s="31" t="s">
        <v>149</v>
      </c>
      <c r="E1185" s="31"/>
      <c r="F1185" s="31" t="s">
        <v>125</v>
      </c>
      <c r="G1185" s="31">
        <v>163299.6</v>
      </c>
      <c r="H1185" s="31">
        <v>1786.6771000000001</v>
      </c>
      <c r="I1185" s="31">
        <v>0</v>
      </c>
      <c r="J1185" s="31">
        <v>7242.4741999999997</v>
      </c>
      <c r="K1185" s="31">
        <v>1996915.0514</v>
      </c>
      <c r="L1185" s="31">
        <v>-1922275</v>
      </c>
      <c r="N1185" s="31">
        <v>9.1270000000000007</v>
      </c>
      <c r="O1185" s="31">
        <v>12.169</v>
      </c>
      <c r="P1185"/>
      <c r="Q1185"/>
      <c r="R1185"/>
    </row>
    <row r="1186" spans="1:18" ht="14.5" hidden="1" x14ac:dyDescent="0.35">
      <c r="A1186" s="31" t="s">
        <v>189</v>
      </c>
      <c r="B1186" s="31" t="s">
        <v>156</v>
      </c>
      <c r="C1186" s="31" t="s">
        <v>145</v>
      </c>
      <c r="D1186" s="31" t="s">
        <v>150</v>
      </c>
      <c r="E1186" s="31"/>
      <c r="F1186" s="31" t="s">
        <v>125</v>
      </c>
      <c r="G1186" s="31">
        <v>163299.6</v>
      </c>
      <c r="H1186" s="31">
        <v>-1340.0078000000001</v>
      </c>
      <c r="I1186" s="31">
        <v>-1786.6771000000001</v>
      </c>
      <c r="J1186" s="31">
        <v>-32160.1872</v>
      </c>
      <c r="K1186" s="31">
        <v>1959595.2</v>
      </c>
      <c r="L1186" s="31">
        <v>-1987585</v>
      </c>
      <c r="N1186" s="31">
        <v>-12.169</v>
      </c>
      <c r="O1186" s="32">
        <v>5.0910000000000002E-11</v>
      </c>
      <c r="P1186"/>
      <c r="Q1186"/>
      <c r="R1186"/>
    </row>
    <row r="1187" spans="1:18" ht="14.5" hidden="1" x14ac:dyDescent="0.35">
      <c r="A1187" s="31" t="s">
        <v>189</v>
      </c>
      <c r="B1187" s="31" t="s">
        <v>157</v>
      </c>
      <c r="C1187" s="31" t="s">
        <v>145</v>
      </c>
      <c r="D1187" s="31" t="s">
        <v>149</v>
      </c>
      <c r="E1187" s="31"/>
      <c r="F1187" s="31" t="s">
        <v>125</v>
      </c>
      <c r="G1187" s="31">
        <v>163299.6</v>
      </c>
      <c r="H1187" s="31">
        <v>1340.0078000000001</v>
      </c>
      <c r="I1187" s="31">
        <v>1786.6771000000001</v>
      </c>
      <c r="J1187" s="31">
        <v>32160.1872</v>
      </c>
      <c r="K1187" s="31">
        <v>1959595.2</v>
      </c>
      <c r="L1187" s="31">
        <v>-1931605</v>
      </c>
      <c r="N1187" s="31">
        <v>12.169</v>
      </c>
      <c r="O1187" s="32">
        <v>5.3680000000000002E-11</v>
      </c>
      <c r="P1187"/>
      <c r="Q1187"/>
      <c r="R1187"/>
    </row>
    <row r="1188" spans="1:18" ht="14.5" hidden="1" x14ac:dyDescent="0.35">
      <c r="A1188" s="31" t="s">
        <v>189</v>
      </c>
      <c r="B1188" s="31" t="s">
        <v>157</v>
      </c>
      <c r="C1188" s="31" t="s">
        <v>145</v>
      </c>
      <c r="D1188" s="31" t="s">
        <v>150</v>
      </c>
      <c r="E1188" s="31"/>
      <c r="F1188" s="31" t="s">
        <v>125</v>
      </c>
      <c r="G1188" s="31">
        <v>163299.6</v>
      </c>
      <c r="H1188" s="31">
        <v>-1786.6771000000001</v>
      </c>
      <c r="I1188" s="31">
        <v>0</v>
      </c>
      <c r="J1188" s="31">
        <v>-7242.4741999999997</v>
      </c>
      <c r="K1188" s="31">
        <v>1922275.3485999999</v>
      </c>
      <c r="L1188" s="31">
        <v>-1996915</v>
      </c>
      <c r="N1188" s="31">
        <v>-9.1270000000000007</v>
      </c>
      <c r="O1188" s="31">
        <v>-12.169</v>
      </c>
      <c r="P1188"/>
      <c r="Q1188"/>
      <c r="R1188"/>
    </row>
    <row r="1189" spans="1:18" ht="14.5" hidden="1" x14ac:dyDescent="0.35">
      <c r="A1189" s="31" t="s">
        <v>189</v>
      </c>
      <c r="B1189" s="31" t="s">
        <v>158</v>
      </c>
      <c r="C1189" s="31" t="s">
        <v>145</v>
      </c>
      <c r="D1189" s="31" t="s">
        <v>149</v>
      </c>
      <c r="E1189" s="31"/>
      <c r="F1189" s="31" t="s">
        <v>125</v>
      </c>
      <c r="G1189" s="31">
        <v>96338.7</v>
      </c>
      <c r="H1189" s="31">
        <v>0</v>
      </c>
      <c r="I1189" s="31">
        <v>1340.0078000000001</v>
      </c>
      <c r="J1189" s="31">
        <v>32160.1872</v>
      </c>
      <c r="K1189" s="31">
        <v>1193384.2514</v>
      </c>
      <c r="L1189" s="31">
        <v>-1156064</v>
      </c>
      <c r="N1189" s="31">
        <v>12.169</v>
      </c>
      <c r="O1189" s="31">
        <v>12.169</v>
      </c>
      <c r="P1189"/>
      <c r="Q1189"/>
      <c r="R1189"/>
    </row>
    <row r="1190" spans="1:18" ht="14.5" hidden="1" x14ac:dyDescent="0.35">
      <c r="A1190" s="31" t="s">
        <v>189</v>
      </c>
      <c r="B1190" s="31" t="s">
        <v>158</v>
      </c>
      <c r="C1190" s="31" t="s">
        <v>145</v>
      </c>
      <c r="D1190" s="31" t="s">
        <v>150</v>
      </c>
      <c r="E1190" s="31"/>
      <c r="F1190" s="31" t="s">
        <v>125</v>
      </c>
      <c r="G1190" s="31">
        <v>96338.7</v>
      </c>
      <c r="H1190" s="31">
        <v>-1786.6771000000001</v>
      </c>
      <c r="I1190" s="31">
        <v>-1786.6771000000001</v>
      </c>
      <c r="J1190" s="31">
        <v>-21440.124800000001</v>
      </c>
      <c r="K1190" s="31">
        <v>1128074.5114</v>
      </c>
      <c r="L1190" s="31">
        <v>-1193384</v>
      </c>
      <c r="N1190" s="32">
        <v>-6.3450000000000003E-10</v>
      </c>
      <c r="O1190" s="31">
        <v>-9.1270000000000007</v>
      </c>
      <c r="P1190"/>
      <c r="Q1190"/>
      <c r="R1190"/>
    </row>
    <row r="1191" spans="1:18" ht="14.5" hidden="1" x14ac:dyDescent="0.35">
      <c r="A1191" s="31" t="s">
        <v>189</v>
      </c>
      <c r="B1191" s="31" t="s">
        <v>159</v>
      </c>
      <c r="C1191" s="31" t="s">
        <v>145</v>
      </c>
      <c r="D1191" s="31" t="s">
        <v>149</v>
      </c>
      <c r="E1191" s="31"/>
      <c r="F1191" s="31" t="s">
        <v>125</v>
      </c>
      <c r="G1191" s="31">
        <v>96338.7</v>
      </c>
      <c r="H1191" s="31">
        <v>1786.6771000000001</v>
      </c>
      <c r="I1191" s="31">
        <v>1786.6771000000001</v>
      </c>
      <c r="J1191" s="31">
        <v>21440.124800000001</v>
      </c>
      <c r="K1191" s="31">
        <v>1184054.2886000001</v>
      </c>
      <c r="L1191" s="31">
        <v>-1118745</v>
      </c>
      <c r="N1191" s="32">
        <v>2.2379999999999999E-10</v>
      </c>
      <c r="O1191" s="31">
        <v>9.1270000000000007</v>
      </c>
      <c r="P1191"/>
      <c r="Q1191"/>
      <c r="R1191"/>
    </row>
    <row r="1192" spans="1:18" ht="14.5" hidden="1" x14ac:dyDescent="0.35">
      <c r="A1192" s="31" t="s">
        <v>189</v>
      </c>
      <c r="B1192" s="31" t="s">
        <v>159</v>
      </c>
      <c r="C1192" s="31" t="s">
        <v>145</v>
      </c>
      <c r="D1192" s="31" t="s">
        <v>150</v>
      </c>
      <c r="E1192" s="31"/>
      <c r="F1192" s="31" t="s">
        <v>125</v>
      </c>
      <c r="G1192" s="31">
        <v>96338.7</v>
      </c>
      <c r="H1192" s="31">
        <v>0</v>
      </c>
      <c r="I1192" s="31">
        <v>-1340.0078000000001</v>
      </c>
      <c r="J1192" s="31">
        <v>-32160.1872</v>
      </c>
      <c r="K1192" s="31">
        <v>1118744.5486000001</v>
      </c>
      <c r="L1192" s="31">
        <v>-1156064</v>
      </c>
      <c r="N1192" s="31">
        <v>-12.169</v>
      </c>
      <c r="O1192" s="31">
        <v>-12.169</v>
      </c>
      <c r="P1192"/>
      <c r="Q1192"/>
      <c r="R1192"/>
    </row>
    <row r="1193" spans="1:18" ht="14.5" hidden="1" x14ac:dyDescent="0.35">
      <c r="A1193" s="31" t="s">
        <v>189</v>
      </c>
      <c r="B1193" s="31" t="s">
        <v>160</v>
      </c>
      <c r="C1193" s="31" t="s">
        <v>145</v>
      </c>
      <c r="D1193" s="31" t="s">
        <v>149</v>
      </c>
      <c r="E1193" s="31"/>
      <c r="F1193" s="31" t="s">
        <v>125</v>
      </c>
      <c r="G1193" s="31">
        <v>96338.7</v>
      </c>
      <c r="H1193" s="31">
        <v>1786.6771000000001</v>
      </c>
      <c r="I1193" s="31">
        <v>0</v>
      </c>
      <c r="J1193" s="31">
        <v>7242.4741999999997</v>
      </c>
      <c r="K1193" s="31">
        <v>1193384.2514</v>
      </c>
      <c r="L1193" s="31">
        <v>-1118745</v>
      </c>
      <c r="N1193" s="31">
        <v>9.1270000000000007</v>
      </c>
      <c r="O1193" s="31">
        <v>12.169</v>
      </c>
      <c r="P1193"/>
      <c r="Q1193"/>
      <c r="R1193"/>
    </row>
    <row r="1194" spans="1:18" ht="14.5" hidden="1" x14ac:dyDescent="0.35">
      <c r="A1194" s="31" t="s">
        <v>189</v>
      </c>
      <c r="B1194" s="31" t="s">
        <v>160</v>
      </c>
      <c r="C1194" s="31" t="s">
        <v>145</v>
      </c>
      <c r="D1194" s="31" t="s">
        <v>150</v>
      </c>
      <c r="E1194" s="31"/>
      <c r="F1194" s="31" t="s">
        <v>125</v>
      </c>
      <c r="G1194" s="31">
        <v>96338.7</v>
      </c>
      <c r="H1194" s="31">
        <v>-1340.0078000000001</v>
      </c>
      <c r="I1194" s="31">
        <v>-1786.6771000000001</v>
      </c>
      <c r="J1194" s="31">
        <v>-32160.1872</v>
      </c>
      <c r="K1194" s="31">
        <v>1156064.3999999999</v>
      </c>
      <c r="L1194" s="31">
        <v>-1184054</v>
      </c>
      <c r="N1194" s="31">
        <v>-12.169</v>
      </c>
      <c r="O1194" s="32">
        <v>-2.069E-10</v>
      </c>
      <c r="P1194"/>
      <c r="Q1194"/>
      <c r="R1194"/>
    </row>
    <row r="1195" spans="1:18" ht="14.5" hidden="1" x14ac:dyDescent="0.35">
      <c r="A1195" s="31" t="s">
        <v>189</v>
      </c>
      <c r="B1195" s="31" t="s">
        <v>161</v>
      </c>
      <c r="C1195" s="31" t="s">
        <v>145</v>
      </c>
      <c r="D1195" s="31" t="s">
        <v>149</v>
      </c>
      <c r="E1195" s="31"/>
      <c r="F1195" s="31" t="s">
        <v>125</v>
      </c>
      <c r="G1195" s="31">
        <v>96338.7</v>
      </c>
      <c r="H1195" s="31">
        <v>1340.0078000000001</v>
      </c>
      <c r="I1195" s="31">
        <v>1786.6771000000001</v>
      </c>
      <c r="J1195" s="31">
        <v>32160.1872</v>
      </c>
      <c r="K1195" s="31">
        <v>1156064.3999999999</v>
      </c>
      <c r="L1195" s="31">
        <v>-1128075</v>
      </c>
      <c r="N1195" s="31">
        <v>12.169</v>
      </c>
      <c r="O1195" s="32">
        <v>-2.041E-10</v>
      </c>
      <c r="P1195"/>
      <c r="Q1195"/>
      <c r="R1195"/>
    </row>
    <row r="1196" spans="1:18" ht="14.5" hidden="1" x14ac:dyDescent="0.35">
      <c r="A1196" s="31" t="s">
        <v>189</v>
      </c>
      <c r="B1196" s="31" t="s">
        <v>161</v>
      </c>
      <c r="C1196" s="31" t="s">
        <v>145</v>
      </c>
      <c r="D1196" s="31" t="s">
        <v>150</v>
      </c>
      <c r="E1196" s="31"/>
      <c r="F1196" s="31" t="s">
        <v>125</v>
      </c>
      <c r="G1196" s="31">
        <v>96338.7</v>
      </c>
      <c r="H1196" s="31">
        <v>-1786.6771000000001</v>
      </c>
      <c r="I1196" s="31">
        <v>0</v>
      </c>
      <c r="J1196" s="31">
        <v>-7242.4741999999997</v>
      </c>
      <c r="K1196" s="31">
        <v>1118744.5486000001</v>
      </c>
      <c r="L1196" s="31">
        <v>-1193384</v>
      </c>
      <c r="N1196" s="31">
        <v>-9.1270000000000007</v>
      </c>
      <c r="O1196" s="31">
        <v>-12.169</v>
      </c>
      <c r="P1196"/>
      <c r="Q1196"/>
      <c r="R1196"/>
    </row>
    <row r="1197" spans="1:18" ht="14.5" hidden="1" x14ac:dyDescent="0.35">
      <c r="A1197" s="31" t="s">
        <v>189</v>
      </c>
      <c r="B1197" s="31" t="s">
        <v>162</v>
      </c>
      <c r="C1197" s="31" t="s">
        <v>145</v>
      </c>
      <c r="D1197" s="31"/>
      <c r="E1197" s="31"/>
      <c r="F1197" s="31" t="s">
        <v>125</v>
      </c>
      <c r="G1197" s="31">
        <v>178639.878</v>
      </c>
      <c r="H1197" s="31">
        <v>-7723.3486999999996</v>
      </c>
      <c r="I1197" s="31">
        <v>0</v>
      </c>
      <c r="J1197" s="31">
        <v>101948.2028</v>
      </c>
      <c r="K1197" s="31">
        <v>2143678.5359999998</v>
      </c>
      <c r="L1197" s="31">
        <v>-2360947</v>
      </c>
      <c r="N1197" s="31">
        <v>51.792000000000002</v>
      </c>
      <c r="O1197" s="32">
        <v>-1.0850000000000001E-9</v>
      </c>
      <c r="P1197"/>
      <c r="Q1197"/>
      <c r="R1197"/>
    </row>
    <row r="1198" spans="1:18" ht="14.5" hidden="1" x14ac:dyDescent="0.35">
      <c r="A1198" s="31" t="s">
        <v>189</v>
      </c>
      <c r="B1198" s="31" t="s">
        <v>163</v>
      </c>
      <c r="C1198" s="31" t="s">
        <v>145</v>
      </c>
      <c r="D1198" s="31"/>
      <c r="E1198" s="31"/>
      <c r="F1198" s="31" t="s">
        <v>125</v>
      </c>
      <c r="G1198" s="31">
        <v>178639.878</v>
      </c>
      <c r="H1198" s="31">
        <v>7723.3486999999996</v>
      </c>
      <c r="I1198" s="31">
        <v>0</v>
      </c>
      <c r="J1198" s="31">
        <v>-101948.2028</v>
      </c>
      <c r="K1198" s="31">
        <v>2143678.5359999998</v>
      </c>
      <c r="L1198" s="31">
        <v>-1926410</v>
      </c>
      <c r="N1198" s="31">
        <v>-51.792000000000002</v>
      </c>
      <c r="O1198" s="32">
        <v>1.1220000000000001E-9</v>
      </c>
      <c r="P1198"/>
      <c r="Q1198"/>
      <c r="R1198"/>
    </row>
    <row r="1199" spans="1:18" ht="14.5" hidden="1" x14ac:dyDescent="0.35">
      <c r="A1199" s="31" t="s">
        <v>189</v>
      </c>
      <c r="B1199" s="31" t="s">
        <v>164</v>
      </c>
      <c r="C1199" s="31" t="s">
        <v>145</v>
      </c>
      <c r="D1199" s="31"/>
      <c r="E1199" s="31"/>
      <c r="F1199" s="31" t="s">
        <v>125</v>
      </c>
      <c r="G1199" s="31">
        <v>178639.878</v>
      </c>
      <c r="H1199" s="31">
        <v>-7723.3486999999996</v>
      </c>
      <c r="I1199" s="31">
        <v>0</v>
      </c>
      <c r="J1199" s="31">
        <v>83412.165900000007</v>
      </c>
      <c r="K1199" s="31">
        <v>2143678.5359999998</v>
      </c>
      <c r="L1199" s="31">
        <v>-2360947</v>
      </c>
      <c r="N1199" s="31">
        <v>51.792000000000002</v>
      </c>
      <c r="O1199" s="32">
        <v>-1.9829999999999999E-9</v>
      </c>
      <c r="P1199"/>
      <c r="Q1199"/>
      <c r="R1199"/>
    </row>
    <row r="1200" spans="1:18" ht="14.5" hidden="1" x14ac:dyDescent="0.35">
      <c r="A1200" s="31" t="s">
        <v>189</v>
      </c>
      <c r="B1200" s="31" t="s">
        <v>165</v>
      </c>
      <c r="C1200" s="31" t="s">
        <v>145</v>
      </c>
      <c r="D1200" s="31"/>
      <c r="E1200" s="31"/>
      <c r="F1200" s="31" t="s">
        <v>125</v>
      </c>
      <c r="G1200" s="31">
        <v>178639.878</v>
      </c>
      <c r="H1200" s="31">
        <v>7723.3486999999996</v>
      </c>
      <c r="I1200" s="31">
        <v>0</v>
      </c>
      <c r="J1200" s="31">
        <v>-83412.165900000007</v>
      </c>
      <c r="K1200" s="31">
        <v>2143678.5359999998</v>
      </c>
      <c r="L1200" s="31">
        <v>-1926410</v>
      </c>
      <c r="N1200" s="31">
        <v>-51.792000000000002</v>
      </c>
      <c r="O1200" s="32">
        <v>2.0200000000000001E-9</v>
      </c>
      <c r="P1200"/>
      <c r="Q1200"/>
      <c r="R1200"/>
    </row>
    <row r="1201" spans="1:18" ht="14.5" hidden="1" x14ac:dyDescent="0.35">
      <c r="A1201" s="31" t="s">
        <v>189</v>
      </c>
      <c r="B1201" s="31" t="s">
        <v>166</v>
      </c>
      <c r="C1201" s="31" t="s">
        <v>145</v>
      </c>
      <c r="D1201" s="31"/>
      <c r="E1201" s="31"/>
      <c r="F1201" s="31" t="s">
        <v>125</v>
      </c>
      <c r="G1201" s="31">
        <v>178639.878</v>
      </c>
      <c r="H1201" s="31">
        <v>0</v>
      </c>
      <c r="I1201" s="31">
        <v>-7723.3486999999996</v>
      </c>
      <c r="J1201" s="31">
        <v>-101948.2028</v>
      </c>
      <c r="K1201" s="31">
        <v>2360947.3785999999</v>
      </c>
      <c r="L1201" s="31">
        <v>-2143679</v>
      </c>
      <c r="N1201" s="32">
        <v>-1.146E-9</v>
      </c>
      <c r="O1201" s="31">
        <v>51.792000000000002</v>
      </c>
      <c r="P1201"/>
      <c r="Q1201"/>
      <c r="R1201"/>
    </row>
    <row r="1202" spans="1:18" ht="14.5" hidden="1" x14ac:dyDescent="0.35">
      <c r="A1202" s="31" t="s">
        <v>189</v>
      </c>
      <c r="B1202" s="31" t="s">
        <v>167</v>
      </c>
      <c r="C1202" s="31" t="s">
        <v>145</v>
      </c>
      <c r="D1202" s="31"/>
      <c r="E1202" s="31"/>
      <c r="F1202" s="31" t="s">
        <v>125</v>
      </c>
      <c r="G1202" s="31">
        <v>178639.878</v>
      </c>
      <c r="H1202" s="31">
        <v>0</v>
      </c>
      <c r="I1202" s="31">
        <v>7723.3486999999996</v>
      </c>
      <c r="J1202" s="31">
        <v>101948.2028</v>
      </c>
      <c r="K1202" s="31">
        <v>1926409.6934</v>
      </c>
      <c r="L1202" s="31">
        <v>-2143679</v>
      </c>
      <c r="N1202" s="32">
        <v>1.184E-9</v>
      </c>
      <c r="O1202" s="31">
        <v>-51.792000000000002</v>
      </c>
      <c r="P1202"/>
      <c r="Q1202"/>
      <c r="R1202"/>
    </row>
    <row r="1203" spans="1:18" ht="14.5" hidden="1" x14ac:dyDescent="0.35">
      <c r="A1203" s="31" t="s">
        <v>189</v>
      </c>
      <c r="B1203" s="31" t="s">
        <v>168</v>
      </c>
      <c r="C1203" s="31" t="s">
        <v>145</v>
      </c>
      <c r="D1203" s="31"/>
      <c r="E1203" s="31"/>
      <c r="F1203" s="31" t="s">
        <v>125</v>
      </c>
      <c r="G1203" s="31">
        <v>178639.878</v>
      </c>
      <c r="H1203" s="31">
        <v>0</v>
      </c>
      <c r="I1203" s="31">
        <v>-7723.3486999999996</v>
      </c>
      <c r="J1203" s="31">
        <v>-83412.165999999997</v>
      </c>
      <c r="K1203" s="31">
        <v>2360947.3785999999</v>
      </c>
      <c r="L1203" s="31">
        <v>-2143679</v>
      </c>
      <c r="N1203" s="32">
        <v>-1.9209999999999999E-9</v>
      </c>
      <c r="O1203" s="31">
        <v>51.792000000000002</v>
      </c>
      <c r="P1203"/>
      <c r="Q1203"/>
      <c r="R1203"/>
    </row>
    <row r="1204" spans="1:18" ht="14.5" hidden="1" x14ac:dyDescent="0.35">
      <c r="A1204" s="31" t="s">
        <v>189</v>
      </c>
      <c r="B1204" s="31" t="s">
        <v>169</v>
      </c>
      <c r="C1204" s="31" t="s">
        <v>145</v>
      </c>
      <c r="D1204" s="31"/>
      <c r="E1204" s="31"/>
      <c r="F1204" s="31" t="s">
        <v>125</v>
      </c>
      <c r="G1204" s="31">
        <v>178639.878</v>
      </c>
      <c r="H1204" s="31">
        <v>0</v>
      </c>
      <c r="I1204" s="31">
        <v>7723.3486999999996</v>
      </c>
      <c r="J1204" s="31">
        <v>83412.165999999997</v>
      </c>
      <c r="K1204" s="31">
        <v>1926409.6934</v>
      </c>
      <c r="L1204" s="31">
        <v>-2143679</v>
      </c>
      <c r="N1204" s="32">
        <v>1.959E-9</v>
      </c>
      <c r="O1204" s="31">
        <v>-51.792000000000002</v>
      </c>
      <c r="P1204"/>
      <c r="Q1204"/>
      <c r="R1204"/>
    </row>
    <row r="1205" spans="1:18" ht="14.5" hidden="1" x14ac:dyDescent="0.35">
      <c r="A1205" s="31" t="s">
        <v>189</v>
      </c>
      <c r="B1205" s="31" t="s">
        <v>170</v>
      </c>
      <c r="C1205" s="31" t="s">
        <v>145</v>
      </c>
      <c r="D1205" s="31"/>
      <c r="E1205" s="31"/>
      <c r="F1205" s="31" t="s">
        <v>125</v>
      </c>
      <c r="G1205" s="31">
        <v>80710.422000000006</v>
      </c>
      <c r="H1205" s="31">
        <v>-7723.3486999999996</v>
      </c>
      <c r="I1205" s="31">
        <v>0</v>
      </c>
      <c r="J1205" s="31">
        <v>101948.2028</v>
      </c>
      <c r="K1205" s="31">
        <v>968525.06400000001</v>
      </c>
      <c r="L1205" s="31">
        <v>-1185794</v>
      </c>
      <c r="N1205" s="31">
        <v>51.792000000000002</v>
      </c>
      <c r="O1205" s="32">
        <v>-1.2759999999999999E-9</v>
      </c>
      <c r="P1205"/>
      <c r="Q1205"/>
      <c r="R1205"/>
    </row>
    <row r="1206" spans="1:18" ht="14.5" hidden="1" x14ac:dyDescent="0.35">
      <c r="A1206" s="31" t="s">
        <v>189</v>
      </c>
      <c r="B1206" s="31" t="s">
        <v>171</v>
      </c>
      <c r="C1206" s="31" t="s">
        <v>145</v>
      </c>
      <c r="D1206" s="31"/>
      <c r="E1206" s="31"/>
      <c r="F1206" s="31" t="s">
        <v>125</v>
      </c>
      <c r="G1206" s="31">
        <v>80710.422000000006</v>
      </c>
      <c r="H1206" s="31">
        <v>7723.3486999999996</v>
      </c>
      <c r="I1206" s="31">
        <v>0</v>
      </c>
      <c r="J1206" s="31">
        <v>-101948.2028</v>
      </c>
      <c r="K1206" s="31">
        <v>968525.06400000001</v>
      </c>
      <c r="L1206" s="31">
        <v>-751256.22140000004</v>
      </c>
      <c r="N1206" s="31">
        <v>-51.792000000000002</v>
      </c>
      <c r="O1206" s="32">
        <v>9.3129999999999998E-10</v>
      </c>
      <c r="P1206"/>
      <c r="Q1206"/>
      <c r="R1206"/>
    </row>
    <row r="1207" spans="1:18" ht="14.5" hidden="1" x14ac:dyDescent="0.35">
      <c r="A1207" s="31" t="s">
        <v>189</v>
      </c>
      <c r="B1207" s="31" t="s">
        <v>172</v>
      </c>
      <c r="C1207" s="31" t="s">
        <v>145</v>
      </c>
      <c r="D1207" s="31"/>
      <c r="E1207" s="31"/>
      <c r="F1207" s="31" t="s">
        <v>125</v>
      </c>
      <c r="G1207" s="31">
        <v>80710.422000000006</v>
      </c>
      <c r="H1207" s="31">
        <v>-7723.3486999999996</v>
      </c>
      <c r="I1207" s="31">
        <v>0</v>
      </c>
      <c r="J1207" s="31">
        <v>83412.165900000007</v>
      </c>
      <c r="K1207" s="31">
        <v>968525.06400000001</v>
      </c>
      <c r="L1207" s="31">
        <v>-1185794</v>
      </c>
      <c r="N1207" s="31">
        <v>51.792000000000002</v>
      </c>
      <c r="O1207" s="32">
        <v>-2.1740000000000001E-9</v>
      </c>
      <c r="P1207"/>
      <c r="Q1207"/>
      <c r="R1207"/>
    </row>
    <row r="1208" spans="1:18" ht="14.5" hidden="1" x14ac:dyDescent="0.35">
      <c r="A1208" s="31" t="s">
        <v>189</v>
      </c>
      <c r="B1208" s="31" t="s">
        <v>173</v>
      </c>
      <c r="C1208" s="31" t="s">
        <v>145</v>
      </c>
      <c r="D1208" s="31"/>
      <c r="E1208" s="31"/>
      <c r="F1208" s="31" t="s">
        <v>125</v>
      </c>
      <c r="G1208" s="31">
        <v>80710.422000000006</v>
      </c>
      <c r="H1208" s="31">
        <v>7723.3486999999996</v>
      </c>
      <c r="I1208" s="31">
        <v>0</v>
      </c>
      <c r="J1208" s="31">
        <v>-83412.165900000007</v>
      </c>
      <c r="K1208" s="31">
        <v>968525.06400000001</v>
      </c>
      <c r="L1208" s="31">
        <v>-751256.22140000004</v>
      </c>
      <c r="N1208" s="31">
        <v>-51.792000000000002</v>
      </c>
      <c r="O1208" s="32">
        <v>1.829E-9</v>
      </c>
      <c r="P1208"/>
      <c r="Q1208"/>
      <c r="R1208"/>
    </row>
    <row r="1209" spans="1:18" ht="14.5" hidden="1" x14ac:dyDescent="0.35">
      <c r="A1209" s="31" t="s">
        <v>189</v>
      </c>
      <c r="B1209" s="31" t="s">
        <v>174</v>
      </c>
      <c r="C1209" s="31" t="s">
        <v>145</v>
      </c>
      <c r="D1209" s="31"/>
      <c r="E1209" s="31"/>
      <c r="F1209" s="31" t="s">
        <v>125</v>
      </c>
      <c r="G1209" s="31">
        <v>80710.422000000006</v>
      </c>
      <c r="H1209" s="31">
        <v>0</v>
      </c>
      <c r="I1209" s="31">
        <v>-7723.3486999999996</v>
      </c>
      <c r="J1209" s="31">
        <v>-101948.2028</v>
      </c>
      <c r="K1209" s="31">
        <v>1185793.9066000001</v>
      </c>
      <c r="L1209" s="31">
        <v>-968525.06400000001</v>
      </c>
      <c r="N1209" s="32">
        <v>-1.337E-9</v>
      </c>
      <c r="O1209" s="31">
        <v>51.792000000000002</v>
      </c>
      <c r="P1209"/>
      <c r="Q1209"/>
      <c r="R1209"/>
    </row>
    <row r="1210" spans="1:18" ht="14.5" hidden="1" x14ac:dyDescent="0.35">
      <c r="A1210" s="31" t="s">
        <v>189</v>
      </c>
      <c r="B1210" s="31" t="s">
        <v>175</v>
      </c>
      <c r="C1210" s="31" t="s">
        <v>145</v>
      </c>
      <c r="D1210" s="31"/>
      <c r="E1210" s="31"/>
      <c r="F1210" s="31" t="s">
        <v>125</v>
      </c>
      <c r="G1210" s="31">
        <v>80710.422000000006</v>
      </c>
      <c r="H1210" s="31">
        <v>0</v>
      </c>
      <c r="I1210" s="31">
        <v>7723.3486999999996</v>
      </c>
      <c r="J1210" s="31">
        <v>101948.2028</v>
      </c>
      <c r="K1210" s="31">
        <v>751256.22140000004</v>
      </c>
      <c r="L1210" s="31">
        <v>-968525.06400000001</v>
      </c>
      <c r="N1210" s="32">
        <v>9.9289999999999995E-10</v>
      </c>
      <c r="O1210" s="31">
        <v>-51.792000000000002</v>
      </c>
      <c r="P1210"/>
      <c r="Q1210"/>
      <c r="R1210"/>
    </row>
    <row r="1211" spans="1:18" ht="14.5" hidden="1" x14ac:dyDescent="0.35">
      <c r="A1211" s="31" t="s">
        <v>189</v>
      </c>
      <c r="B1211" s="31" t="s">
        <v>176</v>
      </c>
      <c r="C1211" s="31" t="s">
        <v>145</v>
      </c>
      <c r="D1211" s="31"/>
      <c r="E1211" s="31"/>
      <c r="F1211" s="31" t="s">
        <v>125</v>
      </c>
      <c r="G1211" s="31">
        <v>80710.422000000006</v>
      </c>
      <c r="H1211" s="31">
        <v>0</v>
      </c>
      <c r="I1211" s="31">
        <v>-7723.3486999999996</v>
      </c>
      <c r="J1211" s="31">
        <v>-83412.165999999997</v>
      </c>
      <c r="K1211" s="31">
        <v>1185793.9066000001</v>
      </c>
      <c r="L1211" s="31">
        <v>-968525.06400000001</v>
      </c>
      <c r="N1211" s="32">
        <v>-2.1120000000000002E-9</v>
      </c>
      <c r="O1211" s="31">
        <v>51.792000000000002</v>
      </c>
      <c r="P1211"/>
      <c r="Q1211"/>
      <c r="R1211"/>
    </row>
    <row r="1212" spans="1:18" ht="14.5" hidden="1" x14ac:dyDescent="0.35">
      <c r="A1212" s="31" t="s">
        <v>189</v>
      </c>
      <c r="B1212" s="31" t="s">
        <v>177</v>
      </c>
      <c r="C1212" s="31" t="s">
        <v>145</v>
      </c>
      <c r="D1212" s="31"/>
      <c r="E1212" s="31"/>
      <c r="F1212" s="31" t="s">
        <v>125</v>
      </c>
      <c r="G1212" s="31">
        <v>80710.422000000006</v>
      </c>
      <c r="H1212" s="31">
        <v>0</v>
      </c>
      <c r="I1212" s="31">
        <v>7723.3486999999996</v>
      </c>
      <c r="J1212" s="31">
        <v>83412.165999999997</v>
      </c>
      <c r="K1212" s="31">
        <v>751256.22140000004</v>
      </c>
      <c r="L1212" s="31">
        <v>-968525.06400000001</v>
      </c>
      <c r="N1212" s="32">
        <v>1.7680000000000001E-9</v>
      </c>
      <c r="O1212" s="31">
        <v>-51.792000000000002</v>
      </c>
      <c r="P1212"/>
      <c r="Q1212"/>
      <c r="R1212"/>
    </row>
    <row r="1213" spans="1:18" ht="14.5" hidden="1" x14ac:dyDescent="0.35">
      <c r="A1213" s="31" t="s">
        <v>190</v>
      </c>
      <c r="B1213" s="31" t="s">
        <v>122</v>
      </c>
      <c r="C1213" s="31" t="s">
        <v>123</v>
      </c>
      <c r="D1213" s="31" t="s">
        <v>124</v>
      </c>
      <c r="E1213" s="31">
        <v>1</v>
      </c>
      <c r="F1213" s="31" t="s">
        <v>125</v>
      </c>
      <c r="G1213" s="31">
        <v>0</v>
      </c>
      <c r="H1213" s="31">
        <v>0.1089</v>
      </c>
      <c r="I1213" s="31">
        <v>-0.41099999999999998</v>
      </c>
      <c r="J1213" s="31">
        <v>-6.2386999999999997</v>
      </c>
      <c r="K1213" s="31">
        <v>11.237399999999999</v>
      </c>
      <c r="L1213" s="31">
        <v>2.9788999999999999</v>
      </c>
      <c r="N1213" s="31">
        <v>-4.0180000000000001E-4</v>
      </c>
      <c r="O1213" s="31">
        <v>2E-3</v>
      </c>
      <c r="P1213"/>
      <c r="Q1213"/>
      <c r="R1213"/>
    </row>
    <row r="1214" spans="1:18" ht="14.5" hidden="1" x14ac:dyDescent="0.35">
      <c r="A1214" s="31" t="s">
        <v>190</v>
      </c>
      <c r="B1214" s="31" t="s">
        <v>122</v>
      </c>
      <c r="C1214" s="31" t="s">
        <v>123</v>
      </c>
      <c r="D1214" s="31" t="s">
        <v>124</v>
      </c>
      <c r="E1214" s="31">
        <v>2</v>
      </c>
      <c r="F1214" s="31" t="s">
        <v>125</v>
      </c>
      <c r="G1214" s="31">
        <v>0</v>
      </c>
      <c r="H1214" s="31">
        <v>-0.41099999999999998</v>
      </c>
      <c r="I1214" s="31">
        <v>-0.1089</v>
      </c>
      <c r="J1214" s="31">
        <v>3.6242000000000001</v>
      </c>
      <c r="K1214" s="31">
        <v>2.9788999999999999</v>
      </c>
      <c r="L1214" s="31">
        <v>-11.237399999999999</v>
      </c>
      <c r="N1214" s="31">
        <v>2E-3</v>
      </c>
      <c r="O1214" s="31">
        <v>4.0180000000000001E-4</v>
      </c>
      <c r="P1214"/>
      <c r="Q1214"/>
      <c r="R1214"/>
    </row>
    <row r="1215" spans="1:18" ht="14.5" hidden="1" x14ac:dyDescent="0.35">
      <c r="A1215" s="31" t="s">
        <v>190</v>
      </c>
      <c r="B1215" s="31" t="s">
        <v>122</v>
      </c>
      <c r="C1215" s="31" t="s">
        <v>123</v>
      </c>
      <c r="D1215" s="31" t="s">
        <v>124</v>
      </c>
      <c r="E1215" s="31">
        <v>3</v>
      </c>
      <c r="F1215" s="31" t="s">
        <v>125</v>
      </c>
      <c r="G1215" s="31">
        <v>0</v>
      </c>
      <c r="H1215" s="31">
        <v>0</v>
      </c>
      <c r="I1215" s="31">
        <v>0</v>
      </c>
      <c r="J1215" s="31">
        <v>5.7621000000000002</v>
      </c>
      <c r="K1215" s="31">
        <v>0</v>
      </c>
      <c r="L1215" s="31">
        <v>0</v>
      </c>
      <c r="N1215" s="31">
        <v>0</v>
      </c>
      <c r="O1215" s="31">
        <v>0</v>
      </c>
      <c r="P1215"/>
      <c r="Q1215"/>
      <c r="R1215"/>
    </row>
    <row r="1216" spans="1:18" ht="14.5" hidden="1" x14ac:dyDescent="0.35">
      <c r="A1216" s="31" t="s">
        <v>190</v>
      </c>
      <c r="B1216" s="31" t="s">
        <v>122</v>
      </c>
      <c r="C1216" s="31" t="s">
        <v>123</v>
      </c>
      <c r="D1216" s="31" t="s">
        <v>124</v>
      </c>
      <c r="E1216" s="31">
        <v>4</v>
      </c>
      <c r="F1216" s="31" t="s">
        <v>125</v>
      </c>
      <c r="G1216" s="31">
        <v>0</v>
      </c>
      <c r="H1216" s="31">
        <v>-0.41599999999999998</v>
      </c>
      <c r="I1216" s="31">
        <v>1.3623000000000001</v>
      </c>
      <c r="J1216" s="31">
        <v>21.339400000000001</v>
      </c>
      <c r="K1216" s="31">
        <v>11.410500000000001</v>
      </c>
      <c r="L1216" s="31">
        <v>3.4839000000000002</v>
      </c>
      <c r="N1216" s="31">
        <v>1E-3</v>
      </c>
      <c r="O1216" s="31">
        <v>-5.0000000000000001E-3</v>
      </c>
      <c r="P1216"/>
      <c r="Q1216"/>
      <c r="R1216"/>
    </row>
    <row r="1217" spans="1:18" ht="14.5" hidden="1" x14ac:dyDescent="0.35">
      <c r="A1217" s="31" t="s">
        <v>190</v>
      </c>
      <c r="B1217" s="31" t="s">
        <v>122</v>
      </c>
      <c r="C1217" s="31" t="s">
        <v>123</v>
      </c>
      <c r="D1217" s="31" t="s">
        <v>124</v>
      </c>
      <c r="E1217" s="31">
        <v>5</v>
      </c>
      <c r="F1217" s="31" t="s">
        <v>125</v>
      </c>
      <c r="G1217" s="31">
        <v>0</v>
      </c>
      <c r="H1217" s="31">
        <v>-1.3623000000000001</v>
      </c>
      <c r="I1217" s="31">
        <v>-0.41599999999999998</v>
      </c>
      <c r="J1217" s="31">
        <v>11.3565</v>
      </c>
      <c r="K1217" s="31">
        <v>-3.4839000000000002</v>
      </c>
      <c r="L1217" s="31">
        <v>11.410500000000001</v>
      </c>
      <c r="N1217" s="31">
        <v>5.0000000000000001E-3</v>
      </c>
      <c r="O1217" s="31">
        <v>1E-3</v>
      </c>
      <c r="P1217"/>
      <c r="Q1217"/>
      <c r="R1217"/>
    </row>
    <row r="1218" spans="1:18" ht="14.5" hidden="1" x14ac:dyDescent="0.35">
      <c r="A1218" s="31" t="s">
        <v>190</v>
      </c>
      <c r="B1218" s="31" t="s">
        <v>122</v>
      </c>
      <c r="C1218" s="31" t="s">
        <v>123</v>
      </c>
      <c r="D1218" s="31" t="s">
        <v>124</v>
      </c>
      <c r="E1218" s="31">
        <v>6</v>
      </c>
      <c r="F1218" s="31" t="s">
        <v>125</v>
      </c>
      <c r="G1218" s="31">
        <v>0</v>
      </c>
      <c r="H1218" s="31">
        <v>0</v>
      </c>
      <c r="I1218" s="31">
        <v>0</v>
      </c>
      <c r="J1218" s="31">
        <v>-18.2333</v>
      </c>
      <c r="K1218" s="31">
        <v>0</v>
      </c>
      <c r="L1218" s="31">
        <v>0</v>
      </c>
      <c r="N1218" s="32">
        <v>-1.8010000000000001E-12</v>
      </c>
      <c r="O1218" s="32">
        <v>1.8239999999999999E-12</v>
      </c>
      <c r="P1218"/>
      <c r="Q1218"/>
      <c r="R1218"/>
    </row>
    <row r="1219" spans="1:18" ht="14.5" hidden="1" x14ac:dyDescent="0.35">
      <c r="A1219" s="31" t="s">
        <v>190</v>
      </c>
      <c r="B1219" s="31" t="s">
        <v>122</v>
      </c>
      <c r="C1219" s="31" t="s">
        <v>123</v>
      </c>
      <c r="D1219" s="31" t="s">
        <v>124</v>
      </c>
      <c r="E1219" s="31">
        <v>7</v>
      </c>
      <c r="F1219" s="31" t="s">
        <v>125</v>
      </c>
      <c r="G1219" s="31">
        <v>0</v>
      </c>
      <c r="H1219" s="31">
        <v>0.77880000000000005</v>
      </c>
      <c r="I1219" s="31">
        <v>-2.5467</v>
      </c>
      <c r="J1219" s="31">
        <v>-39.905700000000003</v>
      </c>
      <c r="K1219" s="31">
        <v>12.113899999999999</v>
      </c>
      <c r="L1219" s="31">
        <v>3.7046000000000001</v>
      </c>
      <c r="N1219" s="31">
        <v>-2E-3</v>
      </c>
      <c r="O1219" s="31">
        <v>8.0000000000000002E-3</v>
      </c>
      <c r="P1219"/>
      <c r="Q1219"/>
      <c r="R1219"/>
    </row>
    <row r="1220" spans="1:18" ht="14.5" hidden="1" x14ac:dyDescent="0.35">
      <c r="A1220" s="31" t="s">
        <v>190</v>
      </c>
      <c r="B1220" s="31" t="s">
        <v>122</v>
      </c>
      <c r="C1220" s="31" t="s">
        <v>123</v>
      </c>
      <c r="D1220" s="31" t="s">
        <v>124</v>
      </c>
      <c r="E1220" s="31">
        <v>8</v>
      </c>
      <c r="F1220" s="31" t="s">
        <v>125</v>
      </c>
      <c r="G1220" s="31">
        <v>0</v>
      </c>
      <c r="H1220" s="31">
        <v>-2.5467</v>
      </c>
      <c r="I1220" s="31">
        <v>-0.77880000000000005</v>
      </c>
      <c r="J1220" s="31">
        <v>21.214099999999998</v>
      </c>
      <c r="K1220" s="31">
        <v>3.7046000000000001</v>
      </c>
      <c r="L1220" s="31">
        <v>-12.113899999999999</v>
      </c>
      <c r="N1220" s="31">
        <v>8.0000000000000002E-3</v>
      </c>
      <c r="O1220" s="31">
        <v>2E-3</v>
      </c>
      <c r="P1220"/>
      <c r="Q1220"/>
      <c r="R1220"/>
    </row>
    <row r="1221" spans="1:18" ht="14.5" hidden="1" x14ac:dyDescent="0.35">
      <c r="A1221" s="31" t="s">
        <v>190</v>
      </c>
      <c r="B1221" s="31" t="s">
        <v>122</v>
      </c>
      <c r="C1221" s="31" t="s">
        <v>123</v>
      </c>
      <c r="D1221" s="31" t="s">
        <v>124</v>
      </c>
      <c r="E1221" s="31">
        <v>9</v>
      </c>
      <c r="F1221" s="31" t="s">
        <v>125</v>
      </c>
      <c r="G1221" s="31">
        <v>0</v>
      </c>
      <c r="H1221" s="31">
        <v>0</v>
      </c>
      <c r="I1221" s="31">
        <v>0</v>
      </c>
      <c r="J1221" s="31">
        <v>32.386600000000001</v>
      </c>
      <c r="K1221" s="31">
        <v>0</v>
      </c>
      <c r="L1221" s="31">
        <v>0</v>
      </c>
      <c r="N1221" s="32">
        <v>3.3059999999999998E-12</v>
      </c>
      <c r="O1221" s="32">
        <v>-3.3189999999999999E-12</v>
      </c>
      <c r="P1221"/>
      <c r="Q1221"/>
      <c r="R1221"/>
    </row>
    <row r="1222" spans="1:18" ht="14.5" hidden="1" x14ac:dyDescent="0.35">
      <c r="A1222" s="31" t="s">
        <v>190</v>
      </c>
      <c r="B1222" s="31" t="s">
        <v>122</v>
      </c>
      <c r="C1222" s="31" t="s">
        <v>123</v>
      </c>
      <c r="D1222" s="31" t="s">
        <v>124</v>
      </c>
      <c r="E1222" s="31">
        <v>10</v>
      </c>
      <c r="F1222" s="31" t="s">
        <v>125</v>
      </c>
      <c r="G1222" s="31">
        <v>0</v>
      </c>
      <c r="H1222" s="31">
        <v>4.0453000000000001</v>
      </c>
      <c r="I1222" s="31">
        <v>-0.60329999999999995</v>
      </c>
      <c r="J1222" s="31">
        <v>-55.782899999999998</v>
      </c>
      <c r="K1222" s="31">
        <v>-2.6335000000000002</v>
      </c>
      <c r="L1222" s="31">
        <v>-17.657399999999999</v>
      </c>
      <c r="N1222" s="31">
        <v>-0.01</v>
      </c>
      <c r="O1222" s="31">
        <v>2E-3</v>
      </c>
      <c r="P1222"/>
      <c r="Q1222"/>
      <c r="R1222"/>
    </row>
    <row r="1223" spans="1:18" ht="14.5" hidden="1" x14ac:dyDescent="0.35">
      <c r="A1223" s="31" t="s">
        <v>190</v>
      </c>
      <c r="B1223" s="31" t="s">
        <v>122</v>
      </c>
      <c r="C1223" s="31" t="s">
        <v>123</v>
      </c>
      <c r="D1223" s="31" t="s">
        <v>124</v>
      </c>
      <c r="E1223" s="31">
        <v>11</v>
      </c>
      <c r="F1223" s="31" t="s">
        <v>125</v>
      </c>
      <c r="G1223" s="31">
        <v>0</v>
      </c>
      <c r="H1223" s="31">
        <v>0.60329999999999995</v>
      </c>
      <c r="I1223" s="31">
        <v>4.0453000000000001</v>
      </c>
      <c r="J1223" s="31">
        <v>41.303199999999997</v>
      </c>
      <c r="K1223" s="31">
        <v>17.657399999999999</v>
      </c>
      <c r="L1223" s="31">
        <v>-2.6335000000000002</v>
      </c>
      <c r="N1223" s="31">
        <v>-2E-3</v>
      </c>
      <c r="O1223" s="31">
        <v>-0.01</v>
      </c>
      <c r="P1223"/>
      <c r="Q1223"/>
      <c r="R1223"/>
    </row>
    <row r="1224" spans="1:18" ht="14.5" hidden="1" x14ac:dyDescent="0.35">
      <c r="A1224" s="31" t="s">
        <v>190</v>
      </c>
      <c r="B1224" s="31" t="s">
        <v>122</v>
      </c>
      <c r="C1224" s="31" t="s">
        <v>123</v>
      </c>
      <c r="D1224" s="31" t="s">
        <v>124</v>
      </c>
      <c r="E1224" s="31">
        <v>12</v>
      </c>
      <c r="F1224" s="31" t="s">
        <v>125</v>
      </c>
      <c r="G1224" s="31">
        <v>0</v>
      </c>
      <c r="H1224" s="31">
        <v>0</v>
      </c>
      <c r="I1224" s="31">
        <v>0</v>
      </c>
      <c r="J1224" s="31">
        <v>46.978700000000003</v>
      </c>
      <c r="K1224" s="31">
        <v>0</v>
      </c>
      <c r="L1224" s="31">
        <v>0</v>
      </c>
      <c r="N1224" s="32">
        <v>4.7010000000000003E-12</v>
      </c>
      <c r="O1224" s="32">
        <v>-4.7079999999999997E-12</v>
      </c>
      <c r="P1224"/>
      <c r="Q1224"/>
      <c r="R1224"/>
    </row>
    <row r="1225" spans="1:18" ht="14.5" hidden="1" x14ac:dyDescent="0.35">
      <c r="A1225" s="31" t="s">
        <v>190</v>
      </c>
      <c r="B1225" s="31" t="s">
        <v>126</v>
      </c>
      <c r="C1225" s="31" t="s">
        <v>127</v>
      </c>
      <c r="D1225" s="31"/>
      <c r="E1225" s="31"/>
      <c r="F1225" s="31" t="s">
        <v>125</v>
      </c>
      <c r="G1225" s="31">
        <v>52024.800000000003</v>
      </c>
      <c r="H1225" s="31">
        <v>0</v>
      </c>
      <c r="I1225" s="31">
        <v>0</v>
      </c>
      <c r="J1225" s="31">
        <v>0</v>
      </c>
      <c r="K1225" s="31">
        <v>624297.6</v>
      </c>
      <c r="L1225" s="31">
        <v>-624297.6</v>
      </c>
      <c r="N1225" s="32">
        <v>-1.6959999999999999E-10</v>
      </c>
      <c r="O1225" s="32">
        <v>-1.6969999999999999E-10</v>
      </c>
      <c r="P1225"/>
      <c r="Q1225"/>
      <c r="R1225"/>
    </row>
    <row r="1226" spans="1:18" ht="14.5" hidden="1" x14ac:dyDescent="0.35">
      <c r="A1226" s="31" t="s">
        <v>190</v>
      </c>
      <c r="B1226" s="31" t="s">
        <v>128</v>
      </c>
      <c r="C1226" s="31" t="s">
        <v>127</v>
      </c>
      <c r="D1226" s="31"/>
      <c r="E1226" s="31"/>
      <c r="F1226" s="31" t="s">
        <v>125</v>
      </c>
      <c r="G1226" s="31">
        <v>63378</v>
      </c>
      <c r="H1226" s="31">
        <v>0</v>
      </c>
      <c r="I1226" s="31">
        <v>0</v>
      </c>
      <c r="J1226" s="31">
        <v>0</v>
      </c>
      <c r="K1226" s="31">
        <v>760536</v>
      </c>
      <c r="L1226" s="31">
        <v>-760536</v>
      </c>
      <c r="N1226" s="32">
        <v>4.4680000000000001E-11</v>
      </c>
      <c r="O1226" s="32">
        <v>4.464E-11</v>
      </c>
      <c r="P1226"/>
      <c r="Q1226"/>
      <c r="R1226"/>
    </row>
    <row r="1227" spans="1:18" ht="14.5" hidden="1" x14ac:dyDescent="0.35">
      <c r="A1227" s="31" t="s">
        <v>190</v>
      </c>
      <c r="B1227" s="31" t="s">
        <v>129</v>
      </c>
      <c r="C1227" s="31" t="s">
        <v>127</v>
      </c>
      <c r="D1227" s="31"/>
      <c r="E1227" s="31"/>
      <c r="F1227" s="31" t="s">
        <v>125</v>
      </c>
      <c r="G1227" s="31">
        <v>37440</v>
      </c>
      <c r="H1227" s="31">
        <v>0</v>
      </c>
      <c r="I1227" s="31">
        <v>0</v>
      </c>
      <c r="J1227" s="31">
        <v>0</v>
      </c>
      <c r="K1227" s="31">
        <v>449280</v>
      </c>
      <c r="L1227" s="31">
        <v>-449280</v>
      </c>
      <c r="N1227" s="32">
        <v>1.7700000000000001E-10</v>
      </c>
      <c r="O1227" s="32">
        <v>1.7700000000000001E-10</v>
      </c>
      <c r="P1227"/>
      <c r="Q1227"/>
      <c r="R1227"/>
    </row>
    <row r="1228" spans="1:18" ht="14.5" hidden="1" x14ac:dyDescent="0.35">
      <c r="A1228" s="31" t="s">
        <v>190</v>
      </c>
      <c r="B1228" s="31" t="s">
        <v>130</v>
      </c>
      <c r="C1228" s="31" t="s">
        <v>127</v>
      </c>
      <c r="D1228" s="31"/>
      <c r="E1228" s="31"/>
      <c r="F1228" s="31" t="s">
        <v>125</v>
      </c>
      <c r="G1228" s="31">
        <v>576</v>
      </c>
      <c r="H1228" s="31">
        <v>0</v>
      </c>
      <c r="I1228" s="31">
        <v>0</v>
      </c>
      <c r="J1228" s="31">
        <v>0</v>
      </c>
      <c r="K1228" s="31">
        <v>6912</v>
      </c>
      <c r="L1228" s="31">
        <v>-6912</v>
      </c>
      <c r="N1228" s="31">
        <v>0</v>
      </c>
      <c r="O1228" s="31">
        <v>0</v>
      </c>
      <c r="P1228"/>
      <c r="Q1228"/>
      <c r="R1228"/>
    </row>
    <row r="1229" spans="1:18" ht="29" hidden="1" x14ac:dyDescent="0.35">
      <c r="A1229" s="31" t="s">
        <v>190</v>
      </c>
      <c r="B1229" s="31" t="s">
        <v>131</v>
      </c>
      <c r="C1229" s="31" t="s">
        <v>127</v>
      </c>
      <c r="D1229" s="31" t="s">
        <v>132</v>
      </c>
      <c r="E1229" s="31">
        <v>1</v>
      </c>
      <c r="F1229" s="31" t="s">
        <v>125</v>
      </c>
      <c r="G1229" s="31">
        <v>0</v>
      </c>
      <c r="H1229" s="31">
        <v>-1908.3369</v>
      </c>
      <c r="I1229" s="31">
        <v>0</v>
      </c>
      <c r="J1229" s="31">
        <v>22900.0429</v>
      </c>
      <c r="K1229" s="32">
        <v>-1.246E-6</v>
      </c>
      <c r="L1229" s="31">
        <v>-43044.862099999998</v>
      </c>
      <c r="N1229" s="31">
        <v>6.952</v>
      </c>
      <c r="O1229" s="32">
        <v>-1.698E-10</v>
      </c>
      <c r="P1229"/>
      <c r="Q1229"/>
      <c r="R1229"/>
    </row>
    <row r="1230" spans="1:18" ht="29" hidden="1" x14ac:dyDescent="0.35">
      <c r="A1230" s="31" t="s">
        <v>190</v>
      </c>
      <c r="B1230" s="31" t="s">
        <v>131</v>
      </c>
      <c r="C1230" s="31" t="s">
        <v>127</v>
      </c>
      <c r="D1230" s="31" t="s">
        <v>132</v>
      </c>
      <c r="E1230" s="31">
        <v>2</v>
      </c>
      <c r="F1230" s="31" t="s">
        <v>125</v>
      </c>
      <c r="G1230" s="31">
        <v>0</v>
      </c>
      <c r="H1230" s="31">
        <v>0</v>
      </c>
      <c r="I1230" s="31">
        <v>-1908.3369</v>
      </c>
      <c r="J1230" s="31">
        <v>-22900.0429</v>
      </c>
      <c r="K1230" s="31">
        <v>43044.862099999998</v>
      </c>
      <c r="L1230" s="32">
        <v>1.249E-6</v>
      </c>
      <c r="N1230" s="32">
        <v>-1.698E-10</v>
      </c>
      <c r="O1230" s="31">
        <v>6.952</v>
      </c>
      <c r="P1230"/>
      <c r="Q1230"/>
      <c r="R1230"/>
    </row>
    <row r="1231" spans="1:18" ht="29" hidden="1" x14ac:dyDescent="0.35">
      <c r="A1231" s="31" t="s">
        <v>190</v>
      </c>
      <c r="B1231" s="31" t="s">
        <v>131</v>
      </c>
      <c r="C1231" s="31" t="s">
        <v>127</v>
      </c>
      <c r="D1231" s="31" t="s">
        <v>132</v>
      </c>
      <c r="E1231" s="31">
        <v>3</v>
      </c>
      <c r="F1231" s="31" t="s">
        <v>125</v>
      </c>
      <c r="G1231" s="31">
        <v>0</v>
      </c>
      <c r="H1231" s="31">
        <v>-1431.2527</v>
      </c>
      <c r="I1231" s="31">
        <v>0</v>
      </c>
      <c r="J1231" s="31">
        <v>12022.522499999999</v>
      </c>
      <c r="K1231" s="32">
        <v>-9.9989999999999995E-7</v>
      </c>
      <c r="L1231" s="31">
        <v>-32283.6466</v>
      </c>
      <c r="N1231" s="31">
        <v>5.2140000000000004</v>
      </c>
      <c r="O1231" s="32">
        <v>-2.4850000000000002E-10</v>
      </c>
      <c r="P1231"/>
      <c r="Q1231"/>
      <c r="R1231"/>
    </row>
    <row r="1232" spans="1:18" ht="29" hidden="1" x14ac:dyDescent="0.35">
      <c r="A1232" s="31" t="s">
        <v>190</v>
      </c>
      <c r="B1232" s="31" t="s">
        <v>131</v>
      </c>
      <c r="C1232" s="31" t="s">
        <v>127</v>
      </c>
      <c r="D1232" s="31" t="s">
        <v>132</v>
      </c>
      <c r="E1232" s="31">
        <v>4</v>
      </c>
      <c r="F1232" s="31" t="s">
        <v>125</v>
      </c>
      <c r="G1232" s="31">
        <v>0</v>
      </c>
      <c r="H1232" s="31">
        <v>-1431.2527</v>
      </c>
      <c r="I1232" s="31">
        <v>0</v>
      </c>
      <c r="J1232" s="31">
        <v>22327.5419</v>
      </c>
      <c r="K1232" s="32">
        <v>-8.6909999999999997E-7</v>
      </c>
      <c r="L1232" s="31">
        <v>-32283.6466</v>
      </c>
      <c r="N1232" s="31">
        <v>5.2140000000000004</v>
      </c>
      <c r="O1232" s="32">
        <v>-6.1210000000000003E-12</v>
      </c>
      <c r="P1232"/>
      <c r="Q1232"/>
      <c r="R1232"/>
    </row>
    <row r="1233" spans="1:18" ht="29" hidden="1" x14ac:dyDescent="0.35">
      <c r="A1233" s="31" t="s">
        <v>190</v>
      </c>
      <c r="B1233" s="31" t="s">
        <v>131</v>
      </c>
      <c r="C1233" s="31" t="s">
        <v>127</v>
      </c>
      <c r="D1233" s="31" t="s">
        <v>132</v>
      </c>
      <c r="E1233" s="31">
        <v>5</v>
      </c>
      <c r="F1233" s="31" t="s">
        <v>125</v>
      </c>
      <c r="G1233" s="31">
        <v>0</v>
      </c>
      <c r="H1233" s="31">
        <v>0</v>
      </c>
      <c r="I1233" s="31">
        <v>-1431.2527</v>
      </c>
      <c r="J1233" s="31">
        <v>-22327.5419</v>
      </c>
      <c r="K1233" s="31">
        <v>32283.6466</v>
      </c>
      <c r="L1233" s="32">
        <v>9.8549999999999992E-7</v>
      </c>
      <c r="N1233" s="32">
        <v>-2.1349999999999999E-11</v>
      </c>
      <c r="O1233" s="31">
        <v>5.2140000000000004</v>
      </c>
      <c r="P1233"/>
      <c r="Q1233"/>
      <c r="R1233"/>
    </row>
    <row r="1234" spans="1:18" ht="29" hidden="1" x14ac:dyDescent="0.35">
      <c r="A1234" s="31" t="s">
        <v>190</v>
      </c>
      <c r="B1234" s="31" t="s">
        <v>131</v>
      </c>
      <c r="C1234" s="31" t="s">
        <v>127</v>
      </c>
      <c r="D1234" s="31" t="s">
        <v>132</v>
      </c>
      <c r="E1234" s="31">
        <v>6</v>
      </c>
      <c r="F1234" s="31" t="s">
        <v>125</v>
      </c>
      <c r="G1234" s="31">
        <v>0</v>
      </c>
      <c r="H1234" s="31">
        <v>0</v>
      </c>
      <c r="I1234" s="31">
        <v>-1431.2527</v>
      </c>
      <c r="J1234" s="31">
        <v>-12022.522499999999</v>
      </c>
      <c r="K1234" s="31">
        <v>32283.6466</v>
      </c>
      <c r="L1234" s="32">
        <v>8.8840000000000004E-7</v>
      </c>
      <c r="N1234" s="32">
        <v>-2.3330000000000001E-10</v>
      </c>
      <c r="O1234" s="31">
        <v>5.2140000000000004</v>
      </c>
      <c r="P1234"/>
      <c r="Q1234"/>
      <c r="R1234"/>
    </row>
    <row r="1235" spans="1:18" ht="29" hidden="1" x14ac:dyDescent="0.35">
      <c r="A1235" s="31" t="s">
        <v>190</v>
      </c>
      <c r="B1235" s="31" t="s">
        <v>131</v>
      </c>
      <c r="C1235" s="31" t="s">
        <v>127</v>
      </c>
      <c r="D1235" s="31" t="s">
        <v>132</v>
      </c>
      <c r="E1235" s="31">
        <v>7</v>
      </c>
      <c r="F1235" s="31" t="s">
        <v>125</v>
      </c>
      <c r="G1235" s="31">
        <v>0</v>
      </c>
      <c r="H1235" s="31">
        <v>-1431.2527</v>
      </c>
      <c r="I1235" s="31">
        <v>1431.2527</v>
      </c>
      <c r="J1235" s="31">
        <v>34350.064400000003</v>
      </c>
      <c r="K1235" s="31">
        <v>-32283.6466</v>
      </c>
      <c r="L1235" s="31">
        <v>-32283.6466</v>
      </c>
      <c r="N1235" s="31">
        <v>5.2140000000000004</v>
      </c>
      <c r="O1235" s="31">
        <v>-5.2140000000000004</v>
      </c>
      <c r="P1235"/>
      <c r="Q1235"/>
      <c r="R1235"/>
    </row>
    <row r="1236" spans="1:18" ht="29" hidden="1" x14ac:dyDescent="0.35">
      <c r="A1236" s="31" t="s">
        <v>190</v>
      </c>
      <c r="B1236" s="31" t="s">
        <v>131</v>
      </c>
      <c r="C1236" s="31" t="s">
        <v>127</v>
      </c>
      <c r="D1236" s="31" t="s">
        <v>132</v>
      </c>
      <c r="E1236" s="31">
        <v>8</v>
      </c>
      <c r="F1236" s="31" t="s">
        <v>125</v>
      </c>
      <c r="G1236" s="31">
        <v>0</v>
      </c>
      <c r="H1236" s="31">
        <v>-1431.2527</v>
      </c>
      <c r="I1236" s="31">
        <v>-1431.2527</v>
      </c>
      <c r="J1236" s="32">
        <v>-1.376E-6</v>
      </c>
      <c r="K1236" s="31">
        <v>32283.6466</v>
      </c>
      <c r="L1236" s="31">
        <v>-32283.6466</v>
      </c>
      <c r="N1236" s="31">
        <v>5.2140000000000004</v>
      </c>
      <c r="O1236" s="31">
        <v>5.2140000000000004</v>
      </c>
      <c r="P1236"/>
      <c r="Q1236"/>
      <c r="R1236"/>
    </row>
    <row r="1237" spans="1:18" ht="29" hidden="1" x14ac:dyDescent="0.35">
      <c r="A1237" s="31" t="s">
        <v>190</v>
      </c>
      <c r="B1237" s="31" t="s">
        <v>131</v>
      </c>
      <c r="C1237" s="31" t="s">
        <v>127</v>
      </c>
      <c r="D1237" s="31" t="s">
        <v>132</v>
      </c>
      <c r="E1237" s="31">
        <v>9</v>
      </c>
      <c r="F1237" s="31" t="s">
        <v>125</v>
      </c>
      <c r="G1237" s="31">
        <v>0</v>
      </c>
      <c r="H1237" s="31">
        <v>-1074.3937000000001</v>
      </c>
      <c r="I1237" s="31">
        <v>1074.3937000000001</v>
      </c>
      <c r="J1237" s="31">
        <v>18049.8138</v>
      </c>
      <c r="K1237" s="31">
        <v>-24234.257399999999</v>
      </c>
      <c r="L1237" s="31">
        <v>-24234.257399999999</v>
      </c>
      <c r="N1237" s="31">
        <v>3.9140000000000001</v>
      </c>
      <c r="O1237" s="31">
        <v>-3.9140000000000001</v>
      </c>
      <c r="P1237"/>
      <c r="Q1237"/>
      <c r="R1237"/>
    </row>
    <row r="1238" spans="1:18" ht="29" hidden="1" x14ac:dyDescent="0.35">
      <c r="A1238" s="31" t="s">
        <v>190</v>
      </c>
      <c r="B1238" s="31" t="s">
        <v>131</v>
      </c>
      <c r="C1238" s="31" t="s">
        <v>127</v>
      </c>
      <c r="D1238" s="31" t="s">
        <v>132</v>
      </c>
      <c r="E1238" s="31">
        <v>10</v>
      </c>
      <c r="F1238" s="31" t="s">
        <v>125</v>
      </c>
      <c r="G1238" s="31">
        <v>0</v>
      </c>
      <c r="H1238" s="31">
        <v>-1074.3937000000001</v>
      </c>
      <c r="I1238" s="31">
        <v>1074.3937000000001</v>
      </c>
      <c r="J1238" s="31">
        <v>33521.082799999996</v>
      </c>
      <c r="K1238" s="31">
        <v>-24234.257399999999</v>
      </c>
      <c r="L1238" s="31">
        <v>-24234.257399999999</v>
      </c>
      <c r="N1238" s="31">
        <v>3.9140000000000001</v>
      </c>
      <c r="O1238" s="31">
        <v>-3.9140000000000001</v>
      </c>
      <c r="P1238"/>
      <c r="Q1238"/>
      <c r="R1238"/>
    </row>
    <row r="1239" spans="1:18" ht="29" hidden="1" x14ac:dyDescent="0.35">
      <c r="A1239" s="31" t="s">
        <v>190</v>
      </c>
      <c r="B1239" s="31" t="s">
        <v>131</v>
      </c>
      <c r="C1239" s="31" t="s">
        <v>127</v>
      </c>
      <c r="D1239" s="31" t="s">
        <v>132</v>
      </c>
      <c r="E1239" s="31">
        <v>11</v>
      </c>
      <c r="F1239" s="31" t="s">
        <v>125</v>
      </c>
      <c r="G1239" s="31">
        <v>0</v>
      </c>
      <c r="H1239" s="31">
        <v>-1074.3937000000001</v>
      </c>
      <c r="I1239" s="31">
        <v>-1074.3937000000001</v>
      </c>
      <c r="J1239" s="31">
        <v>-7735.6345000000001</v>
      </c>
      <c r="K1239" s="31">
        <v>24234.257399999999</v>
      </c>
      <c r="L1239" s="31">
        <v>-24234.257399999999</v>
      </c>
      <c r="N1239" s="31">
        <v>3.9140000000000001</v>
      </c>
      <c r="O1239" s="31">
        <v>3.9140000000000001</v>
      </c>
      <c r="P1239"/>
      <c r="Q1239"/>
      <c r="R1239"/>
    </row>
    <row r="1240" spans="1:18" ht="29" hidden="1" x14ac:dyDescent="0.35">
      <c r="A1240" s="31" t="s">
        <v>190</v>
      </c>
      <c r="B1240" s="31" t="s">
        <v>131</v>
      </c>
      <c r="C1240" s="31" t="s">
        <v>127</v>
      </c>
      <c r="D1240" s="31" t="s">
        <v>132</v>
      </c>
      <c r="E1240" s="31">
        <v>12</v>
      </c>
      <c r="F1240" s="31" t="s">
        <v>125</v>
      </c>
      <c r="G1240" s="31">
        <v>0</v>
      </c>
      <c r="H1240" s="31">
        <v>-1074.3937000000001</v>
      </c>
      <c r="I1240" s="31">
        <v>-1074.3937000000001</v>
      </c>
      <c r="J1240" s="31">
        <v>7735.6345000000001</v>
      </c>
      <c r="K1240" s="31">
        <v>24234.257399999999</v>
      </c>
      <c r="L1240" s="31">
        <v>-24234.257399999999</v>
      </c>
      <c r="N1240" s="31">
        <v>3.9140000000000001</v>
      </c>
      <c r="O1240" s="31">
        <v>3.9140000000000001</v>
      </c>
      <c r="P1240"/>
      <c r="Q1240"/>
      <c r="R1240"/>
    </row>
    <row r="1241" spans="1:18" ht="29" hidden="1" x14ac:dyDescent="0.35">
      <c r="A1241" s="31" t="s">
        <v>190</v>
      </c>
      <c r="B1241" s="31" t="s">
        <v>133</v>
      </c>
      <c r="C1241" s="31" t="s">
        <v>127</v>
      </c>
      <c r="D1241" s="31" t="s">
        <v>132</v>
      </c>
      <c r="E1241" s="31">
        <v>1</v>
      </c>
      <c r="F1241" s="31" t="s">
        <v>125</v>
      </c>
      <c r="G1241" s="31">
        <v>0</v>
      </c>
      <c r="H1241" s="31">
        <v>0</v>
      </c>
      <c r="I1241" s="31">
        <v>-1908.3369</v>
      </c>
      <c r="J1241" s="31">
        <v>-22900.0429</v>
      </c>
      <c r="K1241" s="31">
        <v>43044.862099999998</v>
      </c>
      <c r="L1241" s="32">
        <v>1.249E-6</v>
      </c>
      <c r="N1241" s="32">
        <v>-1.698E-10</v>
      </c>
      <c r="O1241" s="31">
        <v>6.952</v>
      </c>
      <c r="P1241"/>
      <c r="Q1241"/>
      <c r="R1241"/>
    </row>
    <row r="1242" spans="1:18" ht="29" hidden="1" x14ac:dyDescent="0.35">
      <c r="A1242" s="31" t="s">
        <v>190</v>
      </c>
      <c r="B1242" s="31" t="s">
        <v>133</v>
      </c>
      <c r="C1242" s="31" t="s">
        <v>127</v>
      </c>
      <c r="D1242" s="31" t="s">
        <v>132</v>
      </c>
      <c r="E1242" s="31">
        <v>2</v>
      </c>
      <c r="F1242" s="31" t="s">
        <v>125</v>
      </c>
      <c r="G1242" s="31">
        <v>0</v>
      </c>
      <c r="H1242" s="31">
        <v>1908.3369</v>
      </c>
      <c r="I1242" s="31">
        <v>0</v>
      </c>
      <c r="J1242" s="31">
        <v>-22900.0429</v>
      </c>
      <c r="K1242" s="32">
        <v>1.246E-6</v>
      </c>
      <c r="L1242" s="31">
        <v>43044.862099999998</v>
      </c>
      <c r="N1242" s="31">
        <v>-6.952</v>
      </c>
      <c r="O1242" s="32">
        <v>1.698E-10</v>
      </c>
      <c r="P1242"/>
      <c r="Q1242"/>
      <c r="R1242"/>
    </row>
    <row r="1243" spans="1:18" ht="29" hidden="1" x14ac:dyDescent="0.35">
      <c r="A1243" s="31" t="s">
        <v>190</v>
      </c>
      <c r="B1243" s="31" t="s">
        <v>133</v>
      </c>
      <c r="C1243" s="31" t="s">
        <v>127</v>
      </c>
      <c r="D1243" s="31" t="s">
        <v>132</v>
      </c>
      <c r="E1243" s="31">
        <v>3</v>
      </c>
      <c r="F1243" s="31" t="s">
        <v>125</v>
      </c>
      <c r="G1243" s="31">
        <v>0</v>
      </c>
      <c r="H1243" s="31">
        <v>0</v>
      </c>
      <c r="I1243" s="31">
        <v>-1431.2527</v>
      </c>
      <c r="J1243" s="31">
        <v>-22327.5419</v>
      </c>
      <c r="K1243" s="31">
        <v>32283.6466</v>
      </c>
      <c r="L1243" s="32">
        <v>9.8549999999999992E-7</v>
      </c>
      <c r="N1243" s="32">
        <v>-2.1349999999999999E-11</v>
      </c>
      <c r="O1243" s="31">
        <v>5.2140000000000004</v>
      </c>
      <c r="P1243"/>
      <c r="Q1243"/>
      <c r="R1243"/>
    </row>
    <row r="1244" spans="1:18" ht="29" hidden="1" x14ac:dyDescent="0.35">
      <c r="A1244" s="31" t="s">
        <v>190</v>
      </c>
      <c r="B1244" s="31" t="s">
        <v>133</v>
      </c>
      <c r="C1244" s="31" t="s">
        <v>127</v>
      </c>
      <c r="D1244" s="31" t="s">
        <v>132</v>
      </c>
      <c r="E1244" s="31">
        <v>4</v>
      </c>
      <c r="F1244" s="31" t="s">
        <v>125</v>
      </c>
      <c r="G1244" s="31">
        <v>0</v>
      </c>
      <c r="H1244" s="31">
        <v>0</v>
      </c>
      <c r="I1244" s="31">
        <v>-1431.2527</v>
      </c>
      <c r="J1244" s="31">
        <v>-12022.522499999999</v>
      </c>
      <c r="K1244" s="31">
        <v>32283.6466</v>
      </c>
      <c r="L1244" s="32">
        <v>8.8840000000000004E-7</v>
      </c>
      <c r="N1244" s="32">
        <v>-2.3330000000000001E-10</v>
      </c>
      <c r="O1244" s="31">
        <v>5.2140000000000004</v>
      </c>
      <c r="P1244"/>
      <c r="Q1244"/>
      <c r="R1244"/>
    </row>
    <row r="1245" spans="1:18" ht="29" hidden="1" x14ac:dyDescent="0.35">
      <c r="A1245" s="31" t="s">
        <v>190</v>
      </c>
      <c r="B1245" s="31" t="s">
        <v>133</v>
      </c>
      <c r="C1245" s="31" t="s">
        <v>127</v>
      </c>
      <c r="D1245" s="31" t="s">
        <v>132</v>
      </c>
      <c r="E1245" s="31">
        <v>5</v>
      </c>
      <c r="F1245" s="31" t="s">
        <v>125</v>
      </c>
      <c r="G1245" s="31">
        <v>0</v>
      </c>
      <c r="H1245" s="31">
        <v>1431.2527</v>
      </c>
      <c r="I1245" s="31">
        <v>0</v>
      </c>
      <c r="J1245" s="31">
        <v>-22327.5419</v>
      </c>
      <c r="K1245" s="32">
        <v>8.6909999999999997E-7</v>
      </c>
      <c r="L1245" s="31">
        <v>32283.6466</v>
      </c>
      <c r="N1245" s="31">
        <v>-5.2140000000000004</v>
      </c>
      <c r="O1245" s="32">
        <v>6.122E-12</v>
      </c>
      <c r="P1245"/>
      <c r="Q1245"/>
      <c r="R1245"/>
    </row>
    <row r="1246" spans="1:18" ht="29" hidden="1" x14ac:dyDescent="0.35">
      <c r="A1246" s="31" t="s">
        <v>190</v>
      </c>
      <c r="B1246" s="31" t="s">
        <v>133</v>
      </c>
      <c r="C1246" s="31" t="s">
        <v>127</v>
      </c>
      <c r="D1246" s="31" t="s">
        <v>132</v>
      </c>
      <c r="E1246" s="31">
        <v>6</v>
      </c>
      <c r="F1246" s="31" t="s">
        <v>125</v>
      </c>
      <c r="G1246" s="31">
        <v>0</v>
      </c>
      <c r="H1246" s="31">
        <v>1431.2527</v>
      </c>
      <c r="I1246" s="31">
        <v>0</v>
      </c>
      <c r="J1246" s="31">
        <v>-12022.522499999999</v>
      </c>
      <c r="K1246" s="32">
        <v>9.9989999999999995E-7</v>
      </c>
      <c r="L1246" s="31">
        <v>32283.6466</v>
      </c>
      <c r="N1246" s="31">
        <v>-5.2140000000000004</v>
      </c>
      <c r="O1246" s="32">
        <v>2.4850000000000002E-10</v>
      </c>
      <c r="P1246"/>
      <c r="Q1246"/>
      <c r="R1246"/>
    </row>
    <row r="1247" spans="1:18" ht="29" hidden="1" x14ac:dyDescent="0.35">
      <c r="A1247" s="31" t="s">
        <v>190</v>
      </c>
      <c r="B1247" s="31" t="s">
        <v>133</v>
      </c>
      <c r="C1247" s="31" t="s">
        <v>127</v>
      </c>
      <c r="D1247" s="31" t="s">
        <v>132</v>
      </c>
      <c r="E1247" s="31">
        <v>7</v>
      </c>
      <c r="F1247" s="31" t="s">
        <v>125</v>
      </c>
      <c r="G1247" s="31">
        <v>0</v>
      </c>
      <c r="H1247" s="31">
        <v>-1431.2527</v>
      </c>
      <c r="I1247" s="31">
        <v>-1431.2527</v>
      </c>
      <c r="J1247" s="32">
        <v>-1.376E-6</v>
      </c>
      <c r="K1247" s="31">
        <v>32283.6466</v>
      </c>
      <c r="L1247" s="31">
        <v>-32283.6466</v>
      </c>
      <c r="N1247" s="31">
        <v>5.2140000000000004</v>
      </c>
      <c r="O1247" s="31">
        <v>5.2140000000000004</v>
      </c>
      <c r="P1247"/>
      <c r="Q1247"/>
      <c r="R1247"/>
    </row>
    <row r="1248" spans="1:18" ht="29" hidden="1" x14ac:dyDescent="0.35">
      <c r="A1248" s="31" t="s">
        <v>190</v>
      </c>
      <c r="B1248" s="31" t="s">
        <v>133</v>
      </c>
      <c r="C1248" s="31" t="s">
        <v>127</v>
      </c>
      <c r="D1248" s="31" t="s">
        <v>132</v>
      </c>
      <c r="E1248" s="31">
        <v>8</v>
      </c>
      <c r="F1248" s="31" t="s">
        <v>125</v>
      </c>
      <c r="G1248" s="31">
        <v>0</v>
      </c>
      <c r="H1248" s="31">
        <v>1431.2527</v>
      </c>
      <c r="I1248" s="31">
        <v>-1431.2527</v>
      </c>
      <c r="J1248" s="31">
        <v>-34350.064400000003</v>
      </c>
      <c r="K1248" s="31">
        <v>32283.6466</v>
      </c>
      <c r="L1248" s="31">
        <v>32283.6466</v>
      </c>
      <c r="N1248" s="31">
        <v>-5.2140000000000004</v>
      </c>
      <c r="O1248" s="31">
        <v>5.2140000000000004</v>
      </c>
      <c r="P1248"/>
      <c r="Q1248"/>
      <c r="R1248"/>
    </row>
    <row r="1249" spans="1:21" ht="29" hidden="1" x14ac:dyDescent="0.35">
      <c r="A1249" s="31" t="s">
        <v>190</v>
      </c>
      <c r="B1249" s="31" t="s">
        <v>133</v>
      </c>
      <c r="C1249" s="31" t="s">
        <v>127</v>
      </c>
      <c r="D1249" s="31" t="s">
        <v>132</v>
      </c>
      <c r="E1249" s="31">
        <v>9</v>
      </c>
      <c r="F1249" s="31" t="s">
        <v>125</v>
      </c>
      <c r="G1249" s="31">
        <v>0</v>
      </c>
      <c r="H1249" s="31">
        <v>-1074.3937000000001</v>
      </c>
      <c r="I1249" s="31">
        <v>-1074.3937000000001</v>
      </c>
      <c r="J1249" s="31">
        <v>-7735.6345000000001</v>
      </c>
      <c r="K1249" s="31">
        <v>24234.257399999999</v>
      </c>
      <c r="L1249" s="31">
        <v>-24234.257399999999</v>
      </c>
      <c r="N1249" s="31">
        <v>3.9140000000000001</v>
      </c>
      <c r="O1249" s="31">
        <v>3.9140000000000001</v>
      </c>
      <c r="P1249"/>
      <c r="Q1249"/>
      <c r="R1249"/>
    </row>
    <row r="1250" spans="1:21" ht="29" hidden="1" x14ac:dyDescent="0.35">
      <c r="A1250" s="31" t="s">
        <v>190</v>
      </c>
      <c r="B1250" s="31" t="s">
        <v>133</v>
      </c>
      <c r="C1250" s="31" t="s">
        <v>127</v>
      </c>
      <c r="D1250" s="31" t="s">
        <v>132</v>
      </c>
      <c r="E1250" s="31">
        <v>10</v>
      </c>
      <c r="F1250" s="31" t="s">
        <v>125</v>
      </c>
      <c r="G1250" s="31">
        <v>0</v>
      </c>
      <c r="H1250" s="31">
        <v>-1074.3937000000001</v>
      </c>
      <c r="I1250" s="31">
        <v>-1074.3937000000001</v>
      </c>
      <c r="J1250" s="31">
        <v>7735.6345000000001</v>
      </c>
      <c r="K1250" s="31">
        <v>24234.257399999999</v>
      </c>
      <c r="L1250" s="31">
        <v>-24234.257399999999</v>
      </c>
      <c r="N1250" s="31">
        <v>3.9140000000000001</v>
      </c>
      <c r="O1250" s="31">
        <v>3.9140000000000001</v>
      </c>
      <c r="P1250"/>
      <c r="Q1250"/>
      <c r="R1250"/>
    </row>
    <row r="1251" spans="1:21" ht="29" hidden="1" x14ac:dyDescent="0.35">
      <c r="A1251" s="31" t="s">
        <v>190</v>
      </c>
      <c r="B1251" s="31" t="s">
        <v>133</v>
      </c>
      <c r="C1251" s="31" t="s">
        <v>127</v>
      </c>
      <c r="D1251" s="31" t="s">
        <v>132</v>
      </c>
      <c r="E1251" s="31">
        <v>11</v>
      </c>
      <c r="F1251" s="31" t="s">
        <v>125</v>
      </c>
      <c r="G1251" s="31">
        <v>0</v>
      </c>
      <c r="H1251" s="31">
        <v>1074.3937000000001</v>
      </c>
      <c r="I1251" s="31">
        <v>-1074.3937000000001</v>
      </c>
      <c r="J1251" s="31">
        <v>-33521.082799999996</v>
      </c>
      <c r="K1251" s="31">
        <v>24234.257399999999</v>
      </c>
      <c r="L1251" s="31">
        <v>24234.257399999999</v>
      </c>
      <c r="N1251" s="31">
        <v>-3.9140000000000001</v>
      </c>
      <c r="O1251" s="31">
        <v>3.9140000000000001</v>
      </c>
      <c r="P1251"/>
      <c r="Q1251"/>
      <c r="R1251"/>
    </row>
    <row r="1252" spans="1:21" ht="29" hidden="1" x14ac:dyDescent="0.35">
      <c r="A1252" s="31" t="s">
        <v>190</v>
      </c>
      <c r="B1252" s="31" t="s">
        <v>133</v>
      </c>
      <c r="C1252" s="31" t="s">
        <v>127</v>
      </c>
      <c r="D1252" s="31" t="s">
        <v>132</v>
      </c>
      <c r="E1252" s="31">
        <v>12</v>
      </c>
      <c r="F1252" s="31" t="s">
        <v>125</v>
      </c>
      <c r="G1252" s="31">
        <v>0</v>
      </c>
      <c r="H1252" s="31">
        <v>1074.3937000000001</v>
      </c>
      <c r="I1252" s="31">
        <v>-1074.3937000000001</v>
      </c>
      <c r="J1252" s="31">
        <v>-18049.8138</v>
      </c>
      <c r="K1252" s="31">
        <v>24234.257399999999</v>
      </c>
      <c r="L1252" s="31">
        <v>24234.257399999999</v>
      </c>
      <c r="N1252" s="31">
        <v>-3.9140000000000001</v>
      </c>
      <c r="O1252" s="31">
        <v>3.9140000000000001</v>
      </c>
      <c r="P1252"/>
      <c r="Q1252"/>
      <c r="R1252"/>
    </row>
    <row r="1253" spans="1:21" ht="14.5" hidden="1" x14ac:dyDescent="0.35">
      <c r="A1253" s="31" t="s">
        <v>190</v>
      </c>
      <c r="B1253" s="31" t="s">
        <v>134</v>
      </c>
      <c r="C1253" s="31" t="s">
        <v>127</v>
      </c>
      <c r="D1253" s="31"/>
      <c r="E1253" s="31"/>
      <c r="F1253" s="31" t="s">
        <v>125</v>
      </c>
      <c r="G1253" s="31">
        <v>0</v>
      </c>
      <c r="H1253" s="31">
        <v>-5966.4096</v>
      </c>
      <c r="I1253" s="31">
        <v>0</v>
      </c>
      <c r="J1253" s="31">
        <v>78756.606700000004</v>
      </c>
      <c r="K1253" s="32">
        <v>-4.9180000000000002E-6</v>
      </c>
      <c r="L1253" s="31">
        <v>-185029.10769999999</v>
      </c>
      <c r="N1253" s="31">
        <v>22.170999999999999</v>
      </c>
      <c r="O1253" s="32">
        <v>-4.8790000000000004E-10</v>
      </c>
      <c r="P1253"/>
      <c r="Q1253"/>
      <c r="R1253"/>
    </row>
    <row r="1254" spans="1:21" ht="14.5" hidden="1" x14ac:dyDescent="0.35">
      <c r="A1254" s="31" t="s">
        <v>190</v>
      </c>
      <c r="B1254" s="31" t="s">
        <v>135</v>
      </c>
      <c r="C1254" s="31" t="s">
        <v>127</v>
      </c>
      <c r="D1254" s="31"/>
      <c r="E1254" s="31"/>
      <c r="F1254" s="31" t="s">
        <v>125</v>
      </c>
      <c r="G1254" s="31">
        <v>0</v>
      </c>
      <c r="H1254" s="31">
        <v>-5966.4096</v>
      </c>
      <c r="I1254" s="31">
        <v>0</v>
      </c>
      <c r="J1254" s="31">
        <v>64437.223700000002</v>
      </c>
      <c r="K1254" s="32">
        <v>-5.1540000000000001E-6</v>
      </c>
      <c r="L1254" s="31">
        <v>-185029.10769999999</v>
      </c>
      <c r="N1254" s="31">
        <v>22.170999999999999</v>
      </c>
      <c r="O1254" s="32">
        <v>-8.4720000000000003E-10</v>
      </c>
      <c r="P1254"/>
      <c r="Q1254"/>
      <c r="R1254"/>
    </row>
    <row r="1255" spans="1:21" ht="14.5" hidden="1" x14ac:dyDescent="0.35">
      <c r="A1255" s="31" t="s">
        <v>190</v>
      </c>
      <c r="B1255" s="31" t="s">
        <v>136</v>
      </c>
      <c r="C1255" s="31" t="s">
        <v>127</v>
      </c>
      <c r="D1255" s="31"/>
      <c r="E1255" s="31"/>
      <c r="F1255" s="31" t="s">
        <v>125</v>
      </c>
      <c r="G1255" s="31">
        <v>0</v>
      </c>
      <c r="H1255" s="31">
        <v>0</v>
      </c>
      <c r="I1255" s="31">
        <v>-5966.4096</v>
      </c>
      <c r="J1255" s="31">
        <v>-78756.606700000004</v>
      </c>
      <c r="K1255" s="31">
        <v>185029.10769999999</v>
      </c>
      <c r="L1255" s="32">
        <v>5.1359999999999996E-6</v>
      </c>
      <c r="N1255" s="32">
        <v>-5.144E-10</v>
      </c>
      <c r="O1255" s="31">
        <v>22.170999999999999</v>
      </c>
      <c r="P1255"/>
      <c r="Q1255"/>
      <c r="R1255"/>
    </row>
    <row r="1256" spans="1:21" ht="14.5" hidden="1" x14ac:dyDescent="0.35">
      <c r="A1256" s="31" t="s">
        <v>190</v>
      </c>
      <c r="B1256" s="31" t="s">
        <v>137</v>
      </c>
      <c r="C1256" s="31" t="s">
        <v>127</v>
      </c>
      <c r="D1256" s="31"/>
      <c r="E1256" s="31"/>
      <c r="F1256" s="31" t="s">
        <v>125</v>
      </c>
      <c r="G1256" s="31">
        <v>0</v>
      </c>
      <c r="H1256" s="31">
        <v>0</v>
      </c>
      <c r="I1256" s="31">
        <v>-5966.4096</v>
      </c>
      <c r="J1256" s="31">
        <v>-64437.223700000002</v>
      </c>
      <c r="K1256" s="31">
        <v>185029.10769999999</v>
      </c>
      <c r="L1256" s="32">
        <v>4.9640000000000002E-6</v>
      </c>
      <c r="N1256" s="32">
        <v>-8.2069999999999997E-10</v>
      </c>
      <c r="O1256" s="31">
        <v>22.170999999999999</v>
      </c>
      <c r="P1256"/>
      <c r="Q1256"/>
      <c r="R1256"/>
    </row>
    <row r="1257" spans="1:21" s="35" customFormat="1" ht="30" customHeight="1" x14ac:dyDescent="0.7">
      <c r="A1257" s="36" t="s">
        <v>190</v>
      </c>
      <c r="B1257" s="36" t="s">
        <v>138</v>
      </c>
      <c r="C1257" s="36" t="s">
        <v>127</v>
      </c>
      <c r="D1257" s="36"/>
      <c r="E1257" s="36"/>
      <c r="F1257" s="36" t="s">
        <v>125</v>
      </c>
      <c r="G1257" s="36">
        <v>0</v>
      </c>
      <c r="H1257" s="36">
        <v>-5966.4096</v>
      </c>
      <c r="I1257" s="36">
        <v>0</v>
      </c>
      <c r="J1257" s="36">
        <v>71596.915200000003</v>
      </c>
      <c r="K1257" s="37">
        <v>-5.0359999999999997E-6</v>
      </c>
      <c r="L1257" s="36">
        <v>-185029.10769999999</v>
      </c>
      <c r="N1257" s="36">
        <v>22.170999999999999</v>
      </c>
      <c r="O1257" s="37"/>
      <c r="P1257" s="10">
        <f>N1257-N1350</f>
        <v>14.780999999999999</v>
      </c>
      <c r="Q1257" s="51">
        <f>(MAX(G1263:G1265)*P1257*EARTHQUAKE!B7)/('P-Delta Effect Check'!H1257*3000*EARTHQUAKE!B26)</f>
        <v>-5.0786052721190675E-2</v>
      </c>
      <c r="R1257" s="34">
        <v>-1233.0486000000001</v>
      </c>
      <c r="S1257" s="34">
        <v>4.585</v>
      </c>
      <c r="T1257" s="10">
        <f>S1257-S1350</f>
        <v>3.0569999999999999</v>
      </c>
      <c r="U1257" s="45">
        <f>(MAX(G1263:G1265)*T1257*EARTHQUAKE!H7)/('P-Delta Effect Check'!R1257*3000*EARTHQUAKE!H26)</f>
        <v>-5.082401274959699E-2</v>
      </c>
    </row>
    <row r="1258" spans="1:21" s="35" customFormat="1" ht="30" hidden="1" customHeight="1" x14ac:dyDescent="0.7">
      <c r="A1258" s="36" t="s">
        <v>190</v>
      </c>
      <c r="B1258" s="36" t="s">
        <v>139</v>
      </c>
      <c r="C1258" s="36" t="s">
        <v>127</v>
      </c>
      <c r="D1258" s="36"/>
      <c r="E1258" s="36"/>
      <c r="F1258" s="36" t="s">
        <v>125</v>
      </c>
      <c r="G1258" s="36">
        <v>0</v>
      </c>
      <c r="H1258" s="36">
        <v>0</v>
      </c>
      <c r="I1258" s="36">
        <v>-5966.4096</v>
      </c>
      <c r="J1258" s="36">
        <v>-71596.915200000003</v>
      </c>
      <c r="K1258" s="36">
        <v>185029.10769999999</v>
      </c>
      <c r="L1258" s="37">
        <v>5.0499999999999999E-6</v>
      </c>
      <c r="N1258" s="37"/>
      <c r="O1258" s="36">
        <v>22.170999999999999</v>
      </c>
      <c r="P1258" s="10"/>
      <c r="Q1258" s="10"/>
      <c r="R1258" s="10"/>
    </row>
    <row r="1259" spans="1:21" ht="14.5" hidden="1" x14ac:dyDescent="0.35">
      <c r="A1259" s="31" t="s">
        <v>190</v>
      </c>
      <c r="B1259" s="31" t="s">
        <v>140</v>
      </c>
      <c r="C1259" s="31" t="s">
        <v>127</v>
      </c>
      <c r="D1259" s="31"/>
      <c r="E1259" s="31"/>
      <c r="F1259" s="31" t="s">
        <v>125</v>
      </c>
      <c r="G1259" s="31">
        <v>0</v>
      </c>
      <c r="H1259" s="31">
        <v>-1626.3478</v>
      </c>
      <c r="I1259" s="31">
        <v>0</v>
      </c>
      <c r="J1259" s="31">
        <v>21467.791000000001</v>
      </c>
      <c r="K1259" s="32">
        <v>-1.3540000000000001E-6</v>
      </c>
      <c r="L1259" s="31">
        <v>-51081.747799999997</v>
      </c>
      <c r="N1259" s="31">
        <v>6.048</v>
      </c>
      <c r="O1259" s="32">
        <v>-1.345E-10</v>
      </c>
      <c r="P1259"/>
      <c r="Q1259"/>
      <c r="R1259"/>
    </row>
    <row r="1260" spans="1:21" ht="14.5" hidden="1" x14ac:dyDescent="0.35">
      <c r="A1260" s="31" t="s">
        <v>190</v>
      </c>
      <c r="B1260" s="31" t="s">
        <v>141</v>
      </c>
      <c r="C1260" s="31" t="s">
        <v>127</v>
      </c>
      <c r="D1260" s="31"/>
      <c r="E1260" s="31"/>
      <c r="F1260" s="31" t="s">
        <v>125</v>
      </c>
      <c r="G1260" s="31">
        <v>0</v>
      </c>
      <c r="H1260" s="31">
        <v>-1626.3478</v>
      </c>
      <c r="I1260" s="31">
        <v>0</v>
      </c>
      <c r="J1260" s="31">
        <v>17564.556199999999</v>
      </c>
      <c r="K1260" s="32">
        <v>-1.4190000000000001E-6</v>
      </c>
      <c r="L1260" s="31">
        <v>-51081.747799999997</v>
      </c>
      <c r="N1260" s="31">
        <v>6.048</v>
      </c>
      <c r="O1260" s="32">
        <v>-2.326E-10</v>
      </c>
      <c r="P1260"/>
      <c r="Q1260"/>
      <c r="R1260"/>
    </row>
    <row r="1261" spans="1:21" ht="14.5" hidden="1" x14ac:dyDescent="0.35">
      <c r="A1261" s="31" t="s">
        <v>190</v>
      </c>
      <c r="B1261" s="31" t="s">
        <v>142</v>
      </c>
      <c r="C1261" s="31" t="s">
        <v>127</v>
      </c>
      <c r="D1261" s="31"/>
      <c r="E1261" s="31"/>
      <c r="F1261" s="31" t="s">
        <v>125</v>
      </c>
      <c r="G1261" s="31">
        <v>0</v>
      </c>
      <c r="H1261" s="31">
        <v>0</v>
      </c>
      <c r="I1261" s="31">
        <v>-1761.8768</v>
      </c>
      <c r="J1261" s="31">
        <v>-23256.773499999999</v>
      </c>
      <c r="K1261" s="31">
        <v>55338.560100000002</v>
      </c>
      <c r="L1261" s="32">
        <v>1.531E-6</v>
      </c>
      <c r="N1261" s="32">
        <v>-1.5350000000000001E-10</v>
      </c>
      <c r="O1261" s="31">
        <v>6.5519999999999996</v>
      </c>
      <c r="P1261"/>
      <c r="Q1261"/>
      <c r="R1261"/>
    </row>
    <row r="1262" spans="1:21" ht="14.5" hidden="1" x14ac:dyDescent="0.35">
      <c r="A1262" s="31" t="s">
        <v>190</v>
      </c>
      <c r="B1262" s="31" t="s">
        <v>143</v>
      </c>
      <c r="C1262" s="31" t="s">
        <v>127</v>
      </c>
      <c r="D1262" s="31"/>
      <c r="E1262" s="31"/>
      <c r="F1262" s="31" t="s">
        <v>125</v>
      </c>
      <c r="G1262" s="31">
        <v>0</v>
      </c>
      <c r="H1262" s="31">
        <v>0</v>
      </c>
      <c r="I1262" s="31">
        <v>-1761.8768</v>
      </c>
      <c r="J1262" s="31">
        <v>-19028.2693</v>
      </c>
      <c r="K1262" s="31">
        <v>55338.560100000002</v>
      </c>
      <c r="L1262" s="32">
        <v>1.48E-6</v>
      </c>
      <c r="N1262" s="32">
        <v>-2.4410000000000002E-10</v>
      </c>
      <c r="O1262" s="31">
        <v>6.5519999999999996</v>
      </c>
      <c r="P1262"/>
      <c r="Q1262"/>
      <c r="R1262"/>
    </row>
    <row r="1263" spans="1:21" s="35" customFormat="1" ht="30" customHeight="1" x14ac:dyDescent="0.7">
      <c r="A1263" s="36" t="s">
        <v>190</v>
      </c>
      <c r="B1263" s="36" t="s">
        <v>144</v>
      </c>
      <c r="C1263" s="36" t="s">
        <v>145</v>
      </c>
      <c r="D1263" s="36"/>
      <c r="E1263" s="36"/>
      <c r="F1263" s="36" t="s">
        <v>125</v>
      </c>
      <c r="G1263" s="36">
        <v>161563.92000000001</v>
      </c>
      <c r="H1263" s="36">
        <v>0</v>
      </c>
      <c r="I1263" s="36">
        <v>0</v>
      </c>
      <c r="J1263" s="36">
        <v>0</v>
      </c>
      <c r="K1263" s="36">
        <v>1938767.04</v>
      </c>
      <c r="L1263" s="36">
        <v>-1938767</v>
      </c>
      <c r="N1263" s="37"/>
      <c r="O1263" s="37"/>
      <c r="P1263" s="10"/>
      <c r="Q1263" s="51"/>
      <c r="R1263" s="55"/>
      <c r="S1263" s="57"/>
      <c r="T1263" s="10"/>
      <c r="U1263" s="45"/>
    </row>
    <row r="1264" spans="1:21" s="35" customFormat="1" ht="30" customHeight="1" x14ac:dyDescent="0.7">
      <c r="A1264" s="36" t="s">
        <v>190</v>
      </c>
      <c r="B1264" s="36" t="s">
        <v>146</v>
      </c>
      <c r="C1264" s="36" t="s">
        <v>145</v>
      </c>
      <c r="D1264" s="36"/>
      <c r="E1264" s="36"/>
      <c r="F1264" s="36" t="s">
        <v>125</v>
      </c>
      <c r="G1264" s="36">
        <v>225499.92</v>
      </c>
      <c r="H1264" s="36">
        <v>0</v>
      </c>
      <c r="I1264" s="36">
        <v>0</v>
      </c>
      <c r="J1264" s="36">
        <v>0</v>
      </c>
      <c r="K1264" s="36">
        <v>2705999.04</v>
      </c>
      <c r="L1264" s="36">
        <v>-2705999</v>
      </c>
      <c r="N1264" s="37"/>
      <c r="O1264" s="37"/>
      <c r="P1264" s="10"/>
      <c r="Q1264" s="51"/>
      <c r="R1264" s="55"/>
      <c r="S1264" s="57"/>
      <c r="T1264" s="10"/>
      <c r="U1264" s="45"/>
    </row>
    <row r="1265" spans="1:21" s="39" customFormat="1" ht="30" customHeight="1" thickBot="1" x14ac:dyDescent="0.75">
      <c r="A1265" s="38" t="s">
        <v>190</v>
      </c>
      <c r="B1265" s="38" t="s">
        <v>147</v>
      </c>
      <c r="C1265" s="38" t="s">
        <v>145</v>
      </c>
      <c r="D1265" s="38"/>
      <c r="E1265" s="38"/>
      <c r="F1265" s="38" t="s">
        <v>125</v>
      </c>
      <c r="G1265" s="38">
        <v>176844.96</v>
      </c>
      <c r="H1265" s="38">
        <v>0</v>
      </c>
      <c r="I1265" s="38">
        <v>0</v>
      </c>
      <c r="J1265" s="38">
        <v>0</v>
      </c>
      <c r="K1265" s="38">
        <v>2122139.52</v>
      </c>
      <c r="L1265" s="38">
        <v>-2122140</v>
      </c>
      <c r="N1265" s="40"/>
      <c r="O1265" s="40"/>
      <c r="P1265" s="43"/>
      <c r="Q1265" s="52"/>
      <c r="R1265" s="47"/>
      <c r="S1265" s="54"/>
      <c r="T1265" s="43"/>
      <c r="U1265" s="58"/>
    </row>
    <row r="1266" spans="1:21" ht="14.5" hidden="1" x14ac:dyDescent="0.35">
      <c r="A1266" s="31" t="s">
        <v>190</v>
      </c>
      <c r="B1266" s="31" t="s">
        <v>148</v>
      </c>
      <c r="C1266" s="31" t="s">
        <v>145</v>
      </c>
      <c r="D1266" s="31" t="s">
        <v>149</v>
      </c>
      <c r="E1266" s="31"/>
      <c r="F1266" s="31" t="s">
        <v>125</v>
      </c>
      <c r="G1266" s="31">
        <v>139404.96</v>
      </c>
      <c r="H1266" s="31">
        <v>0</v>
      </c>
      <c r="I1266" s="31">
        <v>715.62630000000001</v>
      </c>
      <c r="J1266" s="31">
        <v>17175.032200000001</v>
      </c>
      <c r="K1266" s="31">
        <v>1694381.9510999999</v>
      </c>
      <c r="L1266" s="31">
        <v>-1672860</v>
      </c>
      <c r="N1266" s="31">
        <v>3.476</v>
      </c>
      <c r="O1266" s="31">
        <v>3.476</v>
      </c>
      <c r="P1266"/>
      <c r="Q1266"/>
      <c r="R1266"/>
    </row>
    <row r="1267" spans="1:21" ht="14.5" hidden="1" x14ac:dyDescent="0.35">
      <c r="A1267" s="31" t="s">
        <v>190</v>
      </c>
      <c r="B1267" s="31" t="s">
        <v>148</v>
      </c>
      <c r="C1267" s="31" t="s">
        <v>145</v>
      </c>
      <c r="D1267" s="31" t="s">
        <v>150</v>
      </c>
      <c r="E1267" s="31"/>
      <c r="F1267" s="31" t="s">
        <v>125</v>
      </c>
      <c r="G1267" s="31">
        <v>139404.96</v>
      </c>
      <c r="H1267" s="31">
        <v>-954.16849999999999</v>
      </c>
      <c r="I1267" s="31">
        <v>-954.16849999999999</v>
      </c>
      <c r="J1267" s="31">
        <v>-11450.021500000001</v>
      </c>
      <c r="K1267" s="31">
        <v>1656717.6967</v>
      </c>
      <c r="L1267" s="31">
        <v>-1694382</v>
      </c>
      <c r="N1267" s="32">
        <v>-2.6659999999999999E-10</v>
      </c>
      <c r="O1267" s="31">
        <v>-2.6070000000000002</v>
      </c>
      <c r="P1267"/>
      <c r="Q1267"/>
      <c r="R1267"/>
    </row>
    <row r="1268" spans="1:21" ht="14.5" hidden="1" x14ac:dyDescent="0.35">
      <c r="A1268" s="31" t="s">
        <v>190</v>
      </c>
      <c r="B1268" s="31" t="s">
        <v>151</v>
      </c>
      <c r="C1268" s="31" t="s">
        <v>145</v>
      </c>
      <c r="D1268" s="31" t="s">
        <v>149</v>
      </c>
      <c r="E1268" s="31"/>
      <c r="F1268" s="31" t="s">
        <v>125</v>
      </c>
      <c r="G1268" s="31">
        <v>139404.96</v>
      </c>
      <c r="H1268" s="31">
        <v>954.16849999999999</v>
      </c>
      <c r="I1268" s="31">
        <v>954.16849999999999</v>
      </c>
      <c r="J1268" s="31">
        <v>11450.021500000001</v>
      </c>
      <c r="K1268" s="31">
        <v>1689001.3433000001</v>
      </c>
      <c r="L1268" s="31">
        <v>-1651337</v>
      </c>
      <c r="N1268" s="32">
        <v>-3.3250000000000002E-11</v>
      </c>
      <c r="O1268" s="31">
        <v>2.6070000000000002</v>
      </c>
      <c r="P1268"/>
      <c r="Q1268"/>
      <c r="R1268"/>
    </row>
    <row r="1269" spans="1:21" ht="14.5" hidden="1" x14ac:dyDescent="0.35">
      <c r="A1269" s="31" t="s">
        <v>190</v>
      </c>
      <c r="B1269" s="31" t="s">
        <v>151</v>
      </c>
      <c r="C1269" s="31" t="s">
        <v>145</v>
      </c>
      <c r="D1269" s="31" t="s">
        <v>150</v>
      </c>
      <c r="E1269" s="31"/>
      <c r="F1269" s="31" t="s">
        <v>125</v>
      </c>
      <c r="G1269" s="31">
        <v>139404.96</v>
      </c>
      <c r="H1269" s="31">
        <v>0</v>
      </c>
      <c r="I1269" s="31">
        <v>-715.62630000000001</v>
      </c>
      <c r="J1269" s="31">
        <v>-17175.032200000001</v>
      </c>
      <c r="K1269" s="31">
        <v>1651337.0889000001</v>
      </c>
      <c r="L1269" s="31">
        <v>-1672860</v>
      </c>
      <c r="N1269" s="31">
        <v>-3.476</v>
      </c>
      <c r="O1269" s="31">
        <v>-3.476</v>
      </c>
      <c r="P1269"/>
      <c r="Q1269"/>
      <c r="R1269"/>
    </row>
    <row r="1270" spans="1:21" ht="14.5" hidden="1" x14ac:dyDescent="0.35">
      <c r="A1270" s="31" t="s">
        <v>190</v>
      </c>
      <c r="B1270" s="31" t="s">
        <v>152</v>
      </c>
      <c r="C1270" s="31" t="s">
        <v>145</v>
      </c>
      <c r="D1270" s="31" t="s">
        <v>149</v>
      </c>
      <c r="E1270" s="31"/>
      <c r="F1270" s="31" t="s">
        <v>125</v>
      </c>
      <c r="G1270" s="31">
        <v>176211.36</v>
      </c>
      <c r="H1270" s="31">
        <v>0</v>
      </c>
      <c r="I1270" s="31">
        <v>1431.2527</v>
      </c>
      <c r="J1270" s="31">
        <v>34350.064400000003</v>
      </c>
      <c r="K1270" s="31">
        <v>2157581.1820999999</v>
      </c>
      <c r="L1270" s="31">
        <v>-2114536</v>
      </c>
      <c r="N1270" s="31">
        <v>6.952</v>
      </c>
      <c r="O1270" s="31">
        <v>6.952</v>
      </c>
      <c r="P1270"/>
      <c r="Q1270"/>
      <c r="R1270"/>
    </row>
    <row r="1271" spans="1:21" ht="14.5" hidden="1" x14ac:dyDescent="0.35">
      <c r="A1271" s="31" t="s">
        <v>190</v>
      </c>
      <c r="B1271" s="31" t="s">
        <v>152</v>
      </c>
      <c r="C1271" s="31" t="s">
        <v>145</v>
      </c>
      <c r="D1271" s="31" t="s">
        <v>150</v>
      </c>
      <c r="E1271" s="31"/>
      <c r="F1271" s="31" t="s">
        <v>125</v>
      </c>
      <c r="G1271" s="31">
        <v>176211.36</v>
      </c>
      <c r="H1271" s="31">
        <v>-1908.3369</v>
      </c>
      <c r="I1271" s="31">
        <v>-1908.3369</v>
      </c>
      <c r="J1271" s="31">
        <v>-22900.0429</v>
      </c>
      <c r="K1271" s="31">
        <v>2082252.6734</v>
      </c>
      <c r="L1271" s="31">
        <v>-2157581</v>
      </c>
      <c r="N1271" s="32">
        <v>-2.062E-10</v>
      </c>
      <c r="O1271" s="31">
        <v>-5.2140000000000004</v>
      </c>
      <c r="P1271"/>
      <c r="Q1271"/>
      <c r="R1271"/>
    </row>
    <row r="1272" spans="1:21" ht="14.5" hidden="1" x14ac:dyDescent="0.35">
      <c r="A1272" s="31" t="s">
        <v>190</v>
      </c>
      <c r="B1272" s="31" t="s">
        <v>153</v>
      </c>
      <c r="C1272" s="31" t="s">
        <v>145</v>
      </c>
      <c r="D1272" s="31" t="s">
        <v>149</v>
      </c>
      <c r="E1272" s="31"/>
      <c r="F1272" s="31" t="s">
        <v>125</v>
      </c>
      <c r="G1272" s="31">
        <v>176211.36</v>
      </c>
      <c r="H1272" s="31">
        <v>1908.3369</v>
      </c>
      <c r="I1272" s="31">
        <v>1908.3369</v>
      </c>
      <c r="J1272" s="31">
        <v>22900.0429</v>
      </c>
      <c r="K1272" s="31">
        <v>2146819.9665999999</v>
      </c>
      <c r="L1272" s="31">
        <v>-2071491</v>
      </c>
      <c r="N1272" s="32">
        <v>2.604E-10</v>
      </c>
      <c r="O1272" s="31">
        <v>5.2140000000000004</v>
      </c>
      <c r="P1272"/>
      <c r="Q1272"/>
      <c r="R1272"/>
    </row>
    <row r="1273" spans="1:21" ht="14.5" hidden="1" x14ac:dyDescent="0.35">
      <c r="A1273" s="31" t="s">
        <v>190</v>
      </c>
      <c r="B1273" s="31" t="s">
        <v>153</v>
      </c>
      <c r="C1273" s="31" t="s">
        <v>145</v>
      </c>
      <c r="D1273" s="31" t="s">
        <v>150</v>
      </c>
      <c r="E1273" s="31"/>
      <c r="F1273" s="31" t="s">
        <v>125</v>
      </c>
      <c r="G1273" s="31">
        <v>176211.36</v>
      </c>
      <c r="H1273" s="31">
        <v>0</v>
      </c>
      <c r="I1273" s="31">
        <v>-1431.2527</v>
      </c>
      <c r="J1273" s="31">
        <v>-34350.064400000003</v>
      </c>
      <c r="K1273" s="31">
        <v>2071491.4579</v>
      </c>
      <c r="L1273" s="31">
        <v>-2114536</v>
      </c>
      <c r="N1273" s="31">
        <v>-6.952</v>
      </c>
      <c r="O1273" s="31">
        <v>-6.952</v>
      </c>
      <c r="P1273"/>
      <c r="Q1273"/>
      <c r="R1273"/>
    </row>
    <row r="1274" spans="1:21" ht="14.5" hidden="1" x14ac:dyDescent="0.35">
      <c r="A1274" s="31" t="s">
        <v>190</v>
      </c>
      <c r="B1274" s="31" t="s">
        <v>154</v>
      </c>
      <c r="C1274" s="31" t="s">
        <v>145</v>
      </c>
      <c r="D1274" s="31" t="s">
        <v>149</v>
      </c>
      <c r="E1274" s="31"/>
      <c r="F1274" s="31" t="s">
        <v>125</v>
      </c>
      <c r="G1274" s="31">
        <v>139404.96</v>
      </c>
      <c r="H1274" s="31">
        <v>954.16849999999999</v>
      </c>
      <c r="I1274" s="31">
        <v>0</v>
      </c>
      <c r="J1274" s="31">
        <v>3867.8172</v>
      </c>
      <c r="K1274" s="31">
        <v>1694381.9510999999</v>
      </c>
      <c r="L1274" s="31">
        <v>-1651337</v>
      </c>
      <c r="N1274" s="31">
        <v>2.6070000000000002</v>
      </c>
      <c r="O1274" s="31">
        <v>3.476</v>
      </c>
      <c r="P1274"/>
      <c r="Q1274"/>
      <c r="R1274"/>
    </row>
    <row r="1275" spans="1:21" ht="14.5" hidden="1" x14ac:dyDescent="0.35">
      <c r="A1275" s="31" t="s">
        <v>190</v>
      </c>
      <c r="B1275" s="31" t="s">
        <v>154</v>
      </c>
      <c r="C1275" s="31" t="s">
        <v>145</v>
      </c>
      <c r="D1275" s="31" t="s">
        <v>150</v>
      </c>
      <c r="E1275" s="31"/>
      <c r="F1275" s="31" t="s">
        <v>125</v>
      </c>
      <c r="G1275" s="31">
        <v>139404.96</v>
      </c>
      <c r="H1275" s="31">
        <v>-715.62630000000001</v>
      </c>
      <c r="I1275" s="31">
        <v>-954.16849999999999</v>
      </c>
      <c r="J1275" s="31">
        <v>-17175.032200000001</v>
      </c>
      <c r="K1275" s="31">
        <v>1672859.52</v>
      </c>
      <c r="L1275" s="31">
        <v>-1689001</v>
      </c>
      <c r="N1275" s="31">
        <v>-3.476</v>
      </c>
      <c r="O1275" s="32">
        <v>-1.469E-10</v>
      </c>
      <c r="P1275"/>
      <c r="Q1275"/>
      <c r="R1275"/>
    </row>
    <row r="1276" spans="1:21" ht="14.5" hidden="1" x14ac:dyDescent="0.35">
      <c r="A1276" s="31" t="s">
        <v>190</v>
      </c>
      <c r="B1276" s="31" t="s">
        <v>155</v>
      </c>
      <c r="C1276" s="31" t="s">
        <v>145</v>
      </c>
      <c r="D1276" s="31" t="s">
        <v>149</v>
      </c>
      <c r="E1276" s="31"/>
      <c r="F1276" s="31" t="s">
        <v>125</v>
      </c>
      <c r="G1276" s="31">
        <v>139404.96</v>
      </c>
      <c r="H1276" s="31">
        <v>715.62630000000001</v>
      </c>
      <c r="I1276" s="31">
        <v>954.16849999999999</v>
      </c>
      <c r="J1276" s="31">
        <v>17175.032200000001</v>
      </c>
      <c r="K1276" s="31">
        <v>1672859.52</v>
      </c>
      <c r="L1276" s="31">
        <v>-1656718</v>
      </c>
      <c r="N1276" s="31">
        <v>3.476</v>
      </c>
      <c r="O1276" s="32">
        <v>-1.5309999999999999E-10</v>
      </c>
      <c r="P1276"/>
      <c r="Q1276"/>
      <c r="R1276"/>
    </row>
    <row r="1277" spans="1:21" ht="14.5" hidden="1" x14ac:dyDescent="0.35">
      <c r="A1277" s="31" t="s">
        <v>190</v>
      </c>
      <c r="B1277" s="31" t="s">
        <v>155</v>
      </c>
      <c r="C1277" s="31" t="s">
        <v>145</v>
      </c>
      <c r="D1277" s="31" t="s">
        <v>150</v>
      </c>
      <c r="E1277" s="31"/>
      <c r="F1277" s="31" t="s">
        <v>125</v>
      </c>
      <c r="G1277" s="31">
        <v>139404.96</v>
      </c>
      <c r="H1277" s="31">
        <v>-954.16849999999999</v>
      </c>
      <c r="I1277" s="31">
        <v>0</v>
      </c>
      <c r="J1277" s="31">
        <v>-3867.8172</v>
      </c>
      <c r="K1277" s="31">
        <v>1651337.0889000001</v>
      </c>
      <c r="L1277" s="31">
        <v>-1694382</v>
      </c>
      <c r="N1277" s="31">
        <v>-2.6070000000000002</v>
      </c>
      <c r="O1277" s="31">
        <v>-3.476</v>
      </c>
      <c r="P1277"/>
      <c r="Q1277"/>
      <c r="R1277"/>
    </row>
    <row r="1278" spans="1:21" ht="14.5" hidden="1" x14ac:dyDescent="0.35">
      <c r="A1278" s="31" t="s">
        <v>190</v>
      </c>
      <c r="B1278" s="31" t="s">
        <v>156</v>
      </c>
      <c r="C1278" s="31" t="s">
        <v>145</v>
      </c>
      <c r="D1278" s="31" t="s">
        <v>149</v>
      </c>
      <c r="E1278" s="31"/>
      <c r="F1278" s="31" t="s">
        <v>125</v>
      </c>
      <c r="G1278" s="31">
        <v>176211.36</v>
      </c>
      <c r="H1278" s="31">
        <v>1908.3369</v>
      </c>
      <c r="I1278" s="31">
        <v>0</v>
      </c>
      <c r="J1278" s="31">
        <v>7735.6345000000001</v>
      </c>
      <c r="K1278" s="31">
        <v>2157581.1820999999</v>
      </c>
      <c r="L1278" s="31">
        <v>-2071491</v>
      </c>
      <c r="N1278" s="31">
        <v>5.2140000000000004</v>
      </c>
      <c r="O1278" s="31">
        <v>6.952</v>
      </c>
      <c r="P1278"/>
      <c r="Q1278"/>
      <c r="R1278"/>
    </row>
    <row r="1279" spans="1:21" ht="14.5" hidden="1" x14ac:dyDescent="0.35">
      <c r="A1279" s="31" t="s">
        <v>190</v>
      </c>
      <c r="B1279" s="31" t="s">
        <v>156</v>
      </c>
      <c r="C1279" s="31" t="s">
        <v>145</v>
      </c>
      <c r="D1279" s="31" t="s">
        <v>150</v>
      </c>
      <c r="E1279" s="31"/>
      <c r="F1279" s="31" t="s">
        <v>125</v>
      </c>
      <c r="G1279" s="31">
        <v>176211.36</v>
      </c>
      <c r="H1279" s="31">
        <v>-1431.2527</v>
      </c>
      <c r="I1279" s="31">
        <v>-1908.3369</v>
      </c>
      <c r="J1279" s="31">
        <v>-34350.064400000003</v>
      </c>
      <c r="K1279" s="31">
        <v>2114536.3199999998</v>
      </c>
      <c r="L1279" s="31">
        <v>-2146820</v>
      </c>
      <c r="N1279" s="31">
        <v>-6.952</v>
      </c>
      <c r="O1279" s="32">
        <v>3.3079999999999997E-11</v>
      </c>
      <c r="P1279"/>
      <c r="Q1279"/>
      <c r="R1279"/>
    </row>
    <row r="1280" spans="1:21" ht="14.5" hidden="1" x14ac:dyDescent="0.35">
      <c r="A1280" s="31" t="s">
        <v>190</v>
      </c>
      <c r="B1280" s="31" t="s">
        <v>157</v>
      </c>
      <c r="C1280" s="31" t="s">
        <v>145</v>
      </c>
      <c r="D1280" s="31" t="s">
        <v>149</v>
      </c>
      <c r="E1280" s="31"/>
      <c r="F1280" s="31" t="s">
        <v>125</v>
      </c>
      <c r="G1280" s="31">
        <v>176211.36</v>
      </c>
      <c r="H1280" s="31">
        <v>1431.2527</v>
      </c>
      <c r="I1280" s="31">
        <v>1908.3369</v>
      </c>
      <c r="J1280" s="31">
        <v>34350.064400000003</v>
      </c>
      <c r="K1280" s="31">
        <v>2114536.3199999998</v>
      </c>
      <c r="L1280" s="31">
        <v>-2082253</v>
      </c>
      <c r="N1280" s="31">
        <v>6.952</v>
      </c>
      <c r="O1280" s="32">
        <v>2.0839999999999999E-11</v>
      </c>
      <c r="P1280"/>
      <c r="Q1280"/>
      <c r="R1280"/>
    </row>
    <row r="1281" spans="1:18" ht="14.5" hidden="1" x14ac:dyDescent="0.35">
      <c r="A1281" s="31" t="s">
        <v>190</v>
      </c>
      <c r="B1281" s="31" t="s">
        <v>157</v>
      </c>
      <c r="C1281" s="31" t="s">
        <v>145</v>
      </c>
      <c r="D1281" s="31" t="s">
        <v>150</v>
      </c>
      <c r="E1281" s="31"/>
      <c r="F1281" s="31" t="s">
        <v>125</v>
      </c>
      <c r="G1281" s="31">
        <v>176211.36</v>
      </c>
      <c r="H1281" s="31">
        <v>-1908.3369</v>
      </c>
      <c r="I1281" s="31">
        <v>0</v>
      </c>
      <c r="J1281" s="31">
        <v>-7735.6345000000001</v>
      </c>
      <c r="K1281" s="31">
        <v>2071491.4579</v>
      </c>
      <c r="L1281" s="31">
        <v>-2157581</v>
      </c>
      <c r="N1281" s="31">
        <v>-5.2140000000000004</v>
      </c>
      <c r="O1281" s="31">
        <v>-6.952</v>
      </c>
      <c r="P1281"/>
      <c r="Q1281"/>
      <c r="R1281"/>
    </row>
    <row r="1282" spans="1:18" ht="14.5" hidden="1" x14ac:dyDescent="0.35">
      <c r="A1282" s="31" t="s">
        <v>190</v>
      </c>
      <c r="B1282" s="31" t="s">
        <v>158</v>
      </c>
      <c r="C1282" s="31" t="s">
        <v>145</v>
      </c>
      <c r="D1282" s="31" t="s">
        <v>149</v>
      </c>
      <c r="E1282" s="31"/>
      <c r="F1282" s="31" t="s">
        <v>125</v>
      </c>
      <c r="G1282" s="31">
        <v>103862.52</v>
      </c>
      <c r="H1282" s="31">
        <v>0</v>
      </c>
      <c r="I1282" s="31">
        <v>1431.2527</v>
      </c>
      <c r="J1282" s="31">
        <v>34350.064400000003</v>
      </c>
      <c r="K1282" s="31">
        <v>1289395.1021</v>
      </c>
      <c r="L1282" s="31">
        <v>-1246350</v>
      </c>
      <c r="N1282" s="31">
        <v>6.952</v>
      </c>
      <c r="O1282" s="31">
        <v>6.952</v>
      </c>
      <c r="P1282"/>
      <c r="Q1282"/>
      <c r="R1282"/>
    </row>
    <row r="1283" spans="1:18" ht="14.5" hidden="1" x14ac:dyDescent="0.35">
      <c r="A1283" s="31" t="s">
        <v>190</v>
      </c>
      <c r="B1283" s="31" t="s">
        <v>158</v>
      </c>
      <c r="C1283" s="31" t="s">
        <v>145</v>
      </c>
      <c r="D1283" s="31" t="s">
        <v>150</v>
      </c>
      <c r="E1283" s="31"/>
      <c r="F1283" s="31" t="s">
        <v>125</v>
      </c>
      <c r="G1283" s="31">
        <v>103862.52</v>
      </c>
      <c r="H1283" s="31">
        <v>-1908.3369</v>
      </c>
      <c r="I1283" s="31">
        <v>-1908.3369</v>
      </c>
      <c r="J1283" s="31">
        <v>-22900.0429</v>
      </c>
      <c r="K1283" s="31">
        <v>1214066.5933999999</v>
      </c>
      <c r="L1283" s="31">
        <v>-1289395</v>
      </c>
      <c r="N1283" s="32">
        <v>-3.4579999999999998E-10</v>
      </c>
      <c r="O1283" s="31">
        <v>-5.2140000000000004</v>
      </c>
      <c r="P1283"/>
      <c r="Q1283"/>
      <c r="R1283"/>
    </row>
    <row r="1284" spans="1:18" ht="14.5" hidden="1" x14ac:dyDescent="0.35">
      <c r="A1284" s="31" t="s">
        <v>190</v>
      </c>
      <c r="B1284" s="31" t="s">
        <v>159</v>
      </c>
      <c r="C1284" s="31" t="s">
        <v>145</v>
      </c>
      <c r="D1284" s="31" t="s">
        <v>149</v>
      </c>
      <c r="E1284" s="31"/>
      <c r="F1284" s="31" t="s">
        <v>125</v>
      </c>
      <c r="G1284" s="31">
        <v>103862.52</v>
      </c>
      <c r="H1284" s="31">
        <v>1908.3369</v>
      </c>
      <c r="I1284" s="31">
        <v>1908.3369</v>
      </c>
      <c r="J1284" s="31">
        <v>22900.0429</v>
      </c>
      <c r="K1284" s="31">
        <v>1278633.8866000001</v>
      </c>
      <c r="L1284" s="31">
        <v>-1203305</v>
      </c>
      <c r="N1284" s="32">
        <v>1.2089999999999999E-10</v>
      </c>
      <c r="O1284" s="31">
        <v>5.2140000000000004</v>
      </c>
      <c r="P1284"/>
      <c r="Q1284"/>
      <c r="R1284"/>
    </row>
    <row r="1285" spans="1:18" ht="14.5" hidden="1" x14ac:dyDescent="0.35">
      <c r="A1285" s="31" t="s">
        <v>190</v>
      </c>
      <c r="B1285" s="31" t="s">
        <v>159</v>
      </c>
      <c r="C1285" s="31" t="s">
        <v>145</v>
      </c>
      <c r="D1285" s="31" t="s">
        <v>150</v>
      </c>
      <c r="E1285" s="31"/>
      <c r="F1285" s="31" t="s">
        <v>125</v>
      </c>
      <c r="G1285" s="31">
        <v>103862.52</v>
      </c>
      <c r="H1285" s="31">
        <v>0</v>
      </c>
      <c r="I1285" s="31">
        <v>-1431.2527</v>
      </c>
      <c r="J1285" s="31">
        <v>-34350.064400000003</v>
      </c>
      <c r="K1285" s="31">
        <v>1203305.3779</v>
      </c>
      <c r="L1285" s="31">
        <v>-1246350</v>
      </c>
      <c r="N1285" s="31">
        <v>-6.952</v>
      </c>
      <c r="O1285" s="31">
        <v>-6.952</v>
      </c>
      <c r="P1285"/>
      <c r="Q1285"/>
      <c r="R1285"/>
    </row>
    <row r="1286" spans="1:18" ht="14.5" hidden="1" x14ac:dyDescent="0.35">
      <c r="A1286" s="31" t="s">
        <v>190</v>
      </c>
      <c r="B1286" s="31" t="s">
        <v>160</v>
      </c>
      <c r="C1286" s="31" t="s">
        <v>145</v>
      </c>
      <c r="D1286" s="31" t="s">
        <v>149</v>
      </c>
      <c r="E1286" s="31"/>
      <c r="F1286" s="31" t="s">
        <v>125</v>
      </c>
      <c r="G1286" s="31">
        <v>103862.52</v>
      </c>
      <c r="H1286" s="31">
        <v>1908.3369</v>
      </c>
      <c r="I1286" s="31">
        <v>0</v>
      </c>
      <c r="J1286" s="31">
        <v>7735.6345000000001</v>
      </c>
      <c r="K1286" s="31">
        <v>1289395.1021</v>
      </c>
      <c r="L1286" s="31">
        <v>-1203305</v>
      </c>
      <c r="N1286" s="31">
        <v>5.2140000000000004</v>
      </c>
      <c r="O1286" s="31">
        <v>6.952</v>
      </c>
      <c r="P1286"/>
      <c r="Q1286"/>
      <c r="R1286"/>
    </row>
    <row r="1287" spans="1:18" ht="14.5" hidden="1" x14ac:dyDescent="0.35">
      <c r="A1287" s="31" t="s">
        <v>190</v>
      </c>
      <c r="B1287" s="31" t="s">
        <v>160</v>
      </c>
      <c r="C1287" s="31" t="s">
        <v>145</v>
      </c>
      <c r="D1287" s="31" t="s">
        <v>150</v>
      </c>
      <c r="E1287" s="31"/>
      <c r="F1287" s="31" t="s">
        <v>125</v>
      </c>
      <c r="G1287" s="31">
        <v>103862.52</v>
      </c>
      <c r="H1287" s="31">
        <v>-1431.2527</v>
      </c>
      <c r="I1287" s="31">
        <v>-1908.3369</v>
      </c>
      <c r="J1287" s="31">
        <v>-34350.064400000003</v>
      </c>
      <c r="K1287" s="31">
        <v>1246350.24</v>
      </c>
      <c r="L1287" s="31">
        <v>-1278634</v>
      </c>
      <c r="N1287" s="31">
        <v>-6.952</v>
      </c>
      <c r="O1287" s="32">
        <v>-1.064E-10</v>
      </c>
      <c r="P1287"/>
      <c r="Q1287"/>
      <c r="R1287"/>
    </row>
    <row r="1288" spans="1:18" ht="14.5" hidden="1" x14ac:dyDescent="0.35">
      <c r="A1288" s="31" t="s">
        <v>190</v>
      </c>
      <c r="B1288" s="31" t="s">
        <v>161</v>
      </c>
      <c r="C1288" s="31" t="s">
        <v>145</v>
      </c>
      <c r="D1288" s="31" t="s">
        <v>149</v>
      </c>
      <c r="E1288" s="31"/>
      <c r="F1288" s="31" t="s">
        <v>125</v>
      </c>
      <c r="G1288" s="31">
        <v>103862.52</v>
      </c>
      <c r="H1288" s="31">
        <v>1431.2527</v>
      </c>
      <c r="I1288" s="31">
        <v>1908.3369</v>
      </c>
      <c r="J1288" s="31">
        <v>34350.064400000003</v>
      </c>
      <c r="K1288" s="31">
        <v>1246350.24</v>
      </c>
      <c r="L1288" s="31">
        <v>-1214067</v>
      </c>
      <c r="N1288" s="31">
        <v>6.952</v>
      </c>
      <c r="O1288" s="32">
        <v>-1.1869999999999999E-10</v>
      </c>
      <c r="P1288"/>
      <c r="Q1288"/>
      <c r="R1288"/>
    </row>
    <row r="1289" spans="1:18" ht="14.5" hidden="1" x14ac:dyDescent="0.35">
      <c r="A1289" s="31" t="s">
        <v>190</v>
      </c>
      <c r="B1289" s="31" t="s">
        <v>161</v>
      </c>
      <c r="C1289" s="31" t="s">
        <v>145</v>
      </c>
      <c r="D1289" s="31" t="s">
        <v>150</v>
      </c>
      <c r="E1289" s="31"/>
      <c r="F1289" s="31" t="s">
        <v>125</v>
      </c>
      <c r="G1289" s="31">
        <v>103862.52</v>
      </c>
      <c r="H1289" s="31">
        <v>-1908.3369</v>
      </c>
      <c r="I1289" s="31">
        <v>0</v>
      </c>
      <c r="J1289" s="31">
        <v>-7735.6345000000001</v>
      </c>
      <c r="K1289" s="31">
        <v>1203305.3779</v>
      </c>
      <c r="L1289" s="31">
        <v>-1289395</v>
      </c>
      <c r="N1289" s="31">
        <v>-5.2140000000000004</v>
      </c>
      <c r="O1289" s="31">
        <v>-6.952</v>
      </c>
      <c r="P1289"/>
      <c r="Q1289"/>
      <c r="R1289"/>
    </row>
    <row r="1290" spans="1:18" ht="14.5" hidden="1" x14ac:dyDescent="0.35">
      <c r="A1290" s="31" t="s">
        <v>190</v>
      </c>
      <c r="B1290" s="31" t="s">
        <v>162</v>
      </c>
      <c r="C1290" s="31" t="s">
        <v>145</v>
      </c>
      <c r="D1290" s="31"/>
      <c r="E1290" s="31"/>
      <c r="F1290" s="31" t="s">
        <v>125</v>
      </c>
      <c r="G1290" s="31">
        <v>192772.16880000001</v>
      </c>
      <c r="H1290" s="31">
        <v>-7756.3325000000004</v>
      </c>
      <c r="I1290" s="31">
        <v>0</v>
      </c>
      <c r="J1290" s="31">
        <v>102383.58869999999</v>
      </c>
      <c r="K1290" s="31">
        <v>2313266.0255999998</v>
      </c>
      <c r="L1290" s="31">
        <v>-2553804</v>
      </c>
      <c r="N1290" s="31">
        <v>28.821999999999999</v>
      </c>
      <c r="O1290" s="32">
        <v>-6.2559999999999999E-10</v>
      </c>
      <c r="P1290"/>
      <c r="Q1290"/>
      <c r="R1290"/>
    </row>
    <row r="1291" spans="1:18" ht="14.5" hidden="1" x14ac:dyDescent="0.35">
      <c r="A1291" s="31" t="s">
        <v>190</v>
      </c>
      <c r="B1291" s="31" t="s">
        <v>163</v>
      </c>
      <c r="C1291" s="31" t="s">
        <v>145</v>
      </c>
      <c r="D1291" s="31"/>
      <c r="E1291" s="31"/>
      <c r="F1291" s="31" t="s">
        <v>125</v>
      </c>
      <c r="G1291" s="31">
        <v>192772.16880000001</v>
      </c>
      <c r="H1291" s="31">
        <v>7756.3325000000004</v>
      </c>
      <c r="I1291" s="31">
        <v>0</v>
      </c>
      <c r="J1291" s="31">
        <v>-102383.58869999999</v>
      </c>
      <c r="K1291" s="31">
        <v>2313266.0255999998</v>
      </c>
      <c r="L1291" s="31">
        <v>-2072728</v>
      </c>
      <c r="N1291" s="31">
        <v>-28.821999999999999</v>
      </c>
      <c r="O1291" s="32">
        <v>6.4299999999999995E-10</v>
      </c>
      <c r="P1291"/>
      <c r="Q1291"/>
      <c r="R1291"/>
    </row>
    <row r="1292" spans="1:18" ht="14.5" hidden="1" x14ac:dyDescent="0.35">
      <c r="A1292" s="31" t="s">
        <v>190</v>
      </c>
      <c r="B1292" s="31" t="s">
        <v>164</v>
      </c>
      <c r="C1292" s="31" t="s">
        <v>145</v>
      </c>
      <c r="D1292" s="31"/>
      <c r="E1292" s="31"/>
      <c r="F1292" s="31" t="s">
        <v>125</v>
      </c>
      <c r="G1292" s="31">
        <v>192772.16880000001</v>
      </c>
      <c r="H1292" s="31">
        <v>-7756.3325000000004</v>
      </c>
      <c r="I1292" s="31">
        <v>0</v>
      </c>
      <c r="J1292" s="31">
        <v>83768.390799999994</v>
      </c>
      <c r="K1292" s="31">
        <v>2313266.0255999998</v>
      </c>
      <c r="L1292" s="31">
        <v>-2553804</v>
      </c>
      <c r="N1292" s="31">
        <v>28.821999999999999</v>
      </c>
      <c r="O1292" s="32">
        <v>-1.0930000000000001E-9</v>
      </c>
      <c r="P1292"/>
      <c r="Q1292"/>
      <c r="R1292"/>
    </row>
    <row r="1293" spans="1:18" ht="14.5" hidden="1" x14ac:dyDescent="0.35">
      <c r="A1293" s="31" t="s">
        <v>190</v>
      </c>
      <c r="B1293" s="31" t="s">
        <v>165</v>
      </c>
      <c r="C1293" s="31" t="s">
        <v>145</v>
      </c>
      <c r="D1293" s="31"/>
      <c r="E1293" s="31"/>
      <c r="F1293" s="31" t="s">
        <v>125</v>
      </c>
      <c r="G1293" s="31">
        <v>192772.16880000001</v>
      </c>
      <c r="H1293" s="31">
        <v>7756.3325000000004</v>
      </c>
      <c r="I1293" s="31">
        <v>0</v>
      </c>
      <c r="J1293" s="31">
        <v>-83768.390799999994</v>
      </c>
      <c r="K1293" s="31">
        <v>2313266.0255999998</v>
      </c>
      <c r="L1293" s="31">
        <v>-2072728</v>
      </c>
      <c r="N1293" s="31">
        <v>-28.821999999999999</v>
      </c>
      <c r="O1293" s="32">
        <v>1.1100000000000001E-9</v>
      </c>
      <c r="P1293"/>
      <c r="Q1293"/>
      <c r="R1293"/>
    </row>
    <row r="1294" spans="1:18" ht="14.5" hidden="1" x14ac:dyDescent="0.35">
      <c r="A1294" s="31" t="s">
        <v>190</v>
      </c>
      <c r="B1294" s="31" t="s">
        <v>166</v>
      </c>
      <c r="C1294" s="31" t="s">
        <v>145</v>
      </c>
      <c r="D1294" s="31"/>
      <c r="E1294" s="31"/>
      <c r="F1294" s="31" t="s">
        <v>125</v>
      </c>
      <c r="G1294" s="31">
        <v>192772.16880000001</v>
      </c>
      <c r="H1294" s="31">
        <v>0</v>
      </c>
      <c r="I1294" s="31">
        <v>-7756.3325000000004</v>
      </c>
      <c r="J1294" s="31">
        <v>-102383.58869999999</v>
      </c>
      <c r="K1294" s="31">
        <v>2553803.8656000001</v>
      </c>
      <c r="L1294" s="31">
        <v>-2313266</v>
      </c>
      <c r="N1294" s="32">
        <v>-6.5989999999999996E-10</v>
      </c>
      <c r="O1294" s="31">
        <v>28.821999999999999</v>
      </c>
      <c r="P1294"/>
      <c r="Q1294"/>
      <c r="R1294"/>
    </row>
    <row r="1295" spans="1:18" ht="14.5" hidden="1" x14ac:dyDescent="0.35">
      <c r="A1295" s="31" t="s">
        <v>190</v>
      </c>
      <c r="B1295" s="31" t="s">
        <v>167</v>
      </c>
      <c r="C1295" s="31" t="s">
        <v>145</v>
      </c>
      <c r="D1295" s="31"/>
      <c r="E1295" s="31"/>
      <c r="F1295" s="31" t="s">
        <v>125</v>
      </c>
      <c r="G1295" s="31">
        <v>192772.16880000001</v>
      </c>
      <c r="H1295" s="31">
        <v>0</v>
      </c>
      <c r="I1295" s="31">
        <v>7756.3325000000004</v>
      </c>
      <c r="J1295" s="31">
        <v>102383.58869999999</v>
      </c>
      <c r="K1295" s="31">
        <v>2072728.1856</v>
      </c>
      <c r="L1295" s="31">
        <v>-2313266</v>
      </c>
      <c r="N1295" s="32">
        <v>6.7749999999999999E-10</v>
      </c>
      <c r="O1295" s="31">
        <v>-28.821999999999999</v>
      </c>
      <c r="P1295"/>
      <c r="Q1295"/>
      <c r="R1295"/>
    </row>
    <row r="1296" spans="1:18" ht="14.5" hidden="1" x14ac:dyDescent="0.35">
      <c r="A1296" s="31" t="s">
        <v>190</v>
      </c>
      <c r="B1296" s="31" t="s">
        <v>168</v>
      </c>
      <c r="C1296" s="31" t="s">
        <v>145</v>
      </c>
      <c r="D1296" s="31"/>
      <c r="E1296" s="31"/>
      <c r="F1296" s="31" t="s">
        <v>125</v>
      </c>
      <c r="G1296" s="31">
        <v>192772.16880000001</v>
      </c>
      <c r="H1296" s="31">
        <v>0</v>
      </c>
      <c r="I1296" s="31">
        <v>-7756.3325000000004</v>
      </c>
      <c r="J1296" s="31">
        <v>-83768.390799999994</v>
      </c>
      <c r="K1296" s="31">
        <v>2553803.8656000001</v>
      </c>
      <c r="L1296" s="31">
        <v>-2313266</v>
      </c>
      <c r="N1296" s="32">
        <v>-1.0580000000000001E-9</v>
      </c>
      <c r="O1296" s="31">
        <v>28.821999999999999</v>
      </c>
      <c r="P1296"/>
      <c r="Q1296"/>
      <c r="R1296"/>
    </row>
    <row r="1297" spans="1:18" ht="14.5" hidden="1" x14ac:dyDescent="0.35">
      <c r="A1297" s="31" t="s">
        <v>190</v>
      </c>
      <c r="B1297" s="31" t="s">
        <v>169</v>
      </c>
      <c r="C1297" s="31" t="s">
        <v>145</v>
      </c>
      <c r="D1297" s="31"/>
      <c r="E1297" s="31"/>
      <c r="F1297" s="31" t="s">
        <v>125</v>
      </c>
      <c r="G1297" s="31">
        <v>192772.16880000001</v>
      </c>
      <c r="H1297" s="31">
        <v>0</v>
      </c>
      <c r="I1297" s="31">
        <v>7756.3325000000004</v>
      </c>
      <c r="J1297" s="31">
        <v>83768.390799999994</v>
      </c>
      <c r="K1297" s="31">
        <v>2072728.1856</v>
      </c>
      <c r="L1297" s="31">
        <v>-2313266</v>
      </c>
      <c r="N1297" s="32">
        <v>1.076E-9</v>
      </c>
      <c r="O1297" s="31">
        <v>-28.821999999999999</v>
      </c>
      <c r="P1297"/>
      <c r="Q1297"/>
      <c r="R1297"/>
    </row>
    <row r="1298" spans="1:18" ht="14.5" hidden="1" x14ac:dyDescent="0.35">
      <c r="A1298" s="31" t="s">
        <v>190</v>
      </c>
      <c r="B1298" s="31" t="s">
        <v>170</v>
      </c>
      <c r="C1298" s="31" t="s">
        <v>145</v>
      </c>
      <c r="D1298" s="31"/>
      <c r="E1298" s="31"/>
      <c r="F1298" s="31" t="s">
        <v>125</v>
      </c>
      <c r="G1298" s="31">
        <v>87013.711200000005</v>
      </c>
      <c r="H1298" s="31">
        <v>-7756.3325000000004</v>
      </c>
      <c r="I1298" s="31">
        <v>0</v>
      </c>
      <c r="J1298" s="31">
        <v>102383.58869999999</v>
      </c>
      <c r="K1298" s="31">
        <v>1044164.5344</v>
      </c>
      <c r="L1298" s="31">
        <v>-1284702</v>
      </c>
      <c r="N1298" s="31">
        <v>28.821999999999999</v>
      </c>
      <c r="O1298" s="32">
        <v>-7.2860000000000005E-10</v>
      </c>
      <c r="P1298"/>
      <c r="Q1298"/>
      <c r="R1298"/>
    </row>
    <row r="1299" spans="1:18" ht="14.5" hidden="1" x14ac:dyDescent="0.35">
      <c r="A1299" s="31" t="s">
        <v>190</v>
      </c>
      <c r="B1299" s="31" t="s">
        <v>171</v>
      </c>
      <c r="C1299" s="31" t="s">
        <v>145</v>
      </c>
      <c r="D1299" s="31"/>
      <c r="E1299" s="31"/>
      <c r="F1299" s="31" t="s">
        <v>125</v>
      </c>
      <c r="G1299" s="31">
        <v>87013.711200000005</v>
      </c>
      <c r="H1299" s="31">
        <v>7756.3325000000004</v>
      </c>
      <c r="I1299" s="31">
        <v>0</v>
      </c>
      <c r="J1299" s="31">
        <v>-102383.58869999999</v>
      </c>
      <c r="K1299" s="31">
        <v>1044164.5344</v>
      </c>
      <c r="L1299" s="31">
        <v>-803626.69440000004</v>
      </c>
      <c r="N1299" s="31">
        <v>-28.821999999999999</v>
      </c>
      <c r="O1299" s="32">
        <v>5.4E-10</v>
      </c>
      <c r="P1299"/>
      <c r="Q1299"/>
      <c r="R1299"/>
    </row>
    <row r="1300" spans="1:18" ht="14.5" hidden="1" x14ac:dyDescent="0.35">
      <c r="A1300" s="31" t="s">
        <v>190</v>
      </c>
      <c r="B1300" s="31" t="s">
        <v>172</v>
      </c>
      <c r="C1300" s="31" t="s">
        <v>145</v>
      </c>
      <c r="D1300" s="31"/>
      <c r="E1300" s="31"/>
      <c r="F1300" s="31" t="s">
        <v>125</v>
      </c>
      <c r="G1300" s="31">
        <v>87013.711200000005</v>
      </c>
      <c r="H1300" s="31">
        <v>-7756.3325000000004</v>
      </c>
      <c r="I1300" s="31">
        <v>0</v>
      </c>
      <c r="J1300" s="31">
        <v>83768.390799999994</v>
      </c>
      <c r="K1300" s="31">
        <v>1044164.5344</v>
      </c>
      <c r="L1300" s="31">
        <v>-1284702</v>
      </c>
      <c r="N1300" s="31">
        <v>28.821999999999999</v>
      </c>
      <c r="O1300" s="32">
        <v>-1.196E-9</v>
      </c>
      <c r="P1300"/>
      <c r="Q1300"/>
      <c r="R1300"/>
    </row>
    <row r="1301" spans="1:18" ht="14.5" hidden="1" x14ac:dyDescent="0.35">
      <c r="A1301" s="31" t="s">
        <v>190</v>
      </c>
      <c r="B1301" s="31" t="s">
        <v>173</v>
      </c>
      <c r="C1301" s="31" t="s">
        <v>145</v>
      </c>
      <c r="D1301" s="31"/>
      <c r="E1301" s="31"/>
      <c r="F1301" s="31" t="s">
        <v>125</v>
      </c>
      <c r="G1301" s="31">
        <v>87013.711200000005</v>
      </c>
      <c r="H1301" s="31">
        <v>7756.3325000000004</v>
      </c>
      <c r="I1301" s="31">
        <v>0</v>
      </c>
      <c r="J1301" s="31">
        <v>-83768.390799999994</v>
      </c>
      <c r="K1301" s="31">
        <v>1044164.5344</v>
      </c>
      <c r="L1301" s="31">
        <v>-803626.69440000004</v>
      </c>
      <c r="N1301" s="31">
        <v>-28.821999999999999</v>
      </c>
      <c r="O1301" s="32">
        <v>1.0069999999999999E-9</v>
      </c>
      <c r="P1301"/>
      <c r="Q1301"/>
      <c r="R1301"/>
    </row>
    <row r="1302" spans="1:18" ht="14.5" hidden="1" x14ac:dyDescent="0.35">
      <c r="A1302" s="31" t="s">
        <v>190</v>
      </c>
      <c r="B1302" s="31" t="s">
        <v>174</v>
      </c>
      <c r="C1302" s="31" t="s">
        <v>145</v>
      </c>
      <c r="D1302" s="31"/>
      <c r="E1302" s="31"/>
      <c r="F1302" s="31" t="s">
        <v>125</v>
      </c>
      <c r="G1302" s="31">
        <v>87013.711200000005</v>
      </c>
      <c r="H1302" s="31">
        <v>0</v>
      </c>
      <c r="I1302" s="31">
        <v>-7756.3325000000004</v>
      </c>
      <c r="J1302" s="31">
        <v>-102383.58869999999</v>
      </c>
      <c r="K1302" s="31">
        <v>1284702.3744000001</v>
      </c>
      <c r="L1302" s="31">
        <v>-1044165</v>
      </c>
      <c r="N1302" s="32">
        <v>-7.6290000000000002E-10</v>
      </c>
      <c r="O1302" s="31">
        <v>28.821999999999999</v>
      </c>
      <c r="P1302"/>
      <c r="Q1302"/>
      <c r="R1302"/>
    </row>
    <row r="1303" spans="1:18" ht="14.5" hidden="1" x14ac:dyDescent="0.35">
      <c r="A1303" s="31" t="s">
        <v>190</v>
      </c>
      <c r="B1303" s="31" t="s">
        <v>175</v>
      </c>
      <c r="C1303" s="31" t="s">
        <v>145</v>
      </c>
      <c r="D1303" s="31"/>
      <c r="E1303" s="31"/>
      <c r="F1303" s="31" t="s">
        <v>125</v>
      </c>
      <c r="G1303" s="31">
        <v>87013.711200000005</v>
      </c>
      <c r="H1303" s="31">
        <v>0</v>
      </c>
      <c r="I1303" s="31">
        <v>7756.3325000000004</v>
      </c>
      <c r="J1303" s="31">
        <v>102383.58869999999</v>
      </c>
      <c r="K1303" s="31">
        <v>803626.69440000004</v>
      </c>
      <c r="L1303" s="31">
        <v>-1044165</v>
      </c>
      <c r="N1303" s="32">
        <v>5.7450000000000003E-10</v>
      </c>
      <c r="O1303" s="31">
        <v>-28.821999999999999</v>
      </c>
      <c r="P1303"/>
      <c r="Q1303"/>
      <c r="R1303"/>
    </row>
    <row r="1304" spans="1:18" ht="14.5" hidden="1" x14ac:dyDescent="0.35">
      <c r="A1304" s="31" t="s">
        <v>190</v>
      </c>
      <c r="B1304" s="31" t="s">
        <v>176</v>
      </c>
      <c r="C1304" s="31" t="s">
        <v>145</v>
      </c>
      <c r="D1304" s="31"/>
      <c r="E1304" s="31"/>
      <c r="F1304" s="31" t="s">
        <v>125</v>
      </c>
      <c r="G1304" s="31">
        <v>87013.711200000005</v>
      </c>
      <c r="H1304" s="31">
        <v>0</v>
      </c>
      <c r="I1304" s="31">
        <v>-7756.3325000000004</v>
      </c>
      <c r="J1304" s="31">
        <v>-83768.390799999994</v>
      </c>
      <c r="K1304" s="31">
        <v>1284702.3744000001</v>
      </c>
      <c r="L1304" s="31">
        <v>-1044165</v>
      </c>
      <c r="N1304" s="32">
        <v>-1.161E-9</v>
      </c>
      <c r="O1304" s="31">
        <v>28.821999999999999</v>
      </c>
      <c r="P1304"/>
      <c r="Q1304"/>
      <c r="R1304"/>
    </row>
    <row r="1305" spans="1:18" ht="14.5" hidden="1" x14ac:dyDescent="0.35">
      <c r="A1305" s="31" t="s">
        <v>190</v>
      </c>
      <c r="B1305" s="31" t="s">
        <v>177</v>
      </c>
      <c r="C1305" s="31" t="s">
        <v>145</v>
      </c>
      <c r="D1305" s="31"/>
      <c r="E1305" s="31"/>
      <c r="F1305" s="31" t="s">
        <v>125</v>
      </c>
      <c r="G1305" s="31">
        <v>87013.711200000005</v>
      </c>
      <c r="H1305" s="31">
        <v>0</v>
      </c>
      <c r="I1305" s="31">
        <v>7756.3325000000004</v>
      </c>
      <c r="J1305" s="31">
        <v>83768.390799999994</v>
      </c>
      <c r="K1305" s="31">
        <v>803626.69440000004</v>
      </c>
      <c r="L1305" s="31">
        <v>-1044165</v>
      </c>
      <c r="N1305" s="32">
        <v>9.7269999999999996E-10</v>
      </c>
      <c r="O1305" s="31">
        <v>-28.821999999999999</v>
      </c>
      <c r="P1305"/>
      <c r="Q1305"/>
      <c r="R1305"/>
    </row>
    <row r="1306" spans="1:18" ht="14.5" hidden="1" x14ac:dyDescent="0.35">
      <c r="A1306" s="31" t="s">
        <v>191</v>
      </c>
      <c r="B1306" s="31" t="s">
        <v>122</v>
      </c>
      <c r="C1306" s="31" t="s">
        <v>123</v>
      </c>
      <c r="D1306" s="31" t="s">
        <v>124</v>
      </c>
      <c r="E1306" s="31">
        <v>1</v>
      </c>
      <c r="F1306" s="31" t="s">
        <v>125</v>
      </c>
      <c r="G1306" s="31">
        <v>0</v>
      </c>
      <c r="H1306" s="31">
        <v>0.1094</v>
      </c>
      <c r="I1306" s="31">
        <v>-0.4128</v>
      </c>
      <c r="J1306" s="31">
        <v>-6.2667999999999999</v>
      </c>
      <c r="K1306" s="31">
        <v>12.475899999999999</v>
      </c>
      <c r="L1306" s="31">
        <v>3.3071999999999999</v>
      </c>
      <c r="N1306" s="31">
        <v>-1.3439999999999999E-4</v>
      </c>
      <c r="O1306" s="31">
        <v>1E-3</v>
      </c>
      <c r="P1306"/>
      <c r="Q1306"/>
      <c r="R1306"/>
    </row>
    <row r="1307" spans="1:18" ht="14.5" hidden="1" x14ac:dyDescent="0.35">
      <c r="A1307" s="31" t="s">
        <v>191</v>
      </c>
      <c r="B1307" s="31" t="s">
        <v>122</v>
      </c>
      <c r="C1307" s="31" t="s">
        <v>123</v>
      </c>
      <c r="D1307" s="31" t="s">
        <v>124</v>
      </c>
      <c r="E1307" s="31">
        <v>2</v>
      </c>
      <c r="F1307" s="31" t="s">
        <v>125</v>
      </c>
      <c r="G1307" s="31">
        <v>0</v>
      </c>
      <c r="H1307" s="31">
        <v>-0.4128</v>
      </c>
      <c r="I1307" s="31">
        <v>-0.1094</v>
      </c>
      <c r="J1307" s="31">
        <v>3.6404999999999998</v>
      </c>
      <c r="K1307" s="31">
        <v>3.3071999999999999</v>
      </c>
      <c r="L1307" s="31">
        <v>-12.475899999999999</v>
      </c>
      <c r="N1307" s="31">
        <v>1E-3</v>
      </c>
      <c r="O1307" s="31">
        <v>1.3439999999999999E-4</v>
      </c>
      <c r="P1307"/>
      <c r="Q1307"/>
      <c r="R1307"/>
    </row>
    <row r="1308" spans="1:18" ht="14.5" hidden="1" x14ac:dyDescent="0.35">
      <c r="A1308" s="31" t="s">
        <v>191</v>
      </c>
      <c r="B1308" s="31" t="s">
        <v>122</v>
      </c>
      <c r="C1308" s="31" t="s">
        <v>123</v>
      </c>
      <c r="D1308" s="31" t="s">
        <v>124</v>
      </c>
      <c r="E1308" s="31">
        <v>3</v>
      </c>
      <c r="F1308" s="31" t="s">
        <v>125</v>
      </c>
      <c r="G1308" s="31">
        <v>0</v>
      </c>
      <c r="H1308" s="31">
        <v>0</v>
      </c>
      <c r="I1308" s="31">
        <v>0</v>
      </c>
      <c r="J1308" s="31">
        <v>5.7911999999999999</v>
      </c>
      <c r="K1308" s="31">
        <v>0</v>
      </c>
      <c r="L1308" s="31">
        <v>0</v>
      </c>
      <c r="N1308" s="31">
        <v>0</v>
      </c>
      <c r="O1308" s="31">
        <v>0</v>
      </c>
      <c r="P1308"/>
      <c r="Q1308"/>
      <c r="R1308"/>
    </row>
    <row r="1309" spans="1:18" ht="14.5" hidden="1" x14ac:dyDescent="0.35">
      <c r="A1309" s="31" t="s">
        <v>191</v>
      </c>
      <c r="B1309" s="31" t="s">
        <v>122</v>
      </c>
      <c r="C1309" s="31" t="s">
        <v>123</v>
      </c>
      <c r="D1309" s="31" t="s">
        <v>124</v>
      </c>
      <c r="E1309" s="31">
        <v>4</v>
      </c>
      <c r="F1309" s="31" t="s">
        <v>125</v>
      </c>
      <c r="G1309" s="31">
        <v>0</v>
      </c>
      <c r="H1309" s="31">
        <v>-0.4335</v>
      </c>
      <c r="I1309" s="31">
        <v>1.4198999999999999</v>
      </c>
      <c r="J1309" s="31">
        <v>22.240600000000001</v>
      </c>
      <c r="K1309" s="31">
        <v>7.1509</v>
      </c>
      <c r="L1309" s="31">
        <v>2.1833999999999998</v>
      </c>
      <c r="N1309" s="31">
        <v>4.8990000000000004E-4</v>
      </c>
      <c r="O1309" s="31">
        <v>-2E-3</v>
      </c>
      <c r="P1309"/>
      <c r="Q1309"/>
      <c r="R1309"/>
    </row>
    <row r="1310" spans="1:18" ht="14.5" hidden="1" x14ac:dyDescent="0.35">
      <c r="A1310" s="31" t="s">
        <v>191</v>
      </c>
      <c r="B1310" s="31" t="s">
        <v>122</v>
      </c>
      <c r="C1310" s="31" t="s">
        <v>123</v>
      </c>
      <c r="D1310" s="31" t="s">
        <v>124</v>
      </c>
      <c r="E1310" s="31">
        <v>5</v>
      </c>
      <c r="F1310" s="31" t="s">
        <v>125</v>
      </c>
      <c r="G1310" s="31">
        <v>0</v>
      </c>
      <c r="H1310" s="31">
        <v>-1.4198999999999999</v>
      </c>
      <c r="I1310" s="31">
        <v>-0.4335</v>
      </c>
      <c r="J1310" s="31">
        <v>11.8361</v>
      </c>
      <c r="K1310" s="31">
        <v>-2.1833999999999998</v>
      </c>
      <c r="L1310" s="31">
        <v>7.1509</v>
      </c>
      <c r="N1310" s="31">
        <v>2E-3</v>
      </c>
      <c r="O1310" s="31">
        <v>4.8990000000000004E-4</v>
      </c>
      <c r="P1310"/>
      <c r="Q1310"/>
      <c r="R1310"/>
    </row>
    <row r="1311" spans="1:18" ht="14.5" hidden="1" x14ac:dyDescent="0.35">
      <c r="A1311" s="31" t="s">
        <v>191</v>
      </c>
      <c r="B1311" s="31" t="s">
        <v>122</v>
      </c>
      <c r="C1311" s="31" t="s">
        <v>123</v>
      </c>
      <c r="D1311" s="31" t="s">
        <v>124</v>
      </c>
      <c r="E1311" s="31">
        <v>6</v>
      </c>
      <c r="F1311" s="31" t="s">
        <v>125</v>
      </c>
      <c r="G1311" s="31">
        <v>0</v>
      </c>
      <c r="H1311" s="31">
        <v>0</v>
      </c>
      <c r="I1311" s="31">
        <v>0</v>
      </c>
      <c r="J1311" s="31">
        <v>-19.096</v>
      </c>
      <c r="K1311" s="31">
        <v>0</v>
      </c>
      <c r="L1311" s="31">
        <v>0</v>
      </c>
      <c r="N1311" s="31">
        <v>0</v>
      </c>
      <c r="O1311" s="31">
        <v>0</v>
      </c>
      <c r="P1311"/>
      <c r="Q1311"/>
      <c r="R1311"/>
    </row>
    <row r="1312" spans="1:18" ht="14.5" hidden="1" x14ac:dyDescent="0.35">
      <c r="A1312" s="31" t="s">
        <v>191</v>
      </c>
      <c r="B1312" s="31" t="s">
        <v>122</v>
      </c>
      <c r="C1312" s="31" t="s">
        <v>123</v>
      </c>
      <c r="D1312" s="31" t="s">
        <v>124</v>
      </c>
      <c r="E1312" s="31">
        <v>7</v>
      </c>
      <c r="F1312" s="31" t="s">
        <v>125</v>
      </c>
      <c r="G1312" s="31">
        <v>0</v>
      </c>
      <c r="H1312" s="31">
        <v>0.88090000000000002</v>
      </c>
      <c r="I1312" s="31">
        <v>-2.8805999999999998</v>
      </c>
      <c r="J1312" s="31">
        <v>-45.137900000000002</v>
      </c>
      <c r="K1312" s="31">
        <v>20.755600000000001</v>
      </c>
      <c r="L1312" s="31">
        <v>6.3474000000000004</v>
      </c>
      <c r="N1312" s="31">
        <v>-1E-3</v>
      </c>
      <c r="O1312" s="31">
        <v>3.0000000000000001E-3</v>
      </c>
      <c r="P1312"/>
      <c r="Q1312"/>
      <c r="R1312"/>
    </row>
    <row r="1313" spans="1:18" ht="14.5" hidden="1" x14ac:dyDescent="0.35">
      <c r="A1313" s="31" t="s">
        <v>191</v>
      </c>
      <c r="B1313" s="31" t="s">
        <v>122</v>
      </c>
      <c r="C1313" s="31" t="s">
        <v>123</v>
      </c>
      <c r="D1313" s="31" t="s">
        <v>124</v>
      </c>
      <c r="E1313" s="31">
        <v>8</v>
      </c>
      <c r="F1313" s="31" t="s">
        <v>125</v>
      </c>
      <c r="G1313" s="31">
        <v>0</v>
      </c>
      <c r="H1313" s="31">
        <v>-2.8805999999999998</v>
      </c>
      <c r="I1313" s="31">
        <v>-0.88090000000000002</v>
      </c>
      <c r="J1313" s="31">
        <v>23.9956</v>
      </c>
      <c r="K1313" s="31">
        <v>6.3474000000000004</v>
      </c>
      <c r="L1313" s="31">
        <v>-20.755600000000001</v>
      </c>
      <c r="N1313" s="31">
        <v>3.0000000000000001E-3</v>
      </c>
      <c r="O1313" s="31">
        <v>1E-3</v>
      </c>
      <c r="P1313"/>
      <c r="Q1313"/>
      <c r="R1313"/>
    </row>
    <row r="1314" spans="1:18" ht="14.5" hidden="1" x14ac:dyDescent="0.35">
      <c r="A1314" s="31" t="s">
        <v>191</v>
      </c>
      <c r="B1314" s="31" t="s">
        <v>122</v>
      </c>
      <c r="C1314" s="31" t="s">
        <v>123</v>
      </c>
      <c r="D1314" s="31" t="s">
        <v>124</v>
      </c>
      <c r="E1314" s="31">
        <v>9</v>
      </c>
      <c r="F1314" s="31" t="s">
        <v>125</v>
      </c>
      <c r="G1314" s="31">
        <v>0</v>
      </c>
      <c r="H1314" s="31">
        <v>0</v>
      </c>
      <c r="I1314" s="31">
        <v>0</v>
      </c>
      <c r="J1314" s="31">
        <v>37.069299999999998</v>
      </c>
      <c r="K1314" s="31">
        <v>0</v>
      </c>
      <c r="L1314" s="31">
        <v>0</v>
      </c>
      <c r="N1314" s="32">
        <v>1.276E-12</v>
      </c>
      <c r="O1314" s="32">
        <v>-1.282E-12</v>
      </c>
      <c r="P1314"/>
      <c r="Q1314"/>
      <c r="R1314"/>
    </row>
    <row r="1315" spans="1:18" ht="14.5" hidden="1" x14ac:dyDescent="0.35">
      <c r="A1315" s="31" t="s">
        <v>191</v>
      </c>
      <c r="B1315" s="31" t="s">
        <v>122</v>
      </c>
      <c r="C1315" s="31" t="s">
        <v>123</v>
      </c>
      <c r="D1315" s="31" t="s">
        <v>124</v>
      </c>
      <c r="E1315" s="31">
        <v>10</v>
      </c>
      <c r="F1315" s="31" t="s">
        <v>125</v>
      </c>
      <c r="G1315" s="31">
        <v>0</v>
      </c>
      <c r="H1315" s="31">
        <v>5.2591000000000001</v>
      </c>
      <c r="I1315" s="31">
        <v>-0.78439999999999999</v>
      </c>
      <c r="J1315" s="31">
        <v>-72.522000000000006</v>
      </c>
      <c r="K1315" s="31">
        <v>-0.28039999999999998</v>
      </c>
      <c r="L1315" s="31">
        <v>-1.88</v>
      </c>
      <c r="N1315" s="31">
        <v>-4.0000000000000001E-3</v>
      </c>
      <c r="O1315" s="31">
        <v>1E-3</v>
      </c>
      <c r="P1315"/>
      <c r="Q1315"/>
      <c r="R1315"/>
    </row>
    <row r="1316" spans="1:18" ht="14.5" hidden="1" x14ac:dyDescent="0.35">
      <c r="A1316" s="31" t="s">
        <v>191</v>
      </c>
      <c r="B1316" s="31" t="s">
        <v>122</v>
      </c>
      <c r="C1316" s="31" t="s">
        <v>123</v>
      </c>
      <c r="D1316" s="31" t="s">
        <v>124</v>
      </c>
      <c r="E1316" s="31">
        <v>11</v>
      </c>
      <c r="F1316" s="31" t="s">
        <v>125</v>
      </c>
      <c r="G1316" s="31">
        <v>0</v>
      </c>
      <c r="H1316" s="31">
        <v>0.78439999999999999</v>
      </c>
      <c r="I1316" s="31">
        <v>5.2591000000000001</v>
      </c>
      <c r="J1316" s="31">
        <v>53.697299999999998</v>
      </c>
      <c r="K1316" s="31">
        <v>1.88</v>
      </c>
      <c r="L1316" s="31">
        <v>-0.28039999999999998</v>
      </c>
      <c r="N1316" s="31">
        <v>-1E-3</v>
      </c>
      <c r="O1316" s="31">
        <v>-4.0000000000000001E-3</v>
      </c>
      <c r="P1316"/>
      <c r="Q1316"/>
      <c r="R1316"/>
    </row>
    <row r="1317" spans="1:18" ht="14.5" hidden="1" x14ac:dyDescent="0.35">
      <c r="A1317" s="31" t="s">
        <v>191</v>
      </c>
      <c r="B1317" s="31" t="s">
        <v>122</v>
      </c>
      <c r="C1317" s="31" t="s">
        <v>123</v>
      </c>
      <c r="D1317" s="31" t="s">
        <v>124</v>
      </c>
      <c r="E1317" s="31">
        <v>12</v>
      </c>
      <c r="F1317" s="31" t="s">
        <v>125</v>
      </c>
      <c r="G1317" s="31">
        <v>0</v>
      </c>
      <c r="H1317" s="31">
        <v>0</v>
      </c>
      <c r="I1317" s="31">
        <v>0</v>
      </c>
      <c r="J1317" s="31">
        <v>62.523400000000002</v>
      </c>
      <c r="K1317" s="31">
        <v>0</v>
      </c>
      <c r="L1317" s="31">
        <v>0</v>
      </c>
      <c r="N1317" s="32">
        <v>2.034E-12</v>
      </c>
      <c r="O1317" s="32">
        <v>-2.0520000000000001E-12</v>
      </c>
      <c r="P1317"/>
      <c r="Q1317"/>
      <c r="R1317"/>
    </row>
    <row r="1318" spans="1:18" ht="14.5" hidden="1" x14ac:dyDescent="0.35">
      <c r="A1318" s="31" t="s">
        <v>191</v>
      </c>
      <c r="B1318" s="31" t="s">
        <v>126</v>
      </c>
      <c r="C1318" s="31" t="s">
        <v>127</v>
      </c>
      <c r="D1318" s="31"/>
      <c r="E1318" s="31"/>
      <c r="F1318" s="31" t="s">
        <v>125</v>
      </c>
      <c r="G1318" s="31">
        <v>55857.599999999999</v>
      </c>
      <c r="H1318" s="31">
        <v>0</v>
      </c>
      <c r="I1318" s="31">
        <v>0</v>
      </c>
      <c r="J1318" s="31">
        <v>0</v>
      </c>
      <c r="K1318" s="31">
        <v>670291.19999999995</v>
      </c>
      <c r="L1318" s="31">
        <v>-670291.19999999995</v>
      </c>
      <c r="N1318" s="32">
        <v>-5.2859999999999999E-11</v>
      </c>
      <c r="O1318" s="32">
        <v>-5.2870000000000001E-11</v>
      </c>
      <c r="P1318"/>
      <c r="Q1318"/>
      <c r="R1318"/>
    </row>
    <row r="1319" spans="1:18" ht="14.5" hidden="1" x14ac:dyDescent="0.35">
      <c r="A1319" s="31" t="s">
        <v>191</v>
      </c>
      <c r="B1319" s="31" t="s">
        <v>128</v>
      </c>
      <c r="C1319" s="31" t="s">
        <v>127</v>
      </c>
      <c r="D1319" s="31"/>
      <c r="E1319" s="31"/>
      <c r="F1319" s="31" t="s">
        <v>125</v>
      </c>
      <c r="G1319" s="31">
        <v>67905</v>
      </c>
      <c r="H1319" s="31">
        <v>0</v>
      </c>
      <c r="I1319" s="31">
        <v>0</v>
      </c>
      <c r="J1319" s="31">
        <v>0</v>
      </c>
      <c r="K1319" s="31">
        <v>814860</v>
      </c>
      <c r="L1319" s="31">
        <v>-814860</v>
      </c>
      <c r="N1319" s="32">
        <v>1.377E-11</v>
      </c>
      <c r="O1319" s="32">
        <v>1.3749999999999999E-11</v>
      </c>
      <c r="P1319"/>
      <c r="Q1319"/>
      <c r="R1319"/>
    </row>
    <row r="1320" spans="1:18" ht="14.5" hidden="1" x14ac:dyDescent="0.35">
      <c r="A1320" s="31" t="s">
        <v>191</v>
      </c>
      <c r="B1320" s="31" t="s">
        <v>129</v>
      </c>
      <c r="C1320" s="31" t="s">
        <v>127</v>
      </c>
      <c r="D1320" s="31"/>
      <c r="E1320" s="31"/>
      <c r="F1320" s="31" t="s">
        <v>125</v>
      </c>
      <c r="G1320" s="31">
        <v>40320</v>
      </c>
      <c r="H1320" s="31">
        <v>0</v>
      </c>
      <c r="I1320" s="31">
        <v>0</v>
      </c>
      <c r="J1320" s="31">
        <v>0</v>
      </c>
      <c r="K1320" s="31">
        <v>483840</v>
      </c>
      <c r="L1320" s="31">
        <v>-483840</v>
      </c>
      <c r="N1320" s="32">
        <v>5.4950000000000002E-11</v>
      </c>
      <c r="O1320" s="32">
        <v>5.494E-11</v>
      </c>
      <c r="P1320"/>
      <c r="Q1320"/>
      <c r="R1320"/>
    </row>
    <row r="1321" spans="1:18" ht="14.5" hidden="1" x14ac:dyDescent="0.35">
      <c r="A1321" s="31" t="s">
        <v>191</v>
      </c>
      <c r="B1321" s="31" t="s">
        <v>130</v>
      </c>
      <c r="C1321" s="31" t="s">
        <v>127</v>
      </c>
      <c r="D1321" s="31"/>
      <c r="E1321" s="31"/>
      <c r="F1321" s="31" t="s">
        <v>125</v>
      </c>
      <c r="G1321" s="31">
        <v>576</v>
      </c>
      <c r="H1321" s="31">
        <v>0</v>
      </c>
      <c r="I1321" s="31">
        <v>0</v>
      </c>
      <c r="J1321" s="31">
        <v>0</v>
      </c>
      <c r="K1321" s="31">
        <v>6912</v>
      </c>
      <c r="L1321" s="31">
        <v>-6912</v>
      </c>
      <c r="N1321" s="31">
        <v>0</v>
      </c>
      <c r="O1321" s="31">
        <v>0</v>
      </c>
      <c r="P1321"/>
      <c r="Q1321"/>
      <c r="R1321"/>
    </row>
    <row r="1322" spans="1:18" ht="29" hidden="1" x14ac:dyDescent="0.35">
      <c r="A1322" s="31" t="s">
        <v>191</v>
      </c>
      <c r="B1322" s="31" t="s">
        <v>131</v>
      </c>
      <c r="C1322" s="31" t="s">
        <v>127</v>
      </c>
      <c r="D1322" s="31" t="s">
        <v>132</v>
      </c>
      <c r="E1322" s="31">
        <v>1</v>
      </c>
      <c r="F1322" s="31" t="s">
        <v>125</v>
      </c>
      <c r="G1322" s="31">
        <v>0</v>
      </c>
      <c r="H1322" s="31">
        <v>-2026.6891000000001</v>
      </c>
      <c r="I1322" s="31">
        <v>0</v>
      </c>
      <c r="J1322" s="31">
        <v>24320.2696</v>
      </c>
      <c r="K1322" s="32">
        <v>-1.3850000000000001E-6</v>
      </c>
      <c r="L1322" s="31">
        <v>-49124.929499999998</v>
      </c>
      <c r="N1322" s="31">
        <v>2.3740000000000001</v>
      </c>
      <c r="O1322" s="32">
        <v>-5.6819999999999997E-11</v>
      </c>
      <c r="P1322"/>
      <c r="Q1322"/>
      <c r="R1322"/>
    </row>
    <row r="1323" spans="1:18" ht="29" hidden="1" x14ac:dyDescent="0.35">
      <c r="A1323" s="31" t="s">
        <v>191</v>
      </c>
      <c r="B1323" s="31" t="s">
        <v>131</v>
      </c>
      <c r="C1323" s="31" t="s">
        <v>127</v>
      </c>
      <c r="D1323" s="31" t="s">
        <v>132</v>
      </c>
      <c r="E1323" s="31">
        <v>2</v>
      </c>
      <c r="F1323" s="31" t="s">
        <v>125</v>
      </c>
      <c r="G1323" s="31">
        <v>0</v>
      </c>
      <c r="H1323" s="31">
        <v>0</v>
      </c>
      <c r="I1323" s="31">
        <v>-2026.6891000000001</v>
      </c>
      <c r="J1323" s="31">
        <v>-24320.2696</v>
      </c>
      <c r="K1323" s="31">
        <v>49124.929499999998</v>
      </c>
      <c r="L1323" s="32">
        <v>1.3880000000000001E-6</v>
      </c>
      <c r="N1323" s="32">
        <v>-5.6819999999999997E-11</v>
      </c>
      <c r="O1323" s="31">
        <v>2.3740000000000001</v>
      </c>
      <c r="P1323"/>
      <c r="Q1323"/>
      <c r="R1323"/>
    </row>
    <row r="1324" spans="1:18" ht="29" hidden="1" x14ac:dyDescent="0.35">
      <c r="A1324" s="31" t="s">
        <v>191</v>
      </c>
      <c r="B1324" s="31" t="s">
        <v>131</v>
      </c>
      <c r="C1324" s="31" t="s">
        <v>127</v>
      </c>
      <c r="D1324" s="31" t="s">
        <v>132</v>
      </c>
      <c r="E1324" s="31">
        <v>3</v>
      </c>
      <c r="F1324" s="31" t="s">
        <v>125</v>
      </c>
      <c r="G1324" s="31">
        <v>0</v>
      </c>
      <c r="H1324" s="31">
        <v>-1520.0168000000001</v>
      </c>
      <c r="I1324" s="31">
        <v>0</v>
      </c>
      <c r="J1324" s="31">
        <v>12768.1415</v>
      </c>
      <c r="K1324" s="32">
        <v>-1.111E-6</v>
      </c>
      <c r="L1324" s="31">
        <v>-36843.697200000002</v>
      </c>
      <c r="N1324" s="31">
        <v>1.78</v>
      </c>
      <c r="O1324" s="32">
        <v>-7.8979999999999995E-11</v>
      </c>
      <c r="P1324"/>
      <c r="Q1324"/>
      <c r="R1324"/>
    </row>
    <row r="1325" spans="1:18" ht="29" hidden="1" x14ac:dyDescent="0.35">
      <c r="A1325" s="31" t="s">
        <v>191</v>
      </c>
      <c r="B1325" s="31" t="s">
        <v>131</v>
      </c>
      <c r="C1325" s="31" t="s">
        <v>127</v>
      </c>
      <c r="D1325" s="31" t="s">
        <v>132</v>
      </c>
      <c r="E1325" s="31">
        <v>4</v>
      </c>
      <c r="F1325" s="31" t="s">
        <v>125</v>
      </c>
      <c r="G1325" s="31">
        <v>0</v>
      </c>
      <c r="H1325" s="31">
        <v>-1520.0168000000001</v>
      </c>
      <c r="I1325" s="31">
        <v>0</v>
      </c>
      <c r="J1325" s="31">
        <v>23712.262900000002</v>
      </c>
      <c r="K1325" s="32">
        <v>-9.6649999999999998E-7</v>
      </c>
      <c r="L1325" s="31">
        <v>-36843.697200000002</v>
      </c>
      <c r="N1325" s="31">
        <v>1.78</v>
      </c>
      <c r="O1325" s="32">
        <v>-6.2519999999999996E-12</v>
      </c>
      <c r="P1325"/>
      <c r="Q1325"/>
      <c r="R1325"/>
    </row>
    <row r="1326" spans="1:18" ht="29" hidden="1" x14ac:dyDescent="0.35">
      <c r="A1326" s="31" t="s">
        <v>191</v>
      </c>
      <c r="B1326" s="31" t="s">
        <v>131</v>
      </c>
      <c r="C1326" s="31" t="s">
        <v>127</v>
      </c>
      <c r="D1326" s="31" t="s">
        <v>132</v>
      </c>
      <c r="E1326" s="31">
        <v>5</v>
      </c>
      <c r="F1326" s="31" t="s">
        <v>125</v>
      </c>
      <c r="G1326" s="31">
        <v>0</v>
      </c>
      <c r="H1326" s="31">
        <v>0</v>
      </c>
      <c r="I1326" s="31">
        <v>-1520.0169000000001</v>
      </c>
      <c r="J1326" s="31">
        <v>-23712.262900000002</v>
      </c>
      <c r="K1326" s="31">
        <v>36843.697200000002</v>
      </c>
      <c r="L1326" s="32">
        <v>1.096E-6</v>
      </c>
      <c r="N1326" s="32">
        <v>-1.135E-11</v>
      </c>
      <c r="O1326" s="31">
        <v>1.78</v>
      </c>
      <c r="P1326"/>
      <c r="Q1326"/>
      <c r="R1326"/>
    </row>
    <row r="1327" spans="1:18" ht="29" hidden="1" x14ac:dyDescent="0.35">
      <c r="A1327" s="31" t="s">
        <v>191</v>
      </c>
      <c r="B1327" s="31" t="s">
        <v>131</v>
      </c>
      <c r="C1327" s="31" t="s">
        <v>127</v>
      </c>
      <c r="D1327" s="31" t="s">
        <v>132</v>
      </c>
      <c r="E1327" s="31">
        <v>6</v>
      </c>
      <c r="F1327" s="31" t="s">
        <v>125</v>
      </c>
      <c r="G1327" s="31">
        <v>0</v>
      </c>
      <c r="H1327" s="31">
        <v>0</v>
      </c>
      <c r="I1327" s="31">
        <v>-1520.0169000000001</v>
      </c>
      <c r="J1327" s="31">
        <v>-12768.1415</v>
      </c>
      <c r="K1327" s="31">
        <v>36843.697200000002</v>
      </c>
      <c r="L1327" s="32">
        <v>9.8670000000000001E-7</v>
      </c>
      <c r="N1327" s="32">
        <v>-7.3879999999999995E-11</v>
      </c>
      <c r="O1327" s="31">
        <v>1.78</v>
      </c>
      <c r="P1327"/>
      <c r="Q1327"/>
      <c r="R1327"/>
    </row>
    <row r="1328" spans="1:18" ht="29" hidden="1" x14ac:dyDescent="0.35">
      <c r="A1328" s="31" t="s">
        <v>191</v>
      </c>
      <c r="B1328" s="31" t="s">
        <v>131</v>
      </c>
      <c r="C1328" s="31" t="s">
        <v>127</v>
      </c>
      <c r="D1328" s="31" t="s">
        <v>132</v>
      </c>
      <c r="E1328" s="31">
        <v>7</v>
      </c>
      <c r="F1328" s="31" t="s">
        <v>125</v>
      </c>
      <c r="G1328" s="31">
        <v>0</v>
      </c>
      <c r="H1328" s="31">
        <v>-1520.0169000000001</v>
      </c>
      <c r="I1328" s="31">
        <v>1520.0169000000001</v>
      </c>
      <c r="J1328" s="31">
        <v>36480.404399999999</v>
      </c>
      <c r="K1328" s="31">
        <v>-36843.697200000002</v>
      </c>
      <c r="L1328" s="31">
        <v>-36843.697200000002</v>
      </c>
      <c r="N1328" s="31">
        <v>1.78</v>
      </c>
      <c r="O1328" s="31">
        <v>-1.78</v>
      </c>
      <c r="P1328"/>
      <c r="Q1328"/>
      <c r="R1328"/>
    </row>
    <row r="1329" spans="1:18" ht="29" hidden="1" x14ac:dyDescent="0.35">
      <c r="A1329" s="31" t="s">
        <v>191</v>
      </c>
      <c r="B1329" s="31" t="s">
        <v>131</v>
      </c>
      <c r="C1329" s="31" t="s">
        <v>127</v>
      </c>
      <c r="D1329" s="31" t="s">
        <v>132</v>
      </c>
      <c r="E1329" s="31">
        <v>8</v>
      </c>
      <c r="F1329" s="31" t="s">
        <v>125</v>
      </c>
      <c r="G1329" s="31">
        <v>0</v>
      </c>
      <c r="H1329" s="31">
        <v>-1520.0168000000001</v>
      </c>
      <c r="I1329" s="31">
        <v>-1520.0169000000001</v>
      </c>
      <c r="J1329" s="32">
        <v>-1.3859999999999999E-6</v>
      </c>
      <c r="K1329" s="31">
        <v>36843.697200000002</v>
      </c>
      <c r="L1329" s="31">
        <v>-36843.697200000002</v>
      </c>
      <c r="N1329" s="31">
        <v>1.78</v>
      </c>
      <c r="O1329" s="31">
        <v>1.78</v>
      </c>
      <c r="P1329"/>
      <c r="Q1329"/>
      <c r="R1329"/>
    </row>
    <row r="1330" spans="1:18" ht="29" hidden="1" x14ac:dyDescent="0.35">
      <c r="A1330" s="31" t="s">
        <v>191</v>
      </c>
      <c r="B1330" s="31" t="s">
        <v>131</v>
      </c>
      <c r="C1330" s="31" t="s">
        <v>127</v>
      </c>
      <c r="D1330" s="31" t="s">
        <v>132</v>
      </c>
      <c r="E1330" s="31">
        <v>9</v>
      </c>
      <c r="F1330" s="31" t="s">
        <v>125</v>
      </c>
      <c r="G1330" s="31">
        <v>0</v>
      </c>
      <c r="H1330" s="31">
        <v>-1141.0260000000001</v>
      </c>
      <c r="I1330" s="31">
        <v>1141.0260000000001</v>
      </c>
      <c r="J1330" s="31">
        <v>19169.236499999999</v>
      </c>
      <c r="K1330" s="31">
        <v>-27657.335299999999</v>
      </c>
      <c r="L1330" s="31">
        <v>-27657.335299999999</v>
      </c>
      <c r="N1330" s="31">
        <v>1.3360000000000001</v>
      </c>
      <c r="O1330" s="31">
        <v>-1.3360000000000001</v>
      </c>
      <c r="P1330"/>
      <c r="Q1330"/>
      <c r="R1330"/>
    </row>
    <row r="1331" spans="1:18" ht="29" hidden="1" x14ac:dyDescent="0.35">
      <c r="A1331" s="31" t="s">
        <v>191</v>
      </c>
      <c r="B1331" s="31" t="s">
        <v>131</v>
      </c>
      <c r="C1331" s="31" t="s">
        <v>127</v>
      </c>
      <c r="D1331" s="31" t="s">
        <v>132</v>
      </c>
      <c r="E1331" s="31">
        <v>10</v>
      </c>
      <c r="F1331" s="31" t="s">
        <v>125</v>
      </c>
      <c r="G1331" s="31">
        <v>0</v>
      </c>
      <c r="H1331" s="31">
        <v>-1141.0260000000001</v>
      </c>
      <c r="I1331" s="31">
        <v>1141.0260000000001</v>
      </c>
      <c r="J1331" s="31">
        <v>35600.010600000001</v>
      </c>
      <c r="K1331" s="31">
        <v>-27657.335299999999</v>
      </c>
      <c r="L1331" s="31">
        <v>-27657.335299999999</v>
      </c>
      <c r="N1331" s="31">
        <v>1.3360000000000001</v>
      </c>
      <c r="O1331" s="31">
        <v>-1.3360000000000001</v>
      </c>
      <c r="P1331"/>
      <c r="Q1331"/>
      <c r="R1331"/>
    </row>
    <row r="1332" spans="1:18" ht="29" hidden="1" x14ac:dyDescent="0.35">
      <c r="A1332" s="31" t="s">
        <v>191</v>
      </c>
      <c r="B1332" s="31" t="s">
        <v>131</v>
      </c>
      <c r="C1332" s="31" t="s">
        <v>127</v>
      </c>
      <c r="D1332" s="31" t="s">
        <v>132</v>
      </c>
      <c r="E1332" s="31">
        <v>11</v>
      </c>
      <c r="F1332" s="31" t="s">
        <v>125</v>
      </c>
      <c r="G1332" s="31">
        <v>0</v>
      </c>
      <c r="H1332" s="31">
        <v>-1141.0260000000001</v>
      </c>
      <c r="I1332" s="31">
        <v>-1141.0260000000001</v>
      </c>
      <c r="J1332" s="31">
        <v>-8215.3870999999999</v>
      </c>
      <c r="K1332" s="31">
        <v>27657.335299999999</v>
      </c>
      <c r="L1332" s="31">
        <v>-27657.335299999999</v>
      </c>
      <c r="N1332" s="31">
        <v>1.3360000000000001</v>
      </c>
      <c r="O1332" s="31">
        <v>1.3360000000000001</v>
      </c>
      <c r="P1332"/>
      <c r="Q1332"/>
      <c r="R1332"/>
    </row>
    <row r="1333" spans="1:18" ht="29" hidden="1" x14ac:dyDescent="0.35">
      <c r="A1333" s="31" t="s">
        <v>191</v>
      </c>
      <c r="B1333" s="31" t="s">
        <v>131</v>
      </c>
      <c r="C1333" s="31" t="s">
        <v>127</v>
      </c>
      <c r="D1333" s="31" t="s">
        <v>132</v>
      </c>
      <c r="E1333" s="31">
        <v>12</v>
      </c>
      <c r="F1333" s="31" t="s">
        <v>125</v>
      </c>
      <c r="G1333" s="31">
        <v>0</v>
      </c>
      <c r="H1333" s="31">
        <v>-1141.0260000000001</v>
      </c>
      <c r="I1333" s="31">
        <v>-1141.0260000000001</v>
      </c>
      <c r="J1333" s="31">
        <v>8215.3870999999999</v>
      </c>
      <c r="K1333" s="31">
        <v>27657.335299999999</v>
      </c>
      <c r="L1333" s="31">
        <v>-27657.335299999999</v>
      </c>
      <c r="N1333" s="31">
        <v>1.3360000000000001</v>
      </c>
      <c r="O1333" s="31">
        <v>1.3360000000000001</v>
      </c>
      <c r="P1333"/>
      <c r="Q1333"/>
      <c r="R1333"/>
    </row>
    <row r="1334" spans="1:18" ht="29" hidden="1" x14ac:dyDescent="0.35">
      <c r="A1334" s="31" t="s">
        <v>191</v>
      </c>
      <c r="B1334" s="31" t="s">
        <v>133</v>
      </c>
      <c r="C1334" s="31" t="s">
        <v>127</v>
      </c>
      <c r="D1334" s="31" t="s">
        <v>132</v>
      </c>
      <c r="E1334" s="31">
        <v>1</v>
      </c>
      <c r="F1334" s="31" t="s">
        <v>125</v>
      </c>
      <c r="G1334" s="31">
        <v>0</v>
      </c>
      <c r="H1334" s="31">
        <v>0</v>
      </c>
      <c r="I1334" s="31">
        <v>-2026.6891000000001</v>
      </c>
      <c r="J1334" s="31">
        <v>-24320.2696</v>
      </c>
      <c r="K1334" s="31">
        <v>49124.929499999998</v>
      </c>
      <c r="L1334" s="32">
        <v>1.3880000000000001E-6</v>
      </c>
      <c r="N1334" s="32">
        <v>-5.6819999999999997E-11</v>
      </c>
      <c r="O1334" s="31">
        <v>2.3740000000000001</v>
      </c>
      <c r="P1334"/>
      <c r="Q1334"/>
      <c r="R1334"/>
    </row>
    <row r="1335" spans="1:18" ht="29" hidden="1" x14ac:dyDescent="0.35">
      <c r="A1335" s="31" t="s">
        <v>191</v>
      </c>
      <c r="B1335" s="31" t="s">
        <v>133</v>
      </c>
      <c r="C1335" s="31" t="s">
        <v>127</v>
      </c>
      <c r="D1335" s="31" t="s">
        <v>132</v>
      </c>
      <c r="E1335" s="31">
        <v>2</v>
      </c>
      <c r="F1335" s="31" t="s">
        <v>125</v>
      </c>
      <c r="G1335" s="31">
        <v>0</v>
      </c>
      <c r="H1335" s="31">
        <v>2026.6891000000001</v>
      </c>
      <c r="I1335" s="31">
        <v>0</v>
      </c>
      <c r="J1335" s="31">
        <v>-24320.2696</v>
      </c>
      <c r="K1335" s="32">
        <v>1.3850000000000001E-6</v>
      </c>
      <c r="L1335" s="31">
        <v>49124.929499999998</v>
      </c>
      <c r="N1335" s="31">
        <v>-2.3740000000000001</v>
      </c>
      <c r="O1335" s="32">
        <v>5.6819999999999997E-11</v>
      </c>
      <c r="P1335"/>
      <c r="Q1335"/>
      <c r="R1335"/>
    </row>
    <row r="1336" spans="1:18" ht="29" hidden="1" x14ac:dyDescent="0.35">
      <c r="A1336" s="31" t="s">
        <v>191</v>
      </c>
      <c r="B1336" s="31" t="s">
        <v>133</v>
      </c>
      <c r="C1336" s="31" t="s">
        <v>127</v>
      </c>
      <c r="D1336" s="31" t="s">
        <v>132</v>
      </c>
      <c r="E1336" s="31">
        <v>3</v>
      </c>
      <c r="F1336" s="31" t="s">
        <v>125</v>
      </c>
      <c r="G1336" s="31">
        <v>0</v>
      </c>
      <c r="H1336" s="31">
        <v>0</v>
      </c>
      <c r="I1336" s="31">
        <v>-1520.0169000000001</v>
      </c>
      <c r="J1336" s="31">
        <v>-23712.262900000002</v>
      </c>
      <c r="K1336" s="31">
        <v>36843.697200000002</v>
      </c>
      <c r="L1336" s="32">
        <v>1.096E-6</v>
      </c>
      <c r="N1336" s="32">
        <v>-1.135E-11</v>
      </c>
      <c r="O1336" s="31">
        <v>1.78</v>
      </c>
      <c r="P1336"/>
      <c r="Q1336"/>
      <c r="R1336"/>
    </row>
    <row r="1337" spans="1:18" ht="29" hidden="1" x14ac:dyDescent="0.35">
      <c r="A1337" s="31" t="s">
        <v>191</v>
      </c>
      <c r="B1337" s="31" t="s">
        <v>133</v>
      </c>
      <c r="C1337" s="31" t="s">
        <v>127</v>
      </c>
      <c r="D1337" s="31" t="s">
        <v>132</v>
      </c>
      <c r="E1337" s="31">
        <v>4</v>
      </c>
      <c r="F1337" s="31" t="s">
        <v>125</v>
      </c>
      <c r="G1337" s="31">
        <v>0</v>
      </c>
      <c r="H1337" s="31">
        <v>0</v>
      </c>
      <c r="I1337" s="31">
        <v>-1520.0169000000001</v>
      </c>
      <c r="J1337" s="31">
        <v>-12768.1415</v>
      </c>
      <c r="K1337" s="31">
        <v>36843.697200000002</v>
      </c>
      <c r="L1337" s="32">
        <v>9.8670000000000001E-7</v>
      </c>
      <c r="N1337" s="32">
        <v>-7.3879999999999995E-11</v>
      </c>
      <c r="O1337" s="31">
        <v>1.78</v>
      </c>
      <c r="P1337"/>
      <c r="Q1337"/>
      <c r="R1337"/>
    </row>
    <row r="1338" spans="1:18" ht="29" hidden="1" x14ac:dyDescent="0.35">
      <c r="A1338" s="31" t="s">
        <v>191</v>
      </c>
      <c r="B1338" s="31" t="s">
        <v>133</v>
      </c>
      <c r="C1338" s="31" t="s">
        <v>127</v>
      </c>
      <c r="D1338" s="31" t="s">
        <v>132</v>
      </c>
      <c r="E1338" s="31">
        <v>5</v>
      </c>
      <c r="F1338" s="31" t="s">
        <v>125</v>
      </c>
      <c r="G1338" s="31">
        <v>0</v>
      </c>
      <c r="H1338" s="31">
        <v>1520.0168000000001</v>
      </c>
      <c r="I1338" s="31">
        <v>0</v>
      </c>
      <c r="J1338" s="31">
        <v>-23712.262900000002</v>
      </c>
      <c r="K1338" s="32">
        <v>9.6649999999999998E-7</v>
      </c>
      <c r="L1338" s="31">
        <v>36843.697200000002</v>
      </c>
      <c r="N1338" s="31">
        <v>-1.78</v>
      </c>
      <c r="O1338" s="32">
        <v>6.2519999999999996E-12</v>
      </c>
      <c r="P1338"/>
      <c r="Q1338"/>
      <c r="R1338"/>
    </row>
    <row r="1339" spans="1:18" ht="29" hidden="1" x14ac:dyDescent="0.35">
      <c r="A1339" s="31" t="s">
        <v>191</v>
      </c>
      <c r="B1339" s="31" t="s">
        <v>133</v>
      </c>
      <c r="C1339" s="31" t="s">
        <v>127</v>
      </c>
      <c r="D1339" s="31" t="s">
        <v>132</v>
      </c>
      <c r="E1339" s="31">
        <v>6</v>
      </c>
      <c r="F1339" s="31" t="s">
        <v>125</v>
      </c>
      <c r="G1339" s="31">
        <v>0</v>
      </c>
      <c r="H1339" s="31">
        <v>1520.0168000000001</v>
      </c>
      <c r="I1339" s="31">
        <v>0</v>
      </c>
      <c r="J1339" s="31">
        <v>-12768.1415</v>
      </c>
      <c r="K1339" s="32">
        <v>1.111E-6</v>
      </c>
      <c r="L1339" s="31">
        <v>36843.697200000002</v>
      </c>
      <c r="N1339" s="31">
        <v>-1.78</v>
      </c>
      <c r="O1339" s="32">
        <v>7.8979999999999995E-11</v>
      </c>
      <c r="P1339"/>
      <c r="Q1339"/>
      <c r="R1339"/>
    </row>
    <row r="1340" spans="1:18" ht="29" hidden="1" x14ac:dyDescent="0.35">
      <c r="A1340" s="31" t="s">
        <v>191</v>
      </c>
      <c r="B1340" s="31" t="s">
        <v>133</v>
      </c>
      <c r="C1340" s="31" t="s">
        <v>127</v>
      </c>
      <c r="D1340" s="31" t="s">
        <v>132</v>
      </c>
      <c r="E1340" s="31">
        <v>7</v>
      </c>
      <c r="F1340" s="31" t="s">
        <v>125</v>
      </c>
      <c r="G1340" s="31">
        <v>0</v>
      </c>
      <c r="H1340" s="31">
        <v>-1520.0168000000001</v>
      </c>
      <c r="I1340" s="31">
        <v>-1520.0169000000001</v>
      </c>
      <c r="J1340" s="32">
        <v>-1.3859999999999999E-6</v>
      </c>
      <c r="K1340" s="31">
        <v>36843.697200000002</v>
      </c>
      <c r="L1340" s="31">
        <v>-36843.697200000002</v>
      </c>
      <c r="N1340" s="31">
        <v>1.78</v>
      </c>
      <c r="O1340" s="31">
        <v>1.78</v>
      </c>
      <c r="P1340"/>
      <c r="Q1340"/>
      <c r="R1340"/>
    </row>
    <row r="1341" spans="1:18" ht="29" hidden="1" x14ac:dyDescent="0.35">
      <c r="A1341" s="31" t="s">
        <v>191</v>
      </c>
      <c r="B1341" s="31" t="s">
        <v>133</v>
      </c>
      <c r="C1341" s="31" t="s">
        <v>127</v>
      </c>
      <c r="D1341" s="31" t="s">
        <v>132</v>
      </c>
      <c r="E1341" s="31">
        <v>8</v>
      </c>
      <c r="F1341" s="31" t="s">
        <v>125</v>
      </c>
      <c r="G1341" s="31">
        <v>0</v>
      </c>
      <c r="H1341" s="31">
        <v>1520.0169000000001</v>
      </c>
      <c r="I1341" s="31">
        <v>-1520.0169000000001</v>
      </c>
      <c r="J1341" s="31">
        <v>-36480.404399999999</v>
      </c>
      <c r="K1341" s="31">
        <v>36843.697200000002</v>
      </c>
      <c r="L1341" s="31">
        <v>36843.697200000002</v>
      </c>
      <c r="N1341" s="31">
        <v>-1.78</v>
      </c>
      <c r="O1341" s="31">
        <v>1.78</v>
      </c>
      <c r="P1341"/>
      <c r="Q1341"/>
      <c r="R1341"/>
    </row>
    <row r="1342" spans="1:18" ht="29" hidden="1" x14ac:dyDescent="0.35">
      <c r="A1342" s="31" t="s">
        <v>191</v>
      </c>
      <c r="B1342" s="31" t="s">
        <v>133</v>
      </c>
      <c r="C1342" s="31" t="s">
        <v>127</v>
      </c>
      <c r="D1342" s="31" t="s">
        <v>132</v>
      </c>
      <c r="E1342" s="31">
        <v>9</v>
      </c>
      <c r="F1342" s="31" t="s">
        <v>125</v>
      </c>
      <c r="G1342" s="31">
        <v>0</v>
      </c>
      <c r="H1342" s="31">
        <v>-1141.0260000000001</v>
      </c>
      <c r="I1342" s="31">
        <v>-1141.0260000000001</v>
      </c>
      <c r="J1342" s="31">
        <v>-8215.3870999999999</v>
      </c>
      <c r="K1342" s="31">
        <v>27657.335299999999</v>
      </c>
      <c r="L1342" s="31">
        <v>-27657.335299999999</v>
      </c>
      <c r="N1342" s="31">
        <v>1.3360000000000001</v>
      </c>
      <c r="O1342" s="31">
        <v>1.3360000000000001</v>
      </c>
      <c r="P1342"/>
      <c r="Q1342"/>
      <c r="R1342"/>
    </row>
    <row r="1343" spans="1:18" ht="29" hidden="1" x14ac:dyDescent="0.35">
      <c r="A1343" s="31" t="s">
        <v>191</v>
      </c>
      <c r="B1343" s="31" t="s">
        <v>133</v>
      </c>
      <c r="C1343" s="31" t="s">
        <v>127</v>
      </c>
      <c r="D1343" s="31" t="s">
        <v>132</v>
      </c>
      <c r="E1343" s="31">
        <v>10</v>
      </c>
      <c r="F1343" s="31" t="s">
        <v>125</v>
      </c>
      <c r="G1343" s="31">
        <v>0</v>
      </c>
      <c r="H1343" s="31">
        <v>-1141.0260000000001</v>
      </c>
      <c r="I1343" s="31">
        <v>-1141.0260000000001</v>
      </c>
      <c r="J1343" s="31">
        <v>8215.3870999999999</v>
      </c>
      <c r="K1343" s="31">
        <v>27657.335299999999</v>
      </c>
      <c r="L1343" s="31">
        <v>-27657.335299999999</v>
      </c>
      <c r="N1343" s="31">
        <v>1.3360000000000001</v>
      </c>
      <c r="O1343" s="31">
        <v>1.3360000000000001</v>
      </c>
      <c r="P1343"/>
      <c r="Q1343"/>
      <c r="R1343"/>
    </row>
    <row r="1344" spans="1:18" ht="29" hidden="1" x14ac:dyDescent="0.35">
      <c r="A1344" s="31" t="s">
        <v>191</v>
      </c>
      <c r="B1344" s="31" t="s">
        <v>133</v>
      </c>
      <c r="C1344" s="31" t="s">
        <v>127</v>
      </c>
      <c r="D1344" s="31" t="s">
        <v>132</v>
      </c>
      <c r="E1344" s="31">
        <v>11</v>
      </c>
      <c r="F1344" s="31" t="s">
        <v>125</v>
      </c>
      <c r="G1344" s="31">
        <v>0</v>
      </c>
      <c r="H1344" s="31">
        <v>1141.0260000000001</v>
      </c>
      <c r="I1344" s="31">
        <v>-1141.0260000000001</v>
      </c>
      <c r="J1344" s="31">
        <v>-35600.010600000001</v>
      </c>
      <c r="K1344" s="31">
        <v>27657.335299999999</v>
      </c>
      <c r="L1344" s="31">
        <v>27657.335299999999</v>
      </c>
      <c r="N1344" s="31">
        <v>-1.3360000000000001</v>
      </c>
      <c r="O1344" s="31">
        <v>1.3360000000000001</v>
      </c>
      <c r="P1344"/>
      <c r="Q1344"/>
      <c r="R1344"/>
    </row>
    <row r="1345" spans="1:21" ht="29" hidden="1" x14ac:dyDescent="0.35">
      <c r="A1345" s="31" t="s">
        <v>191</v>
      </c>
      <c r="B1345" s="31" t="s">
        <v>133</v>
      </c>
      <c r="C1345" s="31" t="s">
        <v>127</v>
      </c>
      <c r="D1345" s="31" t="s">
        <v>132</v>
      </c>
      <c r="E1345" s="31">
        <v>12</v>
      </c>
      <c r="F1345" s="31" t="s">
        <v>125</v>
      </c>
      <c r="G1345" s="31">
        <v>0</v>
      </c>
      <c r="H1345" s="31">
        <v>1141.0260000000001</v>
      </c>
      <c r="I1345" s="31">
        <v>-1141.0260000000001</v>
      </c>
      <c r="J1345" s="31">
        <v>-19169.236499999999</v>
      </c>
      <c r="K1345" s="31">
        <v>27657.335299999999</v>
      </c>
      <c r="L1345" s="31">
        <v>27657.335299999999</v>
      </c>
      <c r="N1345" s="31">
        <v>-1.3360000000000001</v>
      </c>
      <c r="O1345" s="31">
        <v>1.3360000000000001</v>
      </c>
      <c r="P1345"/>
      <c r="Q1345"/>
      <c r="R1345"/>
    </row>
    <row r="1346" spans="1:21" ht="14.5" hidden="1" x14ac:dyDescent="0.35">
      <c r="A1346" s="31" t="s">
        <v>191</v>
      </c>
      <c r="B1346" s="31" t="s">
        <v>134</v>
      </c>
      <c r="C1346" s="31" t="s">
        <v>127</v>
      </c>
      <c r="D1346" s="31"/>
      <c r="E1346" s="31"/>
      <c r="F1346" s="31" t="s">
        <v>125</v>
      </c>
      <c r="G1346" s="31">
        <v>0</v>
      </c>
      <c r="H1346" s="31">
        <v>-5973.3828000000003</v>
      </c>
      <c r="I1346" s="31">
        <v>0</v>
      </c>
      <c r="J1346" s="31">
        <v>78848.653000000006</v>
      </c>
      <c r="K1346" s="32">
        <v>-5.4500000000000003E-6</v>
      </c>
      <c r="L1346" s="31">
        <v>-202949.2561</v>
      </c>
      <c r="N1346" s="31">
        <v>7.39</v>
      </c>
      <c r="O1346" s="32">
        <v>-1.7000000000000001E-10</v>
      </c>
      <c r="P1346"/>
      <c r="Q1346"/>
      <c r="R1346"/>
    </row>
    <row r="1347" spans="1:21" ht="14.5" hidden="1" x14ac:dyDescent="0.35">
      <c r="A1347" s="31" t="s">
        <v>191</v>
      </c>
      <c r="B1347" s="31" t="s">
        <v>135</v>
      </c>
      <c r="C1347" s="31" t="s">
        <v>127</v>
      </c>
      <c r="D1347" s="31"/>
      <c r="E1347" s="31"/>
      <c r="F1347" s="31" t="s">
        <v>125</v>
      </c>
      <c r="G1347" s="31">
        <v>0</v>
      </c>
      <c r="H1347" s="31">
        <v>-5973.3828000000003</v>
      </c>
      <c r="I1347" s="31">
        <v>0</v>
      </c>
      <c r="J1347" s="31">
        <v>64512.534299999999</v>
      </c>
      <c r="K1347" s="32">
        <v>-5.7089999999999999E-6</v>
      </c>
      <c r="L1347" s="31">
        <v>-202949.2561</v>
      </c>
      <c r="N1347" s="31">
        <v>7.39</v>
      </c>
      <c r="O1347" s="32">
        <v>-2.764E-10</v>
      </c>
      <c r="P1347"/>
      <c r="Q1347"/>
      <c r="R1347"/>
    </row>
    <row r="1348" spans="1:21" ht="14.5" hidden="1" x14ac:dyDescent="0.35">
      <c r="A1348" s="31" t="s">
        <v>191</v>
      </c>
      <c r="B1348" s="31" t="s">
        <v>136</v>
      </c>
      <c r="C1348" s="31" t="s">
        <v>127</v>
      </c>
      <c r="D1348" s="31"/>
      <c r="E1348" s="31"/>
      <c r="F1348" s="31" t="s">
        <v>125</v>
      </c>
      <c r="G1348" s="31">
        <v>0</v>
      </c>
      <c r="H1348" s="31">
        <v>0</v>
      </c>
      <c r="I1348" s="31">
        <v>-5973.3828000000003</v>
      </c>
      <c r="J1348" s="31">
        <v>-78848.653000000006</v>
      </c>
      <c r="K1348" s="31">
        <v>202949.2561</v>
      </c>
      <c r="L1348" s="32">
        <v>5.6899999999999997E-6</v>
      </c>
      <c r="N1348" s="32">
        <v>-1.7879999999999999E-10</v>
      </c>
      <c r="O1348" s="31">
        <v>7.39</v>
      </c>
      <c r="P1348"/>
      <c r="Q1348"/>
      <c r="R1348"/>
    </row>
    <row r="1349" spans="1:21" ht="14.5" hidden="1" x14ac:dyDescent="0.35">
      <c r="A1349" s="31" t="s">
        <v>191</v>
      </c>
      <c r="B1349" s="31" t="s">
        <v>137</v>
      </c>
      <c r="C1349" s="31" t="s">
        <v>127</v>
      </c>
      <c r="D1349" s="31"/>
      <c r="E1349" s="31"/>
      <c r="F1349" s="31" t="s">
        <v>125</v>
      </c>
      <c r="G1349" s="31">
        <v>0</v>
      </c>
      <c r="H1349" s="31">
        <v>0</v>
      </c>
      <c r="I1349" s="31">
        <v>-5973.3828000000003</v>
      </c>
      <c r="J1349" s="31">
        <v>-64512.534299999999</v>
      </c>
      <c r="K1349" s="31">
        <v>202949.2561</v>
      </c>
      <c r="L1349" s="32">
        <v>5.4990000000000002E-6</v>
      </c>
      <c r="N1349" s="32">
        <v>-2.6750000000000001E-10</v>
      </c>
      <c r="O1349" s="31">
        <v>7.39</v>
      </c>
      <c r="P1349"/>
      <c r="Q1349"/>
      <c r="R1349"/>
    </row>
    <row r="1350" spans="1:21" s="35" customFormat="1" ht="30" customHeight="1" x14ac:dyDescent="0.7">
      <c r="A1350" s="36" t="s">
        <v>191</v>
      </c>
      <c r="B1350" s="36" t="s">
        <v>138</v>
      </c>
      <c r="C1350" s="36" t="s">
        <v>127</v>
      </c>
      <c r="D1350" s="36"/>
      <c r="E1350" s="36"/>
      <c r="F1350" s="36" t="s">
        <v>125</v>
      </c>
      <c r="G1350" s="36">
        <v>0</v>
      </c>
      <c r="H1350" s="36">
        <v>-5973.3828000000003</v>
      </c>
      <c r="I1350" s="36">
        <v>0</v>
      </c>
      <c r="J1350" s="36">
        <v>71680.593599999993</v>
      </c>
      <c r="K1350" s="37">
        <v>-5.5790000000000003E-6</v>
      </c>
      <c r="L1350" s="36">
        <v>-202949.2561</v>
      </c>
      <c r="N1350" s="36">
        <v>7.39</v>
      </c>
      <c r="O1350" s="37"/>
      <c r="P1350" s="10">
        <f>N1350</f>
        <v>7.39</v>
      </c>
      <c r="Q1350" s="51">
        <f>(MAX(G1356:G1358)*P1350*EARTHQUAKE!B7)/('P-Delta Effect Check'!H1350*3000*EARTHQUAKE!B26)</f>
        <v>-2.7228614908730832E-2</v>
      </c>
      <c r="R1350" s="34">
        <v>-1234.17</v>
      </c>
      <c r="S1350" s="34">
        <v>1.528</v>
      </c>
      <c r="T1350" s="10">
        <f>S1350-S1443</f>
        <v>1.528</v>
      </c>
      <c r="U1350" s="45">
        <f>(MAX(G1356:G1358)*T1350*EARTHQUAKE!H7)/('P-Delta Effect Check'!R1350*3000*EARTHQUAKE!H26)</f>
        <v>-2.7248953468175522E-2</v>
      </c>
    </row>
    <row r="1351" spans="1:21" s="35" customFormat="1" ht="30" hidden="1" customHeight="1" x14ac:dyDescent="0.7">
      <c r="A1351" s="36" t="s">
        <v>191</v>
      </c>
      <c r="B1351" s="36" t="s">
        <v>139</v>
      </c>
      <c r="C1351" s="36" t="s">
        <v>127</v>
      </c>
      <c r="D1351" s="36"/>
      <c r="E1351" s="36"/>
      <c r="F1351" s="36" t="s">
        <v>125</v>
      </c>
      <c r="G1351" s="36">
        <v>0</v>
      </c>
      <c r="H1351" s="36">
        <v>0</v>
      </c>
      <c r="I1351" s="36">
        <v>-5973.3828000000003</v>
      </c>
      <c r="J1351" s="36">
        <v>-71680.593599999993</v>
      </c>
      <c r="K1351" s="36">
        <v>202949.2561</v>
      </c>
      <c r="L1351" s="37">
        <v>5.5949999999999998E-6</v>
      </c>
      <c r="N1351" s="37"/>
      <c r="O1351" s="36">
        <v>7.39</v>
      </c>
      <c r="P1351" s="10"/>
      <c r="Q1351" s="10"/>
      <c r="R1351" s="10"/>
    </row>
    <row r="1352" spans="1:21" ht="14.5" hidden="1" x14ac:dyDescent="0.35">
      <c r="A1352" s="31" t="s">
        <v>191</v>
      </c>
      <c r="B1352" s="31" t="s">
        <v>140</v>
      </c>
      <c r="C1352" s="31" t="s">
        <v>127</v>
      </c>
      <c r="D1352" s="31"/>
      <c r="E1352" s="31"/>
      <c r="F1352" s="31" t="s">
        <v>125</v>
      </c>
      <c r="G1352" s="31">
        <v>0</v>
      </c>
      <c r="H1352" s="31">
        <v>-1627.7194</v>
      </c>
      <c r="I1352" s="31">
        <v>0</v>
      </c>
      <c r="J1352" s="31">
        <v>21485.896400000001</v>
      </c>
      <c r="K1352" s="32">
        <v>-1.5E-6</v>
      </c>
      <c r="L1352" s="31">
        <v>-55964.906000000003</v>
      </c>
      <c r="N1352" s="31">
        <v>2.0150000000000001</v>
      </c>
      <c r="O1352" s="32">
        <v>-4.682E-11</v>
      </c>
      <c r="P1352"/>
      <c r="Q1352"/>
      <c r="R1352"/>
    </row>
    <row r="1353" spans="1:21" ht="14.5" hidden="1" x14ac:dyDescent="0.35">
      <c r="A1353" s="31" t="s">
        <v>191</v>
      </c>
      <c r="B1353" s="31" t="s">
        <v>141</v>
      </c>
      <c r="C1353" s="31" t="s">
        <v>127</v>
      </c>
      <c r="D1353" s="31"/>
      <c r="E1353" s="31"/>
      <c r="F1353" s="31" t="s">
        <v>125</v>
      </c>
      <c r="G1353" s="31">
        <v>0</v>
      </c>
      <c r="H1353" s="31">
        <v>-1627.7194</v>
      </c>
      <c r="I1353" s="31">
        <v>0</v>
      </c>
      <c r="J1353" s="31">
        <v>17579.3698</v>
      </c>
      <c r="K1353" s="32">
        <v>-1.5710000000000001E-6</v>
      </c>
      <c r="L1353" s="31">
        <v>-55964.906000000003</v>
      </c>
      <c r="N1353" s="31">
        <v>2.0150000000000001</v>
      </c>
      <c r="O1353" s="32">
        <v>-7.5889999999999996E-11</v>
      </c>
      <c r="P1353"/>
      <c r="Q1353"/>
      <c r="R1353"/>
    </row>
    <row r="1354" spans="1:21" ht="14.5" hidden="1" x14ac:dyDescent="0.35">
      <c r="A1354" s="31" t="s">
        <v>191</v>
      </c>
      <c r="B1354" s="31" t="s">
        <v>142</v>
      </c>
      <c r="C1354" s="31" t="s">
        <v>127</v>
      </c>
      <c r="D1354" s="31"/>
      <c r="E1354" s="31"/>
      <c r="F1354" s="31" t="s">
        <v>125</v>
      </c>
      <c r="G1354" s="31">
        <v>0</v>
      </c>
      <c r="H1354" s="31">
        <v>0</v>
      </c>
      <c r="I1354" s="31">
        <v>-1763.3626999999999</v>
      </c>
      <c r="J1354" s="31">
        <v>-23276.3878</v>
      </c>
      <c r="K1354" s="31">
        <v>60628.648200000003</v>
      </c>
      <c r="L1354" s="32">
        <v>1.697E-6</v>
      </c>
      <c r="N1354" s="32">
        <v>-5.3359999999999997E-11</v>
      </c>
      <c r="O1354" s="31">
        <v>2.1829999999999998</v>
      </c>
      <c r="P1354"/>
      <c r="Q1354"/>
      <c r="R1354"/>
    </row>
    <row r="1355" spans="1:21" ht="14.5" hidden="1" x14ac:dyDescent="0.35">
      <c r="A1355" s="31" t="s">
        <v>191</v>
      </c>
      <c r="B1355" s="31" t="s">
        <v>143</v>
      </c>
      <c r="C1355" s="31" t="s">
        <v>127</v>
      </c>
      <c r="D1355" s="31"/>
      <c r="E1355" s="31"/>
      <c r="F1355" s="31" t="s">
        <v>125</v>
      </c>
      <c r="G1355" s="31">
        <v>0</v>
      </c>
      <c r="H1355" s="31">
        <v>0</v>
      </c>
      <c r="I1355" s="31">
        <v>-1763.3626999999999</v>
      </c>
      <c r="J1355" s="31">
        <v>-19044.317299999999</v>
      </c>
      <c r="K1355" s="31">
        <v>60628.648200000003</v>
      </c>
      <c r="L1355" s="32">
        <v>1.64E-6</v>
      </c>
      <c r="N1355" s="32">
        <v>-7.9570000000000003E-11</v>
      </c>
      <c r="O1355" s="31">
        <v>2.1829999999999998</v>
      </c>
      <c r="P1355"/>
      <c r="Q1355"/>
      <c r="R1355"/>
    </row>
    <row r="1356" spans="1:21" s="35" customFormat="1" ht="30" customHeight="1" x14ac:dyDescent="0.7">
      <c r="A1356" s="36" t="s">
        <v>191</v>
      </c>
      <c r="B1356" s="36" t="s">
        <v>144</v>
      </c>
      <c r="C1356" s="36" t="s">
        <v>145</v>
      </c>
      <c r="D1356" s="36"/>
      <c r="E1356" s="36"/>
      <c r="F1356" s="36" t="s">
        <v>125</v>
      </c>
      <c r="G1356" s="36">
        <v>173267.64</v>
      </c>
      <c r="H1356" s="36">
        <v>0</v>
      </c>
      <c r="I1356" s="36">
        <v>0</v>
      </c>
      <c r="J1356" s="36">
        <v>0</v>
      </c>
      <c r="K1356" s="36">
        <v>2079211.68</v>
      </c>
      <c r="L1356" s="36">
        <v>-2079212</v>
      </c>
      <c r="N1356" s="37"/>
      <c r="O1356" s="37"/>
      <c r="P1356" s="10"/>
      <c r="Q1356" s="51"/>
      <c r="R1356" s="55"/>
      <c r="S1356" s="57"/>
      <c r="T1356" s="10"/>
    </row>
    <row r="1357" spans="1:21" s="35" customFormat="1" ht="30" customHeight="1" x14ac:dyDescent="0.7">
      <c r="A1357" s="36" t="s">
        <v>191</v>
      </c>
      <c r="B1357" s="36" t="s">
        <v>146</v>
      </c>
      <c r="C1357" s="36" t="s">
        <v>145</v>
      </c>
      <c r="D1357" s="36"/>
      <c r="E1357" s="36"/>
      <c r="F1357" s="36" t="s">
        <v>125</v>
      </c>
      <c r="G1357" s="36">
        <v>242099.64</v>
      </c>
      <c r="H1357" s="36">
        <v>0</v>
      </c>
      <c r="I1357" s="36">
        <v>0</v>
      </c>
      <c r="J1357" s="36">
        <v>0</v>
      </c>
      <c r="K1357" s="36">
        <v>2905195.68</v>
      </c>
      <c r="L1357" s="36">
        <v>-2905196</v>
      </c>
      <c r="N1357" s="37"/>
      <c r="O1357" s="37"/>
      <c r="P1357" s="10"/>
      <c r="Q1357" s="51"/>
      <c r="R1357" s="55"/>
      <c r="S1357" s="57"/>
      <c r="T1357" s="10"/>
    </row>
    <row r="1358" spans="1:21" s="39" customFormat="1" ht="30" customHeight="1" thickBot="1" x14ac:dyDescent="0.75">
      <c r="A1358" s="38" t="s">
        <v>191</v>
      </c>
      <c r="B1358" s="38" t="s">
        <v>147</v>
      </c>
      <c r="C1358" s="38" t="s">
        <v>145</v>
      </c>
      <c r="D1358" s="38"/>
      <c r="E1358" s="38"/>
      <c r="F1358" s="38" t="s">
        <v>125</v>
      </c>
      <c r="G1358" s="38">
        <v>189756.72</v>
      </c>
      <c r="H1358" s="38">
        <v>0</v>
      </c>
      <c r="I1358" s="38">
        <v>0</v>
      </c>
      <c r="J1358" s="38">
        <v>0</v>
      </c>
      <c r="K1358" s="38">
        <v>2277080.64</v>
      </c>
      <c r="L1358" s="38">
        <v>-2277081</v>
      </c>
      <c r="N1358" s="40"/>
      <c r="O1358" s="40"/>
      <c r="P1358" s="43"/>
      <c r="Q1358" s="52"/>
      <c r="R1358" s="47"/>
      <c r="S1358" s="54"/>
      <c r="T1358" s="43"/>
    </row>
    <row r="1359" spans="1:21" ht="14.5" hidden="1" x14ac:dyDescent="0.35">
      <c r="A1359" s="31" t="s">
        <v>191</v>
      </c>
      <c r="B1359" s="31" t="s">
        <v>148</v>
      </c>
      <c r="C1359" s="31" t="s">
        <v>145</v>
      </c>
      <c r="D1359" s="31" t="s">
        <v>149</v>
      </c>
      <c r="E1359" s="31"/>
      <c r="F1359" s="31" t="s">
        <v>125</v>
      </c>
      <c r="G1359" s="31">
        <v>149436.72</v>
      </c>
      <c r="H1359" s="31">
        <v>0</v>
      </c>
      <c r="I1359" s="31">
        <v>760.00840000000005</v>
      </c>
      <c r="J1359" s="31">
        <v>18240.2022</v>
      </c>
      <c r="K1359" s="31">
        <v>1817803.1048000001</v>
      </c>
      <c r="L1359" s="31">
        <v>-1793241</v>
      </c>
      <c r="N1359" s="31">
        <v>1.1870000000000001</v>
      </c>
      <c r="O1359" s="31">
        <v>1.1870000000000001</v>
      </c>
      <c r="P1359"/>
      <c r="Q1359"/>
      <c r="R1359"/>
    </row>
    <row r="1360" spans="1:21" ht="14.5" hidden="1" x14ac:dyDescent="0.35">
      <c r="A1360" s="31" t="s">
        <v>191</v>
      </c>
      <c r="B1360" s="31" t="s">
        <v>148</v>
      </c>
      <c r="C1360" s="31" t="s">
        <v>145</v>
      </c>
      <c r="D1360" s="31" t="s">
        <v>150</v>
      </c>
      <c r="E1360" s="31"/>
      <c r="F1360" s="31" t="s">
        <v>125</v>
      </c>
      <c r="G1360" s="31">
        <v>149436.72</v>
      </c>
      <c r="H1360" s="31">
        <v>-1013.3446</v>
      </c>
      <c r="I1360" s="31">
        <v>-1013.3446</v>
      </c>
      <c r="J1360" s="31">
        <v>-12160.1348</v>
      </c>
      <c r="K1360" s="31">
        <v>1774818.7914</v>
      </c>
      <c r="L1360" s="31">
        <v>-1817803</v>
      </c>
      <c r="N1360" s="32">
        <v>-8.3840000000000005E-11</v>
      </c>
      <c r="O1360" s="31">
        <v>-0.89</v>
      </c>
      <c r="P1360"/>
      <c r="Q1360"/>
      <c r="R1360"/>
    </row>
    <row r="1361" spans="1:18" ht="14.5" hidden="1" x14ac:dyDescent="0.35">
      <c r="A1361" s="31" t="s">
        <v>191</v>
      </c>
      <c r="B1361" s="31" t="s">
        <v>151</v>
      </c>
      <c r="C1361" s="31" t="s">
        <v>145</v>
      </c>
      <c r="D1361" s="31" t="s">
        <v>149</v>
      </c>
      <c r="E1361" s="31"/>
      <c r="F1361" s="31" t="s">
        <v>125</v>
      </c>
      <c r="G1361" s="31">
        <v>149436.72</v>
      </c>
      <c r="H1361" s="31">
        <v>1013.3446</v>
      </c>
      <c r="I1361" s="31">
        <v>1013.3446</v>
      </c>
      <c r="J1361" s="31">
        <v>12160.1348</v>
      </c>
      <c r="K1361" s="31">
        <v>1811662.4886</v>
      </c>
      <c r="L1361" s="31">
        <v>-1768678</v>
      </c>
      <c r="N1361" s="32">
        <v>-9.9589999999999999E-12</v>
      </c>
      <c r="O1361" s="31">
        <v>0.89</v>
      </c>
      <c r="P1361"/>
      <c r="Q1361"/>
      <c r="R1361"/>
    </row>
    <row r="1362" spans="1:18" ht="14.5" hidden="1" x14ac:dyDescent="0.35">
      <c r="A1362" s="31" t="s">
        <v>191</v>
      </c>
      <c r="B1362" s="31" t="s">
        <v>151</v>
      </c>
      <c r="C1362" s="31" t="s">
        <v>145</v>
      </c>
      <c r="D1362" s="31" t="s">
        <v>150</v>
      </c>
      <c r="E1362" s="31"/>
      <c r="F1362" s="31" t="s">
        <v>125</v>
      </c>
      <c r="G1362" s="31">
        <v>149436.72</v>
      </c>
      <c r="H1362" s="31">
        <v>0</v>
      </c>
      <c r="I1362" s="31">
        <v>-760.00840000000005</v>
      </c>
      <c r="J1362" s="31">
        <v>-18240.2022</v>
      </c>
      <c r="K1362" s="31">
        <v>1768678.1751999999</v>
      </c>
      <c r="L1362" s="31">
        <v>-1793241</v>
      </c>
      <c r="N1362" s="31">
        <v>-1.1870000000000001</v>
      </c>
      <c r="O1362" s="31">
        <v>-1.1870000000000001</v>
      </c>
      <c r="P1362"/>
      <c r="Q1362"/>
      <c r="R1362"/>
    </row>
    <row r="1363" spans="1:18" ht="14.5" hidden="1" x14ac:dyDescent="0.35">
      <c r="A1363" s="31" t="s">
        <v>191</v>
      </c>
      <c r="B1363" s="31" t="s">
        <v>152</v>
      </c>
      <c r="C1363" s="31" t="s">
        <v>145</v>
      </c>
      <c r="D1363" s="31" t="s">
        <v>149</v>
      </c>
      <c r="E1363" s="31"/>
      <c r="F1363" s="31" t="s">
        <v>125</v>
      </c>
      <c r="G1363" s="31">
        <v>189123.12</v>
      </c>
      <c r="H1363" s="31">
        <v>0</v>
      </c>
      <c r="I1363" s="31">
        <v>1520.0169000000001</v>
      </c>
      <c r="J1363" s="31">
        <v>36480.404399999999</v>
      </c>
      <c r="K1363" s="31">
        <v>2318602.3695</v>
      </c>
      <c r="L1363" s="31">
        <v>-2269477</v>
      </c>
      <c r="N1363" s="31">
        <v>2.3740000000000001</v>
      </c>
      <c r="O1363" s="31">
        <v>2.3740000000000001</v>
      </c>
      <c r="P1363"/>
      <c r="Q1363"/>
      <c r="R1363"/>
    </row>
    <row r="1364" spans="1:18" ht="14.5" hidden="1" x14ac:dyDescent="0.35">
      <c r="A1364" s="31" t="s">
        <v>191</v>
      </c>
      <c r="B1364" s="31" t="s">
        <v>152</v>
      </c>
      <c r="C1364" s="31" t="s">
        <v>145</v>
      </c>
      <c r="D1364" s="31" t="s">
        <v>150</v>
      </c>
      <c r="E1364" s="31"/>
      <c r="F1364" s="31" t="s">
        <v>125</v>
      </c>
      <c r="G1364" s="31">
        <v>189123.12</v>
      </c>
      <c r="H1364" s="31">
        <v>-2026.6891000000001</v>
      </c>
      <c r="I1364" s="31">
        <v>-2026.6891000000001</v>
      </c>
      <c r="J1364" s="31">
        <v>-24320.2696</v>
      </c>
      <c r="K1364" s="31">
        <v>2232633.7428000001</v>
      </c>
      <c r="L1364" s="31">
        <v>-2318602</v>
      </c>
      <c r="N1364" s="32">
        <v>-6.5840000000000002E-11</v>
      </c>
      <c r="O1364" s="31">
        <v>-1.78</v>
      </c>
      <c r="P1364"/>
      <c r="Q1364"/>
      <c r="R1364"/>
    </row>
    <row r="1365" spans="1:18" ht="14.5" hidden="1" x14ac:dyDescent="0.35">
      <c r="A1365" s="31" t="s">
        <v>191</v>
      </c>
      <c r="B1365" s="31" t="s">
        <v>153</v>
      </c>
      <c r="C1365" s="31" t="s">
        <v>145</v>
      </c>
      <c r="D1365" s="31" t="s">
        <v>149</v>
      </c>
      <c r="E1365" s="31"/>
      <c r="F1365" s="31" t="s">
        <v>125</v>
      </c>
      <c r="G1365" s="31">
        <v>189123.12</v>
      </c>
      <c r="H1365" s="31">
        <v>2026.6891000000001</v>
      </c>
      <c r="I1365" s="31">
        <v>2026.6891000000001</v>
      </c>
      <c r="J1365" s="31">
        <v>24320.2696</v>
      </c>
      <c r="K1365" s="31">
        <v>2306321.1372000002</v>
      </c>
      <c r="L1365" s="31">
        <v>-2220353</v>
      </c>
      <c r="N1365" s="32">
        <v>8.192E-11</v>
      </c>
      <c r="O1365" s="31">
        <v>1.78</v>
      </c>
      <c r="P1365"/>
      <c r="Q1365"/>
      <c r="R1365"/>
    </row>
    <row r="1366" spans="1:18" ht="14.5" hidden="1" x14ac:dyDescent="0.35">
      <c r="A1366" s="31" t="s">
        <v>191</v>
      </c>
      <c r="B1366" s="31" t="s">
        <v>153</v>
      </c>
      <c r="C1366" s="31" t="s">
        <v>145</v>
      </c>
      <c r="D1366" s="31" t="s">
        <v>150</v>
      </c>
      <c r="E1366" s="31"/>
      <c r="F1366" s="31" t="s">
        <v>125</v>
      </c>
      <c r="G1366" s="31">
        <v>189123.12</v>
      </c>
      <c r="H1366" s="31">
        <v>0</v>
      </c>
      <c r="I1366" s="31">
        <v>-1520.0169000000001</v>
      </c>
      <c r="J1366" s="31">
        <v>-36480.404399999999</v>
      </c>
      <c r="K1366" s="31">
        <v>2220352.5104999999</v>
      </c>
      <c r="L1366" s="31">
        <v>-2269477</v>
      </c>
      <c r="N1366" s="31">
        <v>-2.3740000000000001</v>
      </c>
      <c r="O1366" s="31">
        <v>-2.3740000000000001</v>
      </c>
      <c r="P1366"/>
      <c r="Q1366"/>
      <c r="R1366"/>
    </row>
    <row r="1367" spans="1:18" ht="14.5" hidden="1" x14ac:dyDescent="0.35">
      <c r="A1367" s="31" t="s">
        <v>191</v>
      </c>
      <c r="B1367" s="31" t="s">
        <v>154</v>
      </c>
      <c r="C1367" s="31" t="s">
        <v>145</v>
      </c>
      <c r="D1367" s="31" t="s">
        <v>149</v>
      </c>
      <c r="E1367" s="31"/>
      <c r="F1367" s="31" t="s">
        <v>125</v>
      </c>
      <c r="G1367" s="31">
        <v>149436.72</v>
      </c>
      <c r="H1367" s="31">
        <v>1013.3446</v>
      </c>
      <c r="I1367" s="31">
        <v>0</v>
      </c>
      <c r="J1367" s="31">
        <v>4107.6935000000003</v>
      </c>
      <c r="K1367" s="31">
        <v>1817803.1048000001</v>
      </c>
      <c r="L1367" s="31">
        <v>-1768678</v>
      </c>
      <c r="N1367" s="31">
        <v>0.89</v>
      </c>
      <c r="O1367" s="31">
        <v>1.1870000000000001</v>
      </c>
      <c r="P1367"/>
      <c r="Q1367"/>
      <c r="R1367"/>
    </row>
    <row r="1368" spans="1:18" ht="14.5" hidden="1" x14ac:dyDescent="0.35">
      <c r="A1368" s="31" t="s">
        <v>191</v>
      </c>
      <c r="B1368" s="31" t="s">
        <v>154</v>
      </c>
      <c r="C1368" s="31" t="s">
        <v>145</v>
      </c>
      <c r="D1368" s="31" t="s">
        <v>150</v>
      </c>
      <c r="E1368" s="31"/>
      <c r="F1368" s="31" t="s">
        <v>125</v>
      </c>
      <c r="G1368" s="31">
        <v>149436.72</v>
      </c>
      <c r="H1368" s="31">
        <v>-760.00840000000005</v>
      </c>
      <c r="I1368" s="31">
        <v>-1013.3446</v>
      </c>
      <c r="J1368" s="31">
        <v>-18240.2022</v>
      </c>
      <c r="K1368" s="31">
        <v>1793240.64</v>
      </c>
      <c r="L1368" s="31">
        <v>-1811662</v>
      </c>
      <c r="N1368" s="31">
        <v>-1.1870000000000001</v>
      </c>
      <c r="O1368" s="32">
        <v>-4.38E-11</v>
      </c>
      <c r="P1368"/>
      <c r="Q1368"/>
      <c r="R1368"/>
    </row>
    <row r="1369" spans="1:18" ht="14.5" hidden="1" x14ac:dyDescent="0.35">
      <c r="A1369" s="31" t="s">
        <v>191</v>
      </c>
      <c r="B1369" s="31" t="s">
        <v>155</v>
      </c>
      <c r="C1369" s="31" t="s">
        <v>145</v>
      </c>
      <c r="D1369" s="31" t="s">
        <v>149</v>
      </c>
      <c r="E1369" s="31"/>
      <c r="F1369" s="31" t="s">
        <v>125</v>
      </c>
      <c r="G1369" s="31">
        <v>149436.72</v>
      </c>
      <c r="H1369" s="31">
        <v>760.00840000000005</v>
      </c>
      <c r="I1369" s="31">
        <v>1013.3446</v>
      </c>
      <c r="J1369" s="31">
        <v>18240.2022</v>
      </c>
      <c r="K1369" s="31">
        <v>1793240.64</v>
      </c>
      <c r="L1369" s="31">
        <v>-1774819</v>
      </c>
      <c r="N1369" s="31">
        <v>1.1870000000000001</v>
      </c>
      <c r="O1369" s="32">
        <v>-5.0049999999999998E-11</v>
      </c>
      <c r="P1369"/>
      <c r="Q1369"/>
      <c r="R1369"/>
    </row>
    <row r="1370" spans="1:18" ht="14.5" hidden="1" x14ac:dyDescent="0.35">
      <c r="A1370" s="31" t="s">
        <v>191</v>
      </c>
      <c r="B1370" s="31" t="s">
        <v>155</v>
      </c>
      <c r="C1370" s="31" t="s">
        <v>145</v>
      </c>
      <c r="D1370" s="31" t="s">
        <v>150</v>
      </c>
      <c r="E1370" s="31"/>
      <c r="F1370" s="31" t="s">
        <v>125</v>
      </c>
      <c r="G1370" s="31">
        <v>149436.72</v>
      </c>
      <c r="H1370" s="31">
        <v>-1013.3446</v>
      </c>
      <c r="I1370" s="31">
        <v>0</v>
      </c>
      <c r="J1370" s="31">
        <v>-4107.6935000000003</v>
      </c>
      <c r="K1370" s="31">
        <v>1768678.1751999999</v>
      </c>
      <c r="L1370" s="31">
        <v>-1817803</v>
      </c>
      <c r="N1370" s="31">
        <v>-0.89</v>
      </c>
      <c r="O1370" s="31">
        <v>-1.1870000000000001</v>
      </c>
      <c r="P1370"/>
      <c r="Q1370"/>
      <c r="R1370"/>
    </row>
    <row r="1371" spans="1:18" ht="14.5" hidden="1" x14ac:dyDescent="0.35">
      <c r="A1371" s="31" t="s">
        <v>191</v>
      </c>
      <c r="B1371" s="31" t="s">
        <v>156</v>
      </c>
      <c r="C1371" s="31" t="s">
        <v>145</v>
      </c>
      <c r="D1371" s="31" t="s">
        <v>149</v>
      </c>
      <c r="E1371" s="31"/>
      <c r="F1371" s="31" t="s">
        <v>125</v>
      </c>
      <c r="G1371" s="31">
        <v>189123.12</v>
      </c>
      <c r="H1371" s="31">
        <v>2026.6891000000001</v>
      </c>
      <c r="I1371" s="31">
        <v>0</v>
      </c>
      <c r="J1371" s="31">
        <v>8215.3870999999999</v>
      </c>
      <c r="K1371" s="31">
        <v>2318602.3695</v>
      </c>
      <c r="L1371" s="31">
        <v>-2220353</v>
      </c>
      <c r="N1371" s="31">
        <v>1.78</v>
      </c>
      <c r="O1371" s="31">
        <v>2.3740000000000001</v>
      </c>
      <c r="P1371"/>
      <c r="Q1371"/>
      <c r="R1371"/>
    </row>
    <row r="1372" spans="1:18" ht="14.5" hidden="1" x14ac:dyDescent="0.35">
      <c r="A1372" s="31" t="s">
        <v>191</v>
      </c>
      <c r="B1372" s="31" t="s">
        <v>156</v>
      </c>
      <c r="C1372" s="31" t="s">
        <v>145</v>
      </c>
      <c r="D1372" s="31" t="s">
        <v>150</v>
      </c>
      <c r="E1372" s="31"/>
      <c r="F1372" s="31" t="s">
        <v>125</v>
      </c>
      <c r="G1372" s="31">
        <v>189123.12</v>
      </c>
      <c r="H1372" s="31">
        <v>-1520.0168000000001</v>
      </c>
      <c r="I1372" s="31">
        <v>-2026.6891000000001</v>
      </c>
      <c r="J1372" s="31">
        <v>-36480.404399999999</v>
      </c>
      <c r="K1372" s="31">
        <v>2269477.44</v>
      </c>
      <c r="L1372" s="31">
        <v>-2306321</v>
      </c>
      <c r="N1372" s="31">
        <v>-2.3740000000000001</v>
      </c>
      <c r="O1372" s="32">
        <v>1.4259999999999999E-11</v>
      </c>
      <c r="P1372"/>
      <c r="Q1372"/>
      <c r="R1372"/>
    </row>
    <row r="1373" spans="1:18" ht="14.5" hidden="1" x14ac:dyDescent="0.35">
      <c r="A1373" s="31" t="s">
        <v>191</v>
      </c>
      <c r="B1373" s="31" t="s">
        <v>157</v>
      </c>
      <c r="C1373" s="31" t="s">
        <v>145</v>
      </c>
      <c r="D1373" s="31" t="s">
        <v>149</v>
      </c>
      <c r="E1373" s="31"/>
      <c r="F1373" s="31" t="s">
        <v>125</v>
      </c>
      <c r="G1373" s="31">
        <v>189123.12</v>
      </c>
      <c r="H1373" s="31">
        <v>1520.0168000000001</v>
      </c>
      <c r="I1373" s="31">
        <v>2026.6891000000001</v>
      </c>
      <c r="J1373" s="31">
        <v>36480.404399999999</v>
      </c>
      <c r="K1373" s="31">
        <v>2269477.44</v>
      </c>
      <c r="L1373" s="31">
        <v>-2232634</v>
      </c>
      <c r="N1373" s="31">
        <v>2.3740000000000001</v>
      </c>
      <c r="O1373" s="32">
        <v>1.7570000000000001E-12</v>
      </c>
      <c r="P1373"/>
      <c r="Q1373"/>
      <c r="R1373"/>
    </row>
    <row r="1374" spans="1:18" ht="14.5" hidden="1" x14ac:dyDescent="0.35">
      <c r="A1374" s="31" t="s">
        <v>191</v>
      </c>
      <c r="B1374" s="31" t="s">
        <v>157</v>
      </c>
      <c r="C1374" s="31" t="s">
        <v>145</v>
      </c>
      <c r="D1374" s="31" t="s">
        <v>150</v>
      </c>
      <c r="E1374" s="31"/>
      <c r="F1374" s="31" t="s">
        <v>125</v>
      </c>
      <c r="G1374" s="31">
        <v>189123.12</v>
      </c>
      <c r="H1374" s="31">
        <v>-2026.6891000000001</v>
      </c>
      <c r="I1374" s="31">
        <v>0</v>
      </c>
      <c r="J1374" s="31">
        <v>-8215.3870999999999</v>
      </c>
      <c r="K1374" s="31">
        <v>2220352.5104999999</v>
      </c>
      <c r="L1374" s="31">
        <v>-2318602</v>
      </c>
      <c r="N1374" s="31">
        <v>-1.78</v>
      </c>
      <c r="O1374" s="31">
        <v>-2.3740000000000001</v>
      </c>
      <c r="P1374"/>
      <c r="Q1374"/>
      <c r="R1374"/>
    </row>
    <row r="1375" spans="1:18" ht="14.5" hidden="1" x14ac:dyDescent="0.35">
      <c r="A1375" s="31" t="s">
        <v>191</v>
      </c>
      <c r="B1375" s="31" t="s">
        <v>158</v>
      </c>
      <c r="C1375" s="31" t="s">
        <v>145</v>
      </c>
      <c r="D1375" s="31" t="s">
        <v>149</v>
      </c>
      <c r="E1375" s="31"/>
      <c r="F1375" s="31" t="s">
        <v>125</v>
      </c>
      <c r="G1375" s="31">
        <v>111386.34</v>
      </c>
      <c r="H1375" s="31">
        <v>0</v>
      </c>
      <c r="I1375" s="31">
        <v>1520.0169000000001</v>
      </c>
      <c r="J1375" s="31">
        <v>36480.404399999999</v>
      </c>
      <c r="K1375" s="31">
        <v>1385761.0094999999</v>
      </c>
      <c r="L1375" s="31">
        <v>-1336636</v>
      </c>
      <c r="N1375" s="31">
        <v>2.3740000000000001</v>
      </c>
      <c r="O1375" s="31">
        <v>2.3740000000000001</v>
      </c>
      <c r="P1375"/>
      <c r="Q1375"/>
      <c r="R1375"/>
    </row>
    <row r="1376" spans="1:18" ht="14.5" hidden="1" x14ac:dyDescent="0.35">
      <c r="A1376" s="31" t="s">
        <v>191</v>
      </c>
      <c r="B1376" s="31" t="s">
        <v>158</v>
      </c>
      <c r="C1376" s="31" t="s">
        <v>145</v>
      </c>
      <c r="D1376" s="31" t="s">
        <v>150</v>
      </c>
      <c r="E1376" s="31"/>
      <c r="F1376" s="31" t="s">
        <v>125</v>
      </c>
      <c r="G1376" s="31">
        <v>111386.34</v>
      </c>
      <c r="H1376" s="31">
        <v>-2026.6891000000001</v>
      </c>
      <c r="I1376" s="31">
        <v>-2026.6891000000001</v>
      </c>
      <c r="J1376" s="31">
        <v>-24320.2696</v>
      </c>
      <c r="K1376" s="31">
        <v>1299792.3828</v>
      </c>
      <c r="L1376" s="31">
        <v>-1385761</v>
      </c>
      <c r="N1376" s="32">
        <v>-1.091E-10</v>
      </c>
      <c r="O1376" s="31">
        <v>-1.78</v>
      </c>
      <c r="P1376"/>
      <c r="Q1376"/>
      <c r="R1376"/>
    </row>
    <row r="1377" spans="1:18" ht="14.5" hidden="1" x14ac:dyDescent="0.35">
      <c r="A1377" s="31" t="s">
        <v>191</v>
      </c>
      <c r="B1377" s="31" t="s">
        <v>159</v>
      </c>
      <c r="C1377" s="31" t="s">
        <v>145</v>
      </c>
      <c r="D1377" s="31" t="s">
        <v>149</v>
      </c>
      <c r="E1377" s="31"/>
      <c r="F1377" s="31" t="s">
        <v>125</v>
      </c>
      <c r="G1377" s="31">
        <v>111386.34</v>
      </c>
      <c r="H1377" s="31">
        <v>2026.6891000000001</v>
      </c>
      <c r="I1377" s="31">
        <v>2026.6891000000001</v>
      </c>
      <c r="J1377" s="31">
        <v>24320.2696</v>
      </c>
      <c r="K1377" s="31">
        <v>1373479.7771999999</v>
      </c>
      <c r="L1377" s="31">
        <v>-1287511</v>
      </c>
      <c r="N1377" s="32">
        <v>3.8699999999999999E-11</v>
      </c>
      <c r="O1377" s="31">
        <v>1.78</v>
      </c>
      <c r="P1377"/>
      <c r="Q1377"/>
      <c r="R1377"/>
    </row>
    <row r="1378" spans="1:18" ht="14.5" hidden="1" x14ac:dyDescent="0.35">
      <c r="A1378" s="31" t="s">
        <v>191</v>
      </c>
      <c r="B1378" s="31" t="s">
        <v>159</v>
      </c>
      <c r="C1378" s="31" t="s">
        <v>145</v>
      </c>
      <c r="D1378" s="31" t="s">
        <v>150</v>
      </c>
      <c r="E1378" s="31"/>
      <c r="F1378" s="31" t="s">
        <v>125</v>
      </c>
      <c r="G1378" s="31">
        <v>111386.34</v>
      </c>
      <c r="H1378" s="31">
        <v>0</v>
      </c>
      <c r="I1378" s="31">
        <v>-1520.0169000000001</v>
      </c>
      <c r="J1378" s="31">
        <v>-36480.404399999999</v>
      </c>
      <c r="K1378" s="31">
        <v>1287511.1505</v>
      </c>
      <c r="L1378" s="31">
        <v>-1336636</v>
      </c>
      <c r="N1378" s="31">
        <v>-2.3740000000000001</v>
      </c>
      <c r="O1378" s="31">
        <v>-2.3740000000000001</v>
      </c>
      <c r="P1378"/>
      <c r="Q1378"/>
      <c r="R1378"/>
    </row>
    <row r="1379" spans="1:18" ht="14.5" hidden="1" x14ac:dyDescent="0.35">
      <c r="A1379" s="31" t="s">
        <v>191</v>
      </c>
      <c r="B1379" s="31" t="s">
        <v>160</v>
      </c>
      <c r="C1379" s="31" t="s">
        <v>145</v>
      </c>
      <c r="D1379" s="31" t="s">
        <v>149</v>
      </c>
      <c r="E1379" s="31"/>
      <c r="F1379" s="31" t="s">
        <v>125</v>
      </c>
      <c r="G1379" s="31">
        <v>111386.34</v>
      </c>
      <c r="H1379" s="31">
        <v>2026.6891000000001</v>
      </c>
      <c r="I1379" s="31">
        <v>0</v>
      </c>
      <c r="J1379" s="31">
        <v>8215.3870999999999</v>
      </c>
      <c r="K1379" s="31">
        <v>1385761.0094999999</v>
      </c>
      <c r="L1379" s="31">
        <v>-1287511</v>
      </c>
      <c r="N1379" s="31">
        <v>1.78</v>
      </c>
      <c r="O1379" s="31">
        <v>2.3740000000000001</v>
      </c>
      <c r="P1379"/>
      <c r="Q1379"/>
      <c r="R1379"/>
    </row>
    <row r="1380" spans="1:18" ht="14.5" hidden="1" x14ac:dyDescent="0.35">
      <c r="A1380" s="31" t="s">
        <v>191</v>
      </c>
      <c r="B1380" s="31" t="s">
        <v>160</v>
      </c>
      <c r="C1380" s="31" t="s">
        <v>145</v>
      </c>
      <c r="D1380" s="31" t="s">
        <v>150</v>
      </c>
      <c r="E1380" s="31"/>
      <c r="F1380" s="31" t="s">
        <v>125</v>
      </c>
      <c r="G1380" s="31">
        <v>111386.34</v>
      </c>
      <c r="H1380" s="31">
        <v>-1520.0168000000001</v>
      </c>
      <c r="I1380" s="31">
        <v>-2026.6891000000001</v>
      </c>
      <c r="J1380" s="31">
        <v>-36480.404399999999</v>
      </c>
      <c r="K1380" s="31">
        <v>1336636.08</v>
      </c>
      <c r="L1380" s="31">
        <v>-1373480</v>
      </c>
      <c r="N1380" s="31">
        <v>-2.3740000000000001</v>
      </c>
      <c r="O1380" s="32">
        <v>-2.8950000000000001E-11</v>
      </c>
      <c r="P1380"/>
      <c r="Q1380"/>
      <c r="R1380"/>
    </row>
    <row r="1381" spans="1:18" ht="14.5" hidden="1" x14ac:dyDescent="0.35">
      <c r="A1381" s="31" t="s">
        <v>191</v>
      </c>
      <c r="B1381" s="31" t="s">
        <v>161</v>
      </c>
      <c r="C1381" s="31" t="s">
        <v>145</v>
      </c>
      <c r="D1381" s="31" t="s">
        <v>149</v>
      </c>
      <c r="E1381" s="31"/>
      <c r="F1381" s="31" t="s">
        <v>125</v>
      </c>
      <c r="G1381" s="31">
        <v>111386.34</v>
      </c>
      <c r="H1381" s="31">
        <v>1520.0168000000001</v>
      </c>
      <c r="I1381" s="31">
        <v>2026.6891000000001</v>
      </c>
      <c r="J1381" s="31">
        <v>36480.404399999999</v>
      </c>
      <c r="K1381" s="31">
        <v>1336636.08</v>
      </c>
      <c r="L1381" s="31">
        <v>-1299792</v>
      </c>
      <c r="N1381" s="31">
        <v>2.3740000000000001</v>
      </c>
      <c r="O1381" s="32">
        <v>-4.1450000000000003E-11</v>
      </c>
      <c r="P1381"/>
      <c r="Q1381"/>
      <c r="R1381"/>
    </row>
    <row r="1382" spans="1:18" ht="14.5" hidden="1" x14ac:dyDescent="0.35">
      <c r="A1382" s="31" t="s">
        <v>191</v>
      </c>
      <c r="B1382" s="31" t="s">
        <v>161</v>
      </c>
      <c r="C1382" s="31" t="s">
        <v>145</v>
      </c>
      <c r="D1382" s="31" t="s">
        <v>150</v>
      </c>
      <c r="E1382" s="31"/>
      <c r="F1382" s="31" t="s">
        <v>125</v>
      </c>
      <c r="G1382" s="31">
        <v>111386.34</v>
      </c>
      <c r="H1382" s="31">
        <v>-2026.6891000000001</v>
      </c>
      <c r="I1382" s="31">
        <v>0</v>
      </c>
      <c r="J1382" s="31">
        <v>-8215.3870999999999</v>
      </c>
      <c r="K1382" s="31">
        <v>1287511.1505</v>
      </c>
      <c r="L1382" s="31">
        <v>-1385761</v>
      </c>
      <c r="N1382" s="31">
        <v>-1.78</v>
      </c>
      <c r="O1382" s="31">
        <v>-2.3740000000000001</v>
      </c>
      <c r="P1382"/>
      <c r="Q1382"/>
      <c r="R1382"/>
    </row>
    <row r="1383" spans="1:18" ht="14.5" hidden="1" x14ac:dyDescent="0.35">
      <c r="A1383" s="31" t="s">
        <v>191</v>
      </c>
      <c r="B1383" s="31" t="s">
        <v>162</v>
      </c>
      <c r="C1383" s="31" t="s">
        <v>145</v>
      </c>
      <c r="D1383" s="31"/>
      <c r="E1383" s="31"/>
      <c r="F1383" s="31" t="s">
        <v>125</v>
      </c>
      <c r="G1383" s="31">
        <v>206904.4596</v>
      </c>
      <c r="H1383" s="31">
        <v>-7765.3976000000002</v>
      </c>
      <c r="I1383" s="31">
        <v>0</v>
      </c>
      <c r="J1383" s="31">
        <v>102503.24890000001</v>
      </c>
      <c r="K1383" s="31">
        <v>2482853.5151999998</v>
      </c>
      <c r="L1383" s="31">
        <v>-2746688</v>
      </c>
      <c r="N1383" s="31">
        <v>9.6059999999999999</v>
      </c>
      <c r="O1383" s="32">
        <v>-2.186E-10</v>
      </c>
      <c r="P1383"/>
      <c r="Q1383"/>
      <c r="R1383"/>
    </row>
    <row r="1384" spans="1:18" ht="14.5" hidden="1" x14ac:dyDescent="0.35">
      <c r="A1384" s="31" t="s">
        <v>191</v>
      </c>
      <c r="B1384" s="31" t="s">
        <v>163</v>
      </c>
      <c r="C1384" s="31" t="s">
        <v>145</v>
      </c>
      <c r="D1384" s="31"/>
      <c r="E1384" s="31"/>
      <c r="F1384" s="31" t="s">
        <v>125</v>
      </c>
      <c r="G1384" s="31">
        <v>206904.4596</v>
      </c>
      <c r="H1384" s="31">
        <v>7765.3976000000002</v>
      </c>
      <c r="I1384" s="31">
        <v>0</v>
      </c>
      <c r="J1384" s="31">
        <v>-102503.24890000001</v>
      </c>
      <c r="K1384" s="31">
        <v>2482853.5151999998</v>
      </c>
      <c r="L1384" s="31">
        <v>-2219019</v>
      </c>
      <c r="N1384" s="31">
        <v>-9.6059999999999999</v>
      </c>
      <c r="O1384" s="32">
        <v>2.2319999999999999E-10</v>
      </c>
      <c r="P1384"/>
      <c r="Q1384"/>
      <c r="R1384"/>
    </row>
    <row r="1385" spans="1:18" ht="14.5" hidden="1" x14ac:dyDescent="0.35">
      <c r="A1385" s="31" t="s">
        <v>191</v>
      </c>
      <c r="B1385" s="31" t="s">
        <v>164</v>
      </c>
      <c r="C1385" s="31" t="s">
        <v>145</v>
      </c>
      <c r="D1385" s="31"/>
      <c r="E1385" s="31"/>
      <c r="F1385" s="31" t="s">
        <v>125</v>
      </c>
      <c r="G1385" s="31">
        <v>206904.4596</v>
      </c>
      <c r="H1385" s="31">
        <v>-7765.3976000000002</v>
      </c>
      <c r="I1385" s="31">
        <v>0</v>
      </c>
      <c r="J1385" s="31">
        <v>83866.294500000004</v>
      </c>
      <c r="K1385" s="31">
        <v>2482853.5151999998</v>
      </c>
      <c r="L1385" s="31">
        <v>-2746688</v>
      </c>
      <c r="N1385" s="31">
        <v>9.6059999999999999</v>
      </c>
      <c r="O1385" s="32">
        <v>-3.5700000000000001E-10</v>
      </c>
      <c r="P1385"/>
      <c r="Q1385"/>
      <c r="R1385"/>
    </row>
    <row r="1386" spans="1:18" ht="14.5" hidden="1" x14ac:dyDescent="0.35">
      <c r="A1386" s="31" t="s">
        <v>191</v>
      </c>
      <c r="B1386" s="31" t="s">
        <v>165</v>
      </c>
      <c r="C1386" s="31" t="s">
        <v>145</v>
      </c>
      <c r="D1386" s="31"/>
      <c r="E1386" s="31"/>
      <c r="F1386" s="31" t="s">
        <v>125</v>
      </c>
      <c r="G1386" s="31">
        <v>206904.4596</v>
      </c>
      <c r="H1386" s="31">
        <v>7765.3976000000002</v>
      </c>
      <c r="I1386" s="31">
        <v>0</v>
      </c>
      <c r="J1386" s="31">
        <v>-83866.294500000004</v>
      </c>
      <c r="K1386" s="31">
        <v>2482853.5151999998</v>
      </c>
      <c r="L1386" s="31">
        <v>-2219019</v>
      </c>
      <c r="N1386" s="31">
        <v>-9.6059999999999999</v>
      </c>
      <c r="O1386" s="32">
        <v>3.6160000000000002E-10</v>
      </c>
      <c r="P1386"/>
      <c r="Q1386"/>
      <c r="R1386"/>
    </row>
    <row r="1387" spans="1:18" ht="14.5" hidden="1" x14ac:dyDescent="0.35">
      <c r="A1387" s="31" t="s">
        <v>191</v>
      </c>
      <c r="B1387" s="31" t="s">
        <v>166</v>
      </c>
      <c r="C1387" s="31" t="s">
        <v>145</v>
      </c>
      <c r="D1387" s="31"/>
      <c r="E1387" s="31"/>
      <c r="F1387" s="31" t="s">
        <v>125</v>
      </c>
      <c r="G1387" s="31">
        <v>206904.4596</v>
      </c>
      <c r="H1387" s="31">
        <v>0</v>
      </c>
      <c r="I1387" s="31">
        <v>-7765.3976000000002</v>
      </c>
      <c r="J1387" s="31">
        <v>-102503.24890000001</v>
      </c>
      <c r="K1387" s="31">
        <v>2746687.5482000001</v>
      </c>
      <c r="L1387" s="31">
        <v>-2482854</v>
      </c>
      <c r="N1387" s="32">
        <v>-2.3010000000000001E-10</v>
      </c>
      <c r="O1387" s="31">
        <v>9.6059999999999999</v>
      </c>
      <c r="P1387"/>
      <c r="Q1387"/>
      <c r="R1387"/>
    </row>
    <row r="1388" spans="1:18" ht="14.5" hidden="1" x14ac:dyDescent="0.35">
      <c r="A1388" s="31" t="s">
        <v>191</v>
      </c>
      <c r="B1388" s="31" t="s">
        <v>167</v>
      </c>
      <c r="C1388" s="31" t="s">
        <v>145</v>
      </c>
      <c r="D1388" s="31"/>
      <c r="E1388" s="31"/>
      <c r="F1388" s="31" t="s">
        <v>125</v>
      </c>
      <c r="G1388" s="31">
        <v>206904.4596</v>
      </c>
      <c r="H1388" s="31">
        <v>0</v>
      </c>
      <c r="I1388" s="31">
        <v>7765.3976000000002</v>
      </c>
      <c r="J1388" s="31">
        <v>102503.24890000001</v>
      </c>
      <c r="K1388" s="31">
        <v>2219019.4822</v>
      </c>
      <c r="L1388" s="31">
        <v>-2482854</v>
      </c>
      <c r="N1388" s="32">
        <v>2.3480000000000001E-10</v>
      </c>
      <c r="O1388" s="31">
        <v>-9.6059999999999999</v>
      </c>
      <c r="P1388"/>
      <c r="Q1388"/>
      <c r="R1388"/>
    </row>
    <row r="1389" spans="1:18" ht="14.5" hidden="1" x14ac:dyDescent="0.35">
      <c r="A1389" s="31" t="s">
        <v>191</v>
      </c>
      <c r="B1389" s="31" t="s">
        <v>168</v>
      </c>
      <c r="C1389" s="31" t="s">
        <v>145</v>
      </c>
      <c r="D1389" s="31"/>
      <c r="E1389" s="31"/>
      <c r="F1389" s="31" t="s">
        <v>125</v>
      </c>
      <c r="G1389" s="31">
        <v>206904.4596</v>
      </c>
      <c r="H1389" s="31">
        <v>0</v>
      </c>
      <c r="I1389" s="31">
        <v>-7765.3976000000002</v>
      </c>
      <c r="J1389" s="31">
        <v>-83866.294599999994</v>
      </c>
      <c r="K1389" s="31">
        <v>2746687.5482000001</v>
      </c>
      <c r="L1389" s="31">
        <v>-2482854</v>
      </c>
      <c r="N1389" s="32">
        <v>-3.455E-10</v>
      </c>
      <c r="O1389" s="31">
        <v>9.6059999999999999</v>
      </c>
      <c r="P1389"/>
      <c r="Q1389"/>
      <c r="R1389"/>
    </row>
    <row r="1390" spans="1:18" ht="14.5" hidden="1" x14ac:dyDescent="0.35">
      <c r="A1390" s="31" t="s">
        <v>191</v>
      </c>
      <c r="B1390" s="31" t="s">
        <v>169</v>
      </c>
      <c r="C1390" s="31" t="s">
        <v>145</v>
      </c>
      <c r="D1390" s="31"/>
      <c r="E1390" s="31"/>
      <c r="F1390" s="31" t="s">
        <v>125</v>
      </c>
      <c r="G1390" s="31">
        <v>206904.4596</v>
      </c>
      <c r="H1390" s="31">
        <v>0</v>
      </c>
      <c r="I1390" s="31">
        <v>7765.3976000000002</v>
      </c>
      <c r="J1390" s="31">
        <v>83866.294599999994</v>
      </c>
      <c r="K1390" s="31">
        <v>2219019.4822</v>
      </c>
      <c r="L1390" s="31">
        <v>-2482854</v>
      </c>
      <c r="N1390" s="32">
        <v>3.5010000000000001E-10</v>
      </c>
      <c r="O1390" s="31">
        <v>-9.6059999999999999</v>
      </c>
      <c r="P1390"/>
      <c r="Q1390"/>
      <c r="R1390"/>
    </row>
    <row r="1391" spans="1:18" ht="14.5" hidden="1" x14ac:dyDescent="0.35">
      <c r="A1391" s="31" t="s">
        <v>191</v>
      </c>
      <c r="B1391" s="31" t="s">
        <v>170</v>
      </c>
      <c r="C1391" s="31" t="s">
        <v>145</v>
      </c>
      <c r="D1391" s="31"/>
      <c r="E1391" s="31"/>
      <c r="F1391" s="31" t="s">
        <v>125</v>
      </c>
      <c r="G1391" s="31">
        <v>93317.000400000004</v>
      </c>
      <c r="H1391" s="31">
        <v>-7765.3976000000002</v>
      </c>
      <c r="I1391" s="31">
        <v>0</v>
      </c>
      <c r="J1391" s="31">
        <v>102503.24890000001</v>
      </c>
      <c r="K1391" s="31">
        <v>1119804.0048</v>
      </c>
      <c r="L1391" s="31">
        <v>-1383638</v>
      </c>
      <c r="N1391" s="31">
        <v>9.6059999999999999</v>
      </c>
      <c r="O1391" s="32">
        <v>-2.5039999999999998E-10</v>
      </c>
      <c r="P1391"/>
      <c r="Q1391"/>
      <c r="R1391"/>
    </row>
    <row r="1392" spans="1:18" ht="14.5" hidden="1" x14ac:dyDescent="0.35">
      <c r="A1392" s="31" t="s">
        <v>191</v>
      </c>
      <c r="B1392" s="31" t="s">
        <v>171</v>
      </c>
      <c r="C1392" s="31" t="s">
        <v>145</v>
      </c>
      <c r="D1392" s="31"/>
      <c r="E1392" s="31"/>
      <c r="F1392" s="31" t="s">
        <v>125</v>
      </c>
      <c r="G1392" s="31">
        <v>93317.000400000004</v>
      </c>
      <c r="H1392" s="31">
        <v>7765.3976000000002</v>
      </c>
      <c r="I1392" s="31">
        <v>0</v>
      </c>
      <c r="J1392" s="31">
        <v>-102503.24890000001</v>
      </c>
      <c r="K1392" s="31">
        <v>1119804.0048</v>
      </c>
      <c r="L1392" s="31">
        <v>-855969.9719</v>
      </c>
      <c r="N1392" s="31">
        <v>-9.6059999999999999</v>
      </c>
      <c r="O1392" s="32">
        <v>1.9150000000000001E-10</v>
      </c>
      <c r="P1392"/>
      <c r="Q1392"/>
      <c r="R1392"/>
    </row>
    <row r="1393" spans="1:18" ht="14.5" hidden="1" x14ac:dyDescent="0.35">
      <c r="A1393" s="31" t="s">
        <v>191</v>
      </c>
      <c r="B1393" s="31" t="s">
        <v>172</v>
      </c>
      <c r="C1393" s="31" t="s">
        <v>145</v>
      </c>
      <c r="D1393" s="31"/>
      <c r="E1393" s="31"/>
      <c r="F1393" s="31" t="s">
        <v>125</v>
      </c>
      <c r="G1393" s="31">
        <v>93317.000400000004</v>
      </c>
      <c r="H1393" s="31">
        <v>-7765.3976000000002</v>
      </c>
      <c r="I1393" s="31">
        <v>0</v>
      </c>
      <c r="J1393" s="31">
        <v>83866.294500000004</v>
      </c>
      <c r="K1393" s="31">
        <v>1119804.0048</v>
      </c>
      <c r="L1393" s="31">
        <v>-1383638</v>
      </c>
      <c r="N1393" s="31">
        <v>9.6059999999999999</v>
      </c>
      <c r="O1393" s="32">
        <v>-3.8879999999999999E-10</v>
      </c>
      <c r="P1393"/>
      <c r="Q1393"/>
      <c r="R1393"/>
    </row>
    <row r="1394" spans="1:18" ht="14.5" hidden="1" x14ac:dyDescent="0.35">
      <c r="A1394" s="31" t="s">
        <v>191</v>
      </c>
      <c r="B1394" s="31" t="s">
        <v>173</v>
      </c>
      <c r="C1394" s="31" t="s">
        <v>145</v>
      </c>
      <c r="D1394" s="31"/>
      <c r="E1394" s="31"/>
      <c r="F1394" s="31" t="s">
        <v>125</v>
      </c>
      <c r="G1394" s="31">
        <v>93317.000400000004</v>
      </c>
      <c r="H1394" s="31">
        <v>7765.3976000000002</v>
      </c>
      <c r="I1394" s="31">
        <v>0</v>
      </c>
      <c r="J1394" s="31">
        <v>-83866.294500000004</v>
      </c>
      <c r="K1394" s="31">
        <v>1119804.0048</v>
      </c>
      <c r="L1394" s="31">
        <v>-855969.9719</v>
      </c>
      <c r="N1394" s="31">
        <v>-9.6059999999999999</v>
      </c>
      <c r="O1394" s="32">
        <v>3.2979999999999999E-10</v>
      </c>
      <c r="P1394"/>
      <c r="Q1394"/>
      <c r="R1394"/>
    </row>
    <row r="1395" spans="1:18" ht="14.5" hidden="1" x14ac:dyDescent="0.35">
      <c r="A1395" s="31" t="s">
        <v>191</v>
      </c>
      <c r="B1395" s="31" t="s">
        <v>174</v>
      </c>
      <c r="C1395" s="31" t="s">
        <v>145</v>
      </c>
      <c r="D1395" s="31"/>
      <c r="E1395" s="31"/>
      <c r="F1395" s="31" t="s">
        <v>125</v>
      </c>
      <c r="G1395" s="31">
        <v>93317.000400000004</v>
      </c>
      <c r="H1395" s="31">
        <v>0</v>
      </c>
      <c r="I1395" s="31">
        <v>-7765.3976000000002</v>
      </c>
      <c r="J1395" s="31">
        <v>-102503.24890000001</v>
      </c>
      <c r="K1395" s="31">
        <v>1383638.0378</v>
      </c>
      <c r="L1395" s="31">
        <v>-1119804</v>
      </c>
      <c r="N1395" s="32">
        <v>-2.619E-10</v>
      </c>
      <c r="O1395" s="31">
        <v>9.6059999999999999</v>
      </c>
      <c r="P1395"/>
      <c r="Q1395"/>
      <c r="R1395"/>
    </row>
    <row r="1396" spans="1:18" ht="14.5" hidden="1" x14ac:dyDescent="0.35">
      <c r="A1396" s="31" t="s">
        <v>191</v>
      </c>
      <c r="B1396" s="31" t="s">
        <v>175</v>
      </c>
      <c r="C1396" s="31" t="s">
        <v>145</v>
      </c>
      <c r="D1396" s="31"/>
      <c r="E1396" s="31"/>
      <c r="F1396" s="31" t="s">
        <v>125</v>
      </c>
      <c r="G1396" s="31">
        <v>93317.000400000004</v>
      </c>
      <c r="H1396" s="31">
        <v>0</v>
      </c>
      <c r="I1396" s="31">
        <v>7765.3976000000002</v>
      </c>
      <c r="J1396" s="31">
        <v>102503.24890000001</v>
      </c>
      <c r="K1396" s="31">
        <v>855969.97180000006</v>
      </c>
      <c r="L1396" s="31">
        <v>-1119804</v>
      </c>
      <c r="N1396" s="32">
        <v>2.03E-10</v>
      </c>
      <c r="O1396" s="31">
        <v>-9.6059999999999999</v>
      </c>
      <c r="P1396"/>
      <c r="Q1396"/>
      <c r="R1396"/>
    </row>
    <row r="1397" spans="1:18" ht="14.5" hidden="1" x14ac:dyDescent="0.35">
      <c r="A1397" s="31" t="s">
        <v>191</v>
      </c>
      <c r="B1397" s="31" t="s">
        <v>176</v>
      </c>
      <c r="C1397" s="31" t="s">
        <v>145</v>
      </c>
      <c r="D1397" s="31"/>
      <c r="E1397" s="31"/>
      <c r="F1397" s="31" t="s">
        <v>125</v>
      </c>
      <c r="G1397" s="31">
        <v>93317.000400000004</v>
      </c>
      <c r="H1397" s="31">
        <v>0</v>
      </c>
      <c r="I1397" s="31">
        <v>-7765.3976000000002</v>
      </c>
      <c r="J1397" s="31">
        <v>-83866.294599999994</v>
      </c>
      <c r="K1397" s="31">
        <v>1383638.0378</v>
      </c>
      <c r="L1397" s="31">
        <v>-1119804</v>
      </c>
      <c r="N1397" s="32">
        <v>-3.7729999999999998E-10</v>
      </c>
      <c r="O1397" s="31">
        <v>9.6059999999999999</v>
      </c>
      <c r="P1397"/>
      <c r="Q1397"/>
      <c r="R1397"/>
    </row>
    <row r="1398" spans="1:18" ht="14.5" hidden="1" x14ac:dyDescent="0.35">
      <c r="A1398" s="31" t="s">
        <v>191</v>
      </c>
      <c r="B1398" s="31" t="s">
        <v>177</v>
      </c>
      <c r="C1398" s="31" t="s">
        <v>145</v>
      </c>
      <c r="D1398" s="31"/>
      <c r="E1398" s="31"/>
      <c r="F1398" s="31" t="s">
        <v>125</v>
      </c>
      <c r="G1398" s="31">
        <v>93317.000400000004</v>
      </c>
      <c r="H1398" s="31">
        <v>0</v>
      </c>
      <c r="I1398" s="31">
        <v>7765.3976000000002</v>
      </c>
      <c r="J1398" s="31">
        <v>83866.294599999994</v>
      </c>
      <c r="K1398" s="31">
        <v>855969.97180000006</v>
      </c>
      <c r="L1398" s="31">
        <v>-1119804</v>
      </c>
      <c r="N1398" s="32">
        <v>3.1829999999999998E-10</v>
      </c>
      <c r="O1398" s="31">
        <v>-9.6059999999999999</v>
      </c>
      <c r="P1398"/>
      <c r="Q1398"/>
      <c r="R1398"/>
    </row>
    <row r="1408" spans="1:18" x14ac:dyDescent="0.35">
      <c r="Q1408" s="84"/>
    </row>
  </sheetData>
  <autoFilter ref="A2:O1398" xr:uid="{36595EBC-C7D6-4D11-BCD4-131B3048B3CE}">
    <filterColumn colId="1">
      <filters>
        <filter val="EX"/>
        <filter val="UD"/>
        <filter val="UDL1"/>
        <filter val="UDL2"/>
      </filters>
    </filterColumn>
  </autoFilter>
  <mergeCells count="8">
    <mergeCell ref="N1:Q1"/>
    <mergeCell ref="R1:U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WIND</vt:lpstr>
      <vt:lpstr>EARTHQUAKE</vt:lpstr>
      <vt:lpstr>Load Combinations</vt:lpstr>
      <vt:lpstr>Stiffness Irregularity Check</vt:lpstr>
      <vt:lpstr>Mass Irregularity Check </vt:lpstr>
      <vt:lpstr>P-Delta Effect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Alzahrani</dc:creator>
  <cp:lastModifiedBy>Ahmad Alzahrani</cp:lastModifiedBy>
  <cp:lastPrinted>2023-04-30T12:36:14Z</cp:lastPrinted>
  <dcterms:created xsi:type="dcterms:W3CDTF">2023-04-30T10:14:05Z</dcterms:created>
  <dcterms:modified xsi:type="dcterms:W3CDTF">2023-07-17T23:08:16Z</dcterms:modified>
</cp:coreProperties>
</file>