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mar.salah\Desktop\Lighting Pole 30.0m\Check manual\"/>
    </mc:Choice>
  </mc:AlternateContent>
  <xr:revisionPtr revIDLastSave="0" documentId="8_{97203644-1FBA-4367-8F34-9E8A728D52C5}" xr6:coauthVersionLast="31" xr6:coauthVersionMax="31" xr10:uidLastSave="{00000000-0000-0000-0000-000000000000}"/>
  <bookViews>
    <workbookView xWindow="0" yWindow="0" windowWidth="24000" windowHeight="9525" activeTab="1" xr2:uid="{911B6DEC-8A21-4D5E-A31B-6B9E4063FC97}"/>
  </bookViews>
  <sheets>
    <sheet name="Cohesive Soil" sheetId="1" r:id="rId1"/>
    <sheet name="Cohessionless Soil" sheetId="2" r:id="rId2"/>
    <sheet name="Sheet1" sheetId="3" r:id="rId3"/>
  </sheets>
  <definedNames>
    <definedName name="_xlnm.Print_Area" localSheetId="0">'Cohesive Soil'!$A$1:$I$40</definedName>
    <definedName name="_xlnm.Print_Area" localSheetId="1">'Cohessionless Soil'!$A$1:$I$44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2" l="1"/>
  <c r="C15" i="1"/>
  <c r="C17" i="2" l="1"/>
  <c r="L32" i="2" s="1"/>
  <c r="C17" i="1"/>
  <c r="C14" i="1"/>
  <c r="C16" i="1" s="1"/>
  <c r="C19" i="1" l="1"/>
  <c r="L30" i="2"/>
  <c r="L28" i="2"/>
  <c r="L27" i="2"/>
  <c r="L24" i="2"/>
  <c r="L23" i="2"/>
  <c r="L16" i="2"/>
  <c r="L17" i="2"/>
  <c r="L33" i="2"/>
  <c r="L26" i="2"/>
  <c r="L14" i="2"/>
  <c r="L15" i="2"/>
  <c r="L29" i="2"/>
  <c r="L20" i="2"/>
  <c r="L11" i="2"/>
  <c r="L22" i="2"/>
  <c r="L9" i="2"/>
  <c r="N37" i="2" s="1" a="1"/>
  <c r="L13" i="2"/>
  <c r="L25" i="2"/>
  <c r="L12" i="2"/>
  <c r="L18" i="2"/>
  <c r="L34" i="2"/>
  <c r="L19" i="2"/>
  <c r="L31" i="2"/>
  <c r="L10" i="2"/>
  <c r="L21" i="2"/>
  <c r="C18" i="2"/>
  <c r="C19" i="2" s="1"/>
  <c r="C18" i="1"/>
  <c r="N37" i="2" l="1"/>
  <c r="M37" i="2" s="1"/>
  <c r="K37" i="2" s="1"/>
  <c r="M36" i="2" l="1"/>
  <c r="L36" i="2" s="1"/>
  <c r="L37" i="2"/>
  <c r="M38" i="2"/>
  <c r="L38" i="2" s="1"/>
  <c r="K38" i="2" l="1"/>
  <c r="K36" i="2"/>
  <c r="K40" i="2" l="1"/>
  <c r="C20" i="2" s="1"/>
</calcChain>
</file>

<file path=xl/sharedStrings.xml><?xml version="1.0" encoding="utf-8"?>
<sst xmlns="http://schemas.openxmlformats.org/spreadsheetml/2006/main" count="71" uniqueCount="43">
  <si>
    <t>Input Data</t>
  </si>
  <si>
    <t>N</t>
  </si>
  <si>
    <t>c</t>
  </si>
  <si>
    <t>Safty Factor</t>
  </si>
  <si>
    <t>Diameter(D)</t>
  </si>
  <si>
    <t>Shear (V)</t>
  </si>
  <si>
    <t>Normal (N)</t>
  </si>
  <si>
    <t>For Cohesive Soil</t>
  </si>
  <si>
    <t>Output Data</t>
  </si>
  <si>
    <t>H</t>
  </si>
  <si>
    <t>q</t>
  </si>
  <si>
    <t>Mf</t>
  </si>
  <si>
    <t>Vf</t>
  </si>
  <si>
    <t>Length(L)</t>
  </si>
  <si>
    <t>For Cohesionless Soil</t>
  </si>
  <si>
    <t>m</t>
  </si>
  <si>
    <t>N-m</t>
  </si>
  <si>
    <t>ɸ</t>
  </si>
  <si>
    <t>g</t>
  </si>
  <si>
    <r>
      <t>Mf</t>
    </r>
    <r>
      <rPr>
        <vertAlign val="subscript"/>
        <sz val="11"/>
        <color theme="1"/>
        <rFont val="Calibri"/>
        <family val="2"/>
        <scheme val="minor"/>
      </rPr>
      <t>max</t>
    </r>
  </si>
  <si>
    <r>
      <t>M</t>
    </r>
    <r>
      <rPr>
        <vertAlign val="subscript"/>
        <sz val="11"/>
        <color theme="1"/>
        <rFont val="Calibri"/>
        <family val="2"/>
        <scheme val="minor"/>
      </rPr>
      <t>f</t>
    </r>
  </si>
  <si>
    <r>
      <t>K</t>
    </r>
    <r>
      <rPr>
        <vertAlign val="subscript"/>
        <sz val="11"/>
        <color theme="1"/>
        <rFont val="Calibri"/>
        <family val="2"/>
      </rPr>
      <t>p</t>
    </r>
  </si>
  <si>
    <t>N/m²</t>
  </si>
  <si>
    <t>N/m³</t>
  </si>
  <si>
    <t>Moment(M)</t>
  </si>
  <si>
    <t>(3-4)</t>
  </si>
  <si>
    <t>Pole Foundation</t>
  </si>
  <si>
    <t xml:space="preserve">Safty Factor </t>
  </si>
  <si>
    <t>Moment (M)</t>
  </si>
  <si>
    <t>AASHTO, Standard Specifications for Structural Supports for Highway Signs, Luminaires, and Traffic Signals, 2005</t>
  </si>
  <si>
    <t xml:space="preserve"> </t>
  </si>
  <si>
    <t>Corner Stress</t>
  </si>
  <si>
    <t>Max Stress</t>
  </si>
  <si>
    <t>Beam</t>
  </si>
  <si>
    <t>L/C</t>
  </si>
  <si>
    <t>Dist m</t>
  </si>
  <si>
    <t>Corner 1 N/mm2</t>
  </si>
  <si>
    <t>Corner 2 N/mm2</t>
  </si>
  <si>
    <t>Corner 3 N/mm2</t>
  </si>
  <si>
    <t>Corner 4 N/mm2</t>
  </si>
  <si>
    <t>Max Comp N/mm2</t>
  </si>
  <si>
    <t>Max Tens N/mm2</t>
  </si>
  <si>
    <t>3 D.L+W.L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</si>
</sst>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Symbol"/>
      <family val="1"/>
      <charset val="2"/>
    </font>
    <font>
      <vertAlign val="subscript"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4" xfId="0" applyBorder="1"/>
    <xf numFmtId="2" fontId="1" fillId="0" borderId="0" xfId="0" applyNumberFormat="1" applyFont="1" applyBorder="1" applyAlignment="1">
      <alignment horizontal="center"/>
    </xf>
    <xf numFmtId="0" fontId="0" fillId="0" borderId="0" xfId="0" applyBorder="1"/>
    <xf numFmtId="0" fontId="0" fillId="0" borderId="5" xfId="0" applyBorder="1"/>
    <xf numFmtId="0" fontId="1" fillId="0" borderId="0" xfId="0" applyFon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4" fillId="0" borderId="4" xfId="0" applyFont="1" applyBorder="1"/>
    <xf numFmtId="0" fontId="3" fillId="0" borderId="4" xfId="0" applyFont="1" applyBorder="1"/>
    <xf numFmtId="1" fontId="1" fillId="0" borderId="0" xfId="0" applyNumberFormat="1" applyFon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0" xfId="0" applyFill="1" applyBorder="1"/>
    <xf numFmtId="0" fontId="2" fillId="0" borderId="4" xfId="0" applyFont="1" applyBorder="1"/>
    <xf numFmtId="2" fontId="2" fillId="0" borderId="0" xfId="0" applyNumberFormat="1" applyFont="1" applyBorder="1" applyAlignment="1">
      <alignment horizontal="center"/>
    </xf>
    <xf numFmtId="0" fontId="2" fillId="0" borderId="0" xfId="0" applyFont="1" applyBorder="1"/>
    <xf numFmtId="0" fontId="7" fillId="0" borderId="0" xfId="0" applyFont="1" applyBorder="1" applyAlignment="1">
      <alignment horizontal="left"/>
    </xf>
    <xf numFmtId="0" fontId="0" fillId="0" borderId="0" xfId="0" applyBorder="1" applyAlignment="1">
      <alignment horizontal="center"/>
    </xf>
    <xf numFmtId="0" fontId="8" fillId="0" borderId="0" xfId="0" applyFont="1" applyBorder="1" applyAlignment="1">
      <alignment horizontal="center" wrapText="1"/>
    </xf>
    <xf numFmtId="0" fontId="2" fillId="0" borderId="0" xfId="0" applyFont="1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7" fillId="0" borderId="4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8" fillId="0" borderId="9" xfId="0" applyFont="1" applyBorder="1" applyAlignment="1">
      <alignment horizontal="center" wrapText="1"/>
    </xf>
    <xf numFmtId="0" fontId="8" fillId="0" borderId="10" xfId="0" applyFont="1" applyBorder="1" applyAlignment="1">
      <alignment horizontal="center" wrapText="1"/>
    </xf>
    <xf numFmtId="0" fontId="8" fillId="0" borderId="11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0" xfId="0" applyFont="1" applyBorder="1" applyAlignment="1">
      <alignment horizontal="center" wrapText="1"/>
    </xf>
    <xf numFmtId="0" fontId="8" fillId="0" borderId="5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549519</xdr:colOff>
      <xdr:row>5</xdr:row>
      <xdr:rowOff>182589</xdr:rowOff>
    </xdr:from>
    <xdr:to>
      <xdr:col>7</xdr:col>
      <xdr:colOff>140269</xdr:colOff>
      <xdr:row>19</xdr:row>
      <xdr:rowOff>36635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DD04A9E-D451-4093-98C4-282D51286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45423" y="380416"/>
          <a:ext cx="2147846" cy="2557680"/>
        </a:xfrm>
        <a:prstGeom prst="rect">
          <a:avLst/>
        </a:prstGeom>
      </xdr:spPr>
    </xdr:pic>
    <xdr:clientData/>
  </xdr:twoCellAnchor>
  <xdr:twoCellAnchor editAs="oneCell">
    <xdr:from>
      <xdr:col>1</xdr:col>
      <xdr:colOff>763019</xdr:colOff>
      <xdr:row>21</xdr:row>
      <xdr:rowOff>96779</xdr:rowOff>
    </xdr:from>
    <xdr:to>
      <xdr:col>6</xdr:col>
      <xdr:colOff>51955</xdr:colOff>
      <xdr:row>37</xdr:row>
      <xdr:rowOff>132798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B599F77-B2A4-4366-9F0E-0A1D82EBD9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2792" y="3595052"/>
          <a:ext cx="3635799" cy="30840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262724</xdr:colOff>
      <xdr:row>6</xdr:row>
      <xdr:rowOff>21980</xdr:rowOff>
    </xdr:from>
    <xdr:to>
      <xdr:col>7</xdr:col>
      <xdr:colOff>529176</xdr:colOff>
      <xdr:row>19</xdr:row>
      <xdr:rowOff>183172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F982030-20AE-4B62-B19C-5576BCA8F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2510" y="1001694"/>
          <a:ext cx="2674916" cy="2760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585107</xdr:colOff>
      <xdr:row>21</xdr:row>
      <xdr:rowOff>95250</xdr:rowOff>
    </xdr:from>
    <xdr:to>
      <xdr:col>7</xdr:col>
      <xdr:colOff>108857</xdr:colOff>
      <xdr:row>42</xdr:row>
      <xdr:rowOff>115969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899FAC4-6A7D-4FC8-89D2-18412EFD18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62000" y="4068536"/>
          <a:ext cx="4395107" cy="402121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600075</xdr:colOff>
      <xdr:row>10</xdr:row>
      <xdr:rowOff>171450</xdr:rowOff>
    </xdr:from>
    <xdr:to>
      <xdr:col>5</xdr:col>
      <xdr:colOff>552020</xdr:colOff>
      <xdr:row>24</xdr:row>
      <xdr:rowOff>18736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BF4C8BA-E0E3-4341-B7B0-1DC3011E98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0075" y="2076450"/>
          <a:ext cx="3438095" cy="2514286"/>
        </a:xfrm>
        <a:prstGeom prst="rect">
          <a:avLst/>
        </a:prstGeom>
      </xdr:spPr>
    </xdr:pic>
    <xdr:clientData/>
  </xdr:twoCellAnchor>
  <xdr:twoCellAnchor editAs="oneCell">
    <xdr:from>
      <xdr:col>6</xdr:col>
      <xdr:colOff>38101</xdr:colOff>
      <xdr:row>11</xdr:row>
      <xdr:rowOff>9525</xdr:rowOff>
    </xdr:from>
    <xdr:to>
      <xdr:col>8</xdr:col>
      <xdr:colOff>285581</xdr:colOff>
      <xdr:row>24</xdr:row>
      <xdr:rowOff>47311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9655998-9546-4E1E-84EE-6A0590D2C4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572001" y="2105025"/>
          <a:ext cx="1904830" cy="25142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5FC66-846A-470B-ADB6-B54F62E1BDA0}">
  <dimension ref="B1:H39"/>
  <sheetViews>
    <sheetView view="pageBreakPreview" topLeftCell="A3" zoomScale="130" zoomScaleNormal="115" zoomScaleSheetLayoutView="130" workbookViewId="0">
      <selection activeCell="B11" sqref="B11"/>
    </sheetView>
  </sheetViews>
  <sheetFormatPr defaultRowHeight="15" x14ac:dyDescent="0.25"/>
  <cols>
    <col min="1" max="1" width="3.85546875" customWidth="1"/>
    <col min="2" max="2" width="14.28515625" bestFit="1" customWidth="1"/>
    <col min="3" max="3" width="12.5703125" bestFit="1" customWidth="1"/>
    <col min="6" max="6" width="20.140625" bestFit="1" customWidth="1"/>
    <col min="8" max="8" width="9.140625" customWidth="1"/>
    <col min="9" max="9" width="2.85546875" customWidth="1"/>
    <col min="10" max="10" width="9.140625" customWidth="1"/>
  </cols>
  <sheetData>
    <row r="1" spans="2:8" ht="15.75" thickBot="1" x14ac:dyDescent="0.3"/>
    <row r="2" spans="2:8" ht="15.75" thickBot="1" x14ac:dyDescent="0.3">
      <c r="B2" s="26" t="s">
        <v>26</v>
      </c>
      <c r="C2" s="27"/>
      <c r="D2" s="27"/>
      <c r="E2" s="27"/>
      <c r="F2" s="27"/>
      <c r="G2" s="27"/>
      <c r="H2" s="28"/>
    </row>
    <row r="3" spans="2:8" ht="15.75" thickBot="1" x14ac:dyDescent="0.3">
      <c r="B3" s="32" t="s">
        <v>7</v>
      </c>
      <c r="C3" s="33"/>
      <c r="D3" s="33"/>
      <c r="E3" s="33"/>
      <c r="F3" s="33"/>
      <c r="G3" s="33"/>
      <c r="H3" s="34"/>
    </row>
    <row r="4" spans="2:8" ht="15" customHeight="1" x14ac:dyDescent="0.25">
      <c r="B4" s="35" t="s">
        <v>29</v>
      </c>
      <c r="C4" s="36"/>
      <c r="D4" s="36"/>
      <c r="E4" s="36"/>
      <c r="F4" s="36"/>
      <c r="G4" s="36"/>
      <c r="H4" s="37"/>
    </row>
    <row r="5" spans="2:8" x14ac:dyDescent="0.25">
      <c r="B5" s="38"/>
      <c r="C5" s="39"/>
      <c r="D5" s="39"/>
      <c r="E5" s="39"/>
      <c r="F5" s="39"/>
      <c r="G5" s="39"/>
      <c r="H5" s="40"/>
    </row>
    <row r="6" spans="2:8" x14ac:dyDescent="0.25">
      <c r="B6" s="29" t="s">
        <v>0</v>
      </c>
      <c r="C6" s="30"/>
      <c r="D6" s="30"/>
      <c r="E6" s="30"/>
      <c r="F6" s="30"/>
      <c r="G6" s="30"/>
      <c r="H6" s="31"/>
    </row>
    <row r="7" spans="2:8" x14ac:dyDescent="0.25">
      <c r="B7" s="1" t="s">
        <v>4</v>
      </c>
      <c r="C7" s="2">
        <v>0.6</v>
      </c>
      <c r="D7" s="3" t="s">
        <v>15</v>
      </c>
      <c r="E7" s="3"/>
      <c r="F7" s="3"/>
      <c r="G7" s="3"/>
      <c r="H7" s="4"/>
    </row>
    <row r="8" spans="2:8" x14ac:dyDescent="0.25">
      <c r="B8" s="1" t="s">
        <v>5</v>
      </c>
      <c r="C8" s="12">
        <v>1200</v>
      </c>
      <c r="D8" s="3" t="s">
        <v>1</v>
      </c>
      <c r="E8" s="3"/>
      <c r="F8" s="3"/>
      <c r="G8" s="3"/>
      <c r="H8" s="4"/>
    </row>
    <row r="9" spans="2:8" x14ac:dyDescent="0.25">
      <c r="B9" s="1" t="s">
        <v>24</v>
      </c>
      <c r="C9" s="12">
        <v>5560</v>
      </c>
      <c r="D9" s="3" t="s">
        <v>16</v>
      </c>
      <c r="E9" s="3"/>
      <c r="F9" s="3"/>
      <c r="G9" s="3"/>
      <c r="H9" s="4"/>
    </row>
    <row r="10" spans="2:8" x14ac:dyDescent="0.25">
      <c r="B10" s="1" t="s">
        <v>6</v>
      </c>
      <c r="C10" s="12">
        <v>1850</v>
      </c>
      <c r="D10" s="3" t="s">
        <v>1</v>
      </c>
      <c r="E10" s="3"/>
      <c r="F10" s="3"/>
      <c r="G10" s="3"/>
      <c r="H10" s="4"/>
    </row>
    <row r="11" spans="2:8" x14ac:dyDescent="0.25">
      <c r="B11" s="1" t="s">
        <v>2</v>
      </c>
      <c r="C11" s="12">
        <v>15000</v>
      </c>
      <c r="D11" s="3" t="s">
        <v>22</v>
      </c>
      <c r="E11" s="3"/>
      <c r="F11" s="3"/>
      <c r="G11" s="3"/>
      <c r="H11" s="4"/>
    </row>
    <row r="12" spans="2:8" x14ac:dyDescent="0.25">
      <c r="B12" s="1" t="s">
        <v>3</v>
      </c>
      <c r="C12" s="2">
        <v>4</v>
      </c>
      <c r="D12" s="14" t="s">
        <v>25</v>
      </c>
      <c r="E12" s="3"/>
      <c r="F12" s="3"/>
      <c r="G12" s="3"/>
      <c r="H12" s="4"/>
    </row>
    <row r="13" spans="2:8" x14ac:dyDescent="0.25">
      <c r="B13" s="29" t="s">
        <v>8</v>
      </c>
      <c r="C13" s="30"/>
      <c r="D13" s="30"/>
      <c r="E13" s="30"/>
      <c r="F13" s="30"/>
      <c r="G13" s="30"/>
      <c r="H13" s="31"/>
    </row>
    <row r="14" spans="2:8" x14ac:dyDescent="0.25">
      <c r="B14" s="1" t="s">
        <v>11</v>
      </c>
      <c r="C14" s="13">
        <f>C9*C12</f>
        <v>22240</v>
      </c>
      <c r="D14" s="3" t="s">
        <v>16</v>
      </c>
      <c r="E14" s="3"/>
      <c r="F14" s="3"/>
      <c r="G14" s="3"/>
      <c r="H14" s="4"/>
    </row>
    <row r="15" spans="2:8" x14ac:dyDescent="0.25">
      <c r="B15" s="1" t="s">
        <v>12</v>
      </c>
      <c r="C15" s="13">
        <f>$C$8*$C$12</f>
        <v>4800</v>
      </c>
      <c r="D15" s="3" t="s">
        <v>1</v>
      </c>
      <c r="E15" s="3"/>
      <c r="F15" s="3"/>
      <c r="G15" s="3"/>
      <c r="H15" s="4"/>
    </row>
    <row r="16" spans="2:8" x14ac:dyDescent="0.25">
      <c r="B16" s="1" t="s">
        <v>9</v>
      </c>
      <c r="C16" s="6">
        <f>$C$14/$C$15</f>
        <v>4.6333333333333337</v>
      </c>
      <c r="D16" s="3" t="s">
        <v>15</v>
      </c>
      <c r="E16" s="3"/>
      <c r="F16" s="3"/>
      <c r="G16" s="3"/>
      <c r="H16" s="4"/>
    </row>
    <row r="17" spans="2:8" x14ac:dyDescent="0.25">
      <c r="B17" s="1" t="s">
        <v>10</v>
      </c>
      <c r="C17" s="6">
        <f>$C$15/(9*$C$11*$C$7)</f>
        <v>5.9259259259259262E-2</v>
      </c>
      <c r="D17" s="3" t="s">
        <v>15</v>
      </c>
      <c r="E17" s="3"/>
      <c r="F17" s="3"/>
      <c r="G17" s="3"/>
      <c r="H17" s="4"/>
    </row>
    <row r="18" spans="2:8" ht="18" x14ac:dyDescent="0.35">
      <c r="B18" s="1" t="s">
        <v>19</v>
      </c>
      <c r="C18" s="13">
        <f>$C$15*($C$16+(1.5*$C$7)+(0.5*$C$17))</f>
        <v>26702.222222222219</v>
      </c>
      <c r="D18" s="3" t="s">
        <v>16</v>
      </c>
      <c r="E18" s="3"/>
      <c r="F18" s="3"/>
      <c r="G18" s="3"/>
      <c r="H18" s="4"/>
    </row>
    <row r="19" spans="2:8" x14ac:dyDescent="0.25">
      <c r="B19" s="15" t="s">
        <v>13</v>
      </c>
      <c r="C19" s="16">
        <f>(1.5*$C$7)+($C$17*(1+(2+(((4*$C$16)+(6*$C$7))/$C$17))^0.5))</f>
        <v>2.1075746592637685</v>
      </c>
      <c r="D19" s="17" t="s">
        <v>15</v>
      </c>
      <c r="E19" s="3"/>
      <c r="F19" s="3"/>
      <c r="G19" s="3"/>
      <c r="H19" s="4"/>
    </row>
    <row r="20" spans="2:8" x14ac:dyDescent="0.25">
      <c r="B20" s="1"/>
      <c r="C20" s="3"/>
      <c r="D20" s="3"/>
      <c r="E20" s="3"/>
      <c r="F20" s="3"/>
      <c r="G20" s="3"/>
      <c r="H20" s="4"/>
    </row>
    <row r="21" spans="2:8" x14ac:dyDescent="0.25">
      <c r="B21" s="1"/>
      <c r="C21" s="3"/>
      <c r="D21" s="3"/>
      <c r="E21" s="3"/>
      <c r="F21" s="3"/>
      <c r="G21" s="3"/>
      <c r="H21" s="4"/>
    </row>
    <row r="22" spans="2:8" x14ac:dyDescent="0.25">
      <c r="B22" s="1"/>
      <c r="C22" s="3"/>
      <c r="D22" s="3"/>
      <c r="E22" s="3"/>
      <c r="F22" s="3"/>
      <c r="G22" s="3"/>
      <c r="H22" s="4"/>
    </row>
    <row r="23" spans="2:8" x14ac:dyDescent="0.25">
      <c r="B23" s="1"/>
      <c r="C23" s="3"/>
      <c r="D23" s="3"/>
      <c r="E23" s="3"/>
      <c r="F23" s="3"/>
      <c r="G23" s="3"/>
      <c r="H23" s="4"/>
    </row>
    <row r="24" spans="2:8" x14ac:dyDescent="0.25">
      <c r="B24" s="1"/>
      <c r="C24" s="3"/>
      <c r="D24" s="3"/>
      <c r="E24" s="3"/>
      <c r="F24" s="3"/>
      <c r="G24" s="3"/>
      <c r="H24" s="4"/>
    </row>
    <row r="25" spans="2:8" x14ac:dyDescent="0.25">
      <c r="B25" s="1"/>
      <c r="C25" s="3"/>
      <c r="D25" s="3"/>
      <c r="E25" s="3"/>
      <c r="F25" s="3"/>
      <c r="G25" s="3"/>
      <c r="H25" s="4"/>
    </row>
    <row r="26" spans="2:8" x14ac:dyDescent="0.25">
      <c r="B26" s="1"/>
      <c r="C26" s="3"/>
      <c r="D26" s="3"/>
      <c r="E26" s="3"/>
      <c r="F26" s="3"/>
      <c r="G26" s="3"/>
      <c r="H26" s="4"/>
    </row>
    <row r="27" spans="2:8" x14ac:dyDescent="0.25">
      <c r="B27" s="1"/>
      <c r="C27" s="3"/>
      <c r="D27" s="3"/>
      <c r="E27" s="3"/>
      <c r="F27" s="3"/>
      <c r="G27" s="3"/>
      <c r="H27" s="4"/>
    </row>
    <row r="28" spans="2:8" x14ac:dyDescent="0.25">
      <c r="B28" s="1"/>
      <c r="C28" s="3"/>
      <c r="D28" s="3"/>
      <c r="E28" s="3"/>
      <c r="F28" s="3"/>
      <c r="G28" s="3"/>
      <c r="H28" s="4"/>
    </row>
    <row r="29" spans="2:8" x14ac:dyDescent="0.25">
      <c r="B29" s="1"/>
      <c r="C29" s="3"/>
      <c r="D29" s="3"/>
      <c r="E29" s="3"/>
      <c r="F29" s="3"/>
      <c r="G29" s="3"/>
      <c r="H29" s="4"/>
    </row>
    <row r="30" spans="2:8" x14ac:dyDescent="0.25">
      <c r="B30" s="1"/>
      <c r="C30" s="3"/>
      <c r="D30" s="3"/>
      <c r="E30" s="3"/>
      <c r="F30" s="3"/>
      <c r="G30" s="3"/>
      <c r="H30" s="4"/>
    </row>
    <row r="31" spans="2:8" x14ac:dyDescent="0.25">
      <c r="B31" s="1"/>
      <c r="C31" s="3"/>
      <c r="D31" s="3"/>
      <c r="E31" s="3"/>
      <c r="F31" s="3"/>
      <c r="G31" s="3"/>
      <c r="H31" s="4"/>
    </row>
    <row r="32" spans="2:8" x14ac:dyDescent="0.25">
      <c r="B32" s="1"/>
      <c r="C32" s="3"/>
      <c r="D32" s="3"/>
      <c r="E32" s="3"/>
      <c r="F32" s="3"/>
      <c r="G32" s="3"/>
      <c r="H32" s="4"/>
    </row>
    <row r="33" spans="2:8" x14ac:dyDescent="0.25">
      <c r="B33" s="1"/>
      <c r="C33" s="3"/>
      <c r="D33" s="3"/>
      <c r="E33" s="3"/>
      <c r="F33" s="3"/>
      <c r="G33" s="3"/>
      <c r="H33" s="4"/>
    </row>
    <row r="34" spans="2:8" x14ac:dyDescent="0.25">
      <c r="B34" s="1"/>
      <c r="C34" s="3"/>
      <c r="D34" s="3"/>
      <c r="E34" s="3"/>
      <c r="F34" s="3"/>
      <c r="G34" s="3"/>
      <c r="H34" s="4"/>
    </row>
    <row r="35" spans="2:8" x14ac:dyDescent="0.25">
      <c r="B35" s="1"/>
      <c r="C35" s="3"/>
      <c r="D35" s="3"/>
      <c r="E35" s="3"/>
      <c r="F35" s="3"/>
      <c r="G35" s="3"/>
      <c r="H35" s="4"/>
    </row>
    <row r="36" spans="2:8" x14ac:dyDescent="0.25">
      <c r="B36" s="1"/>
      <c r="C36" s="3"/>
      <c r="D36" s="3"/>
      <c r="E36" s="3"/>
      <c r="F36" s="3"/>
      <c r="G36" s="3"/>
      <c r="H36" s="4"/>
    </row>
    <row r="37" spans="2:8" x14ac:dyDescent="0.25">
      <c r="B37" s="1"/>
      <c r="C37" s="3"/>
      <c r="D37" s="3"/>
      <c r="E37" s="3"/>
      <c r="F37" s="3"/>
      <c r="G37" s="3"/>
      <c r="H37" s="4"/>
    </row>
    <row r="38" spans="2:8" x14ac:dyDescent="0.25">
      <c r="B38" s="1"/>
      <c r="C38" s="3"/>
      <c r="D38" s="3"/>
      <c r="E38" s="3"/>
      <c r="F38" s="3"/>
      <c r="G38" s="3"/>
      <c r="H38" s="4"/>
    </row>
    <row r="39" spans="2:8" ht="15.75" thickBot="1" x14ac:dyDescent="0.3">
      <c r="B39" s="7"/>
      <c r="C39" s="8"/>
      <c r="D39" s="8"/>
      <c r="E39" s="8"/>
      <c r="F39" s="8"/>
      <c r="G39" s="8"/>
      <c r="H39" s="9"/>
    </row>
  </sheetData>
  <mergeCells count="5">
    <mergeCell ref="B2:H2"/>
    <mergeCell ref="B6:H6"/>
    <mergeCell ref="B3:H3"/>
    <mergeCell ref="B13:H13"/>
    <mergeCell ref="B4:H5"/>
  </mergeCells>
  <pageMargins left="0.7" right="0.7" top="0.75" bottom="0.75" header="0.3" footer="0.3"/>
  <pageSetup paperSize="9" scale="9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8BD59-FBDB-4822-AD76-77EE1D6ECE6F}">
  <dimension ref="B1:N43"/>
  <sheetViews>
    <sheetView tabSelected="1" view="pageBreakPreview" zoomScaleNormal="115" zoomScaleSheetLayoutView="100" workbookViewId="0">
      <selection activeCell="O9" sqref="O9"/>
    </sheetView>
  </sheetViews>
  <sheetFormatPr defaultRowHeight="15" x14ac:dyDescent="0.25"/>
  <cols>
    <col min="1" max="1" width="2.5703125" customWidth="1"/>
    <col min="2" max="2" width="15" customWidth="1"/>
    <col min="3" max="3" width="12.5703125" bestFit="1" customWidth="1"/>
    <col min="6" max="6" width="17.7109375" customWidth="1"/>
    <col min="8" max="8" width="9.140625" customWidth="1"/>
    <col min="9" max="9" width="3.7109375" customWidth="1"/>
    <col min="10" max="10" width="8.85546875" customWidth="1"/>
    <col min="11" max="11" width="12" bestFit="1" customWidth="1"/>
    <col min="12" max="12" width="12.7109375" bestFit="1" customWidth="1"/>
    <col min="13" max="13" width="3" bestFit="1" customWidth="1"/>
    <col min="14" max="14" width="12" bestFit="1" customWidth="1"/>
  </cols>
  <sheetData>
    <row r="1" spans="2:12" ht="15.75" thickBot="1" x14ac:dyDescent="0.3"/>
    <row r="2" spans="2:12" ht="15.75" thickBot="1" x14ac:dyDescent="0.3">
      <c r="B2" s="26" t="s">
        <v>26</v>
      </c>
      <c r="C2" s="27"/>
      <c r="D2" s="27"/>
      <c r="E2" s="27"/>
      <c r="F2" s="27"/>
      <c r="G2" s="27"/>
      <c r="H2" s="28"/>
      <c r="I2" s="21"/>
    </row>
    <row r="3" spans="2:12" ht="15.75" thickBot="1" x14ac:dyDescent="0.3">
      <c r="B3" s="32" t="s">
        <v>14</v>
      </c>
      <c r="C3" s="33"/>
      <c r="D3" s="33"/>
      <c r="E3" s="33"/>
      <c r="F3" s="33"/>
      <c r="G3" s="33"/>
      <c r="H3" s="34"/>
      <c r="I3" s="19"/>
    </row>
    <row r="4" spans="2:12" ht="15" customHeight="1" x14ac:dyDescent="0.25">
      <c r="B4" s="35" t="s">
        <v>29</v>
      </c>
      <c r="C4" s="36"/>
      <c r="D4" s="36"/>
      <c r="E4" s="36"/>
      <c r="F4" s="36"/>
      <c r="G4" s="36"/>
      <c r="H4" s="37"/>
      <c r="I4" s="20"/>
    </row>
    <row r="5" spans="2:12" x14ac:dyDescent="0.25">
      <c r="B5" s="38"/>
      <c r="C5" s="39"/>
      <c r="D5" s="39"/>
      <c r="E5" s="39"/>
      <c r="F5" s="39"/>
      <c r="G5" s="39"/>
      <c r="H5" s="40"/>
      <c r="I5" s="20"/>
    </row>
    <row r="6" spans="2:12" x14ac:dyDescent="0.25">
      <c r="B6" s="29" t="s">
        <v>0</v>
      </c>
      <c r="C6" s="30"/>
      <c r="D6" s="30"/>
      <c r="E6" s="30"/>
      <c r="F6" s="30"/>
      <c r="G6" s="30"/>
      <c r="H6" s="31"/>
      <c r="I6" s="18"/>
    </row>
    <row r="7" spans="2:12" x14ac:dyDescent="0.25">
      <c r="B7" s="1" t="s">
        <v>4</v>
      </c>
      <c r="C7" s="2">
        <v>1</v>
      </c>
      <c r="D7" s="3" t="s">
        <v>15</v>
      </c>
      <c r="E7" s="3"/>
      <c r="F7" s="3"/>
      <c r="G7" s="3"/>
      <c r="H7" s="4"/>
      <c r="I7" s="3"/>
    </row>
    <row r="8" spans="2:12" x14ac:dyDescent="0.25">
      <c r="B8" s="1" t="s">
        <v>5</v>
      </c>
      <c r="C8" s="5">
        <v>17000</v>
      </c>
      <c r="D8" s="3" t="s">
        <v>1</v>
      </c>
      <c r="E8" s="3"/>
      <c r="F8" s="3"/>
      <c r="G8" s="3"/>
      <c r="H8" s="4"/>
      <c r="I8" s="3"/>
    </row>
    <row r="9" spans="2:12" x14ac:dyDescent="0.25">
      <c r="B9" s="1" t="s">
        <v>28</v>
      </c>
      <c r="C9" s="5">
        <v>268000</v>
      </c>
      <c r="D9" s="3" t="s">
        <v>16</v>
      </c>
      <c r="E9" s="3"/>
      <c r="F9" s="3"/>
      <c r="G9" s="3"/>
      <c r="H9" s="4"/>
      <c r="I9" s="3"/>
      <c r="K9">
        <v>0</v>
      </c>
      <c r="L9">
        <f t="shared" ref="L9:L34" si="0">K9^3-((2*$C$17*K9)/($C$15*$C$11*$C$7))-((2*$C$16)/($C$15*$C$11*$C$7))</f>
        <v>-12.407407407407407</v>
      </c>
    </row>
    <row r="10" spans="2:12" x14ac:dyDescent="0.25">
      <c r="B10" s="1" t="s">
        <v>6</v>
      </c>
      <c r="C10" s="5">
        <v>14000</v>
      </c>
      <c r="D10" s="3" t="s">
        <v>1</v>
      </c>
      <c r="E10" s="3"/>
      <c r="F10" s="3"/>
      <c r="G10" s="3"/>
      <c r="H10" s="4"/>
      <c r="I10" s="3"/>
      <c r="K10">
        <v>0.2</v>
      </c>
      <c r="L10">
        <f t="shared" si="0"/>
        <v>-12.556814814814814</v>
      </c>
    </row>
    <row r="11" spans="2:12" x14ac:dyDescent="0.25">
      <c r="B11" s="10" t="s">
        <v>18</v>
      </c>
      <c r="C11" s="5">
        <v>18000</v>
      </c>
      <c r="D11" s="3" t="s">
        <v>23</v>
      </c>
      <c r="E11" s="3"/>
      <c r="F11" s="3"/>
      <c r="G11" s="3"/>
      <c r="H11" s="4"/>
      <c r="I11" s="3"/>
      <c r="K11">
        <v>0.4</v>
      </c>
      <c r="L11">
        <f t="shared" si="0"/>
        <v>-12.658222222222221</v>
      </c>
    </row>
    <row r="12" spans="2:12" x14ac:dyDescent="0.25">
      <c r="B12" s="11" t="s">
        <v>17</v>
      </c>
      <c r="C12" s="5">
        <v>35</v>
      </c>
      <c r="D12" s="3"/>
      <c r="E12" s="3"/>
      <c r="F12" s="3"/>
      <c r="G12" s="3"/>
      <c r="H12" s="4"/>
      <c r="I12" s="3"/>
      <c r="K12">
        <v>0.6</v>
      </c>
      <c r="L12">
        <f t="shared" si="0"/>
        <v>-12.663629629629629</v>
      </c>
    </row>
    <row r="13" spans="2:12" x14ac:dyDescent="0.25">
      <c r="B13" s="1" t="s">
        <v>27</v>
      </c>
      <c r="C13" s="2">
        <v>1.5</v>
      </c>
      <c r="D13" s="14"/>
      <c r="E13" s="3"/>
      <c r="F13" s="3"/>
      <c r="G13" s="3"/>
      <c r="H13" s="4"/>
      <c r="I13" s="3"/>
      <c r="K13">
        <v>1</v>
      </c>
      <c r="L13">
        <f t="shared" si="0"/>
        <v>-12.194444444444443</v>
      </c>
    </row>
    <row r="14" spans="2:12" x14ac:dyDescent="0.25">
      <c r="B14" s="29" t="s">
        <v>8</v>
      </c>
      <c r="C14" s="30"/>
      <c r="D14" s="30"/>
      <c r="E14" s="30"/>
      <c r="F14" s="30"/>
      <c r="G14" s="30"/>
      <c r="H14" s="31"/>
      <c r="I14" s="18"/>
      <c r="K14">
        <v>0.8</v>
      </c>
      <c r="L14">
        <f t="shared" si="0"/>
        <v>-12.525037037037036</v>
      </c>
    </row>
    <row r="15" spans="2:12" ht="18" x14ac:dyDescent="0.35">
      <c r="B15" s="11" t="s">
        <v>21</v>
      </c>
      <c r="C15" s="6">
        <v>3.6</v>
      </c>
      <c r="D15" s="3"/>
      <c r="E15" s="3"/>
      <c r="F15" s="3"/>
      <c r="G15" s="3"/>
      <c r="H15" s="4"/>
      <c r="I15" s="3"/>
      <c r="K15">
        <v>1.2</v>
      </c>
      <c r="L15">
        <f t="shared" si="0"/>
        <v>-11.623851851851851</v>
      </c>
    </row>
    <row r="16" spans="2:12" ht="18" x14ac:dyDescent="0.35">
      <c r="B16" s="1" t="s">
        <v>20</v>
      </c>
      <c r="C16" s="13">
        <f>C9*C13</f>
        <v>402000</v>
      </c>
      <c r="D16" s="3" t="s">
        <v>16</v>
      </c>
      <c r="E16" s="3"/>
      <c r="F16" s="3"/>
      <c r="G16" s="3"/>
      <c r="H16" s="4"/>
      <c r="I16" s="3"/>
      <c r="K16">
        <v>1.4</v>
      </c>
      <c r="L16">
        <f t="shared" si="0"/>
        <v>-10.76525925925926</v>
      </c>
    </row>
    <row r="17" spans="2:12" x14ac:dyDescent="0.25">
      <c r="B17" s="1" t="s">
        <v>12</v>
      </c>
      <c r="C17" s="13">
        <f>C8*C13</f>
        <v>25500</v>
      </c>
      <c r="D17" s="3" t="s">
        <v>1</v>
      </c>
      <c r="E17" s="3"/>
      <c r="F17" s="3"/>
      <c r="G17" s="3"/>
      <c r="H17" s="4"/>
      <c r="I17" s="3"/>
      <c r="K17">
        <v>1.6</v>
      </c>
      <c r="L17">
        <f t="shared" si="0"/>
        <v>-9.5706666666666642</v>
      </c>
    </row>
    <row r="18" spans="2:12" x14ac:dyDescent="0.25">
      <c r="B18" s="1" t="s">
        <v>9</v>
      </c>
      <c r="C18" s="6">
        <f>C16/C17</f>
        <v>15.764705882352942</v>
      </c>
      <c r="D18" s="3" t="s">
        <v>15</v>
      </c>
      <c r="E18" s="3"/>
      <c r="F18" s="3"/>
      <c r="G18" s="3"/>
      <c r="H18" s="4"/>
      <c r="I18" s="3"/>
      <c r="K18">
        <v>1.8</v>
      </c>
      <c r="L18">
        <f t="shared" si="0"/>
        <v>-7.9920740740740728</v>
      </c>
    </row>
    <row r="19" spans="2:12" ht="18" x14ac:dyDescent="0.35">
      <c r="B19" s="1" t="s">
        <v>19</v>
      </c>
      <c r="C19" s="13">
        <f>C17*(C18+0.54*(C17/(C11*C7*C15))^0.5)</f>
        <v>410638.06618983671</v>
      </c>
      <c r="D19" s="3" t="s">
        <v>16</v>
      </c>
      <c r="E19" s="3"/>
      <c r="F19" s="3"/>
      <c r="G19" s="3"/>
      <c r="H19" s="4"/>
      <c r="I19" s="3"/>
      <c r="K19">
        <v>2</v>
      </c>
      <c r="L19">
        <f t="shared" si="0"/>
        <v>-5.981481481481481</v>
      </c>
    </row>
    <row r="20" spans="2:12" x14ac:dyDescent="0.25">
      <c r="B20" s="15" t="s">
        <v>13</v>
      </c>
      <c r="C20" s="16">
        <f>K40</f>
        <v>2.4169110214113663</v>
      </c>
      <c r="D20" s="17" t="s">
        <v>15</v>
      </c>
      <c r="E20" s="3"/>
      <c r="F20" s="6"/>
      <c r="G20" s="3"/>
      <c r="H20" s="4"/>
      <c r="I20" s="3"/>
      <c r="K20">
        <v>2.2000000000000002</v>
      </c>
      <c r="L20">
        <f t="shared" si="0"/>
        <v>-3.4908888888888843</v>
      </c>
    </row>
    <row r="21" spans="2:12" ht="15.75" thickBot="1" x14ac:dyDescent="0.3">
      <c r="B21" s="7"/>
      <c r="C21" s="8"/>
      <c r="D21" s="8"/>
      <c r="E21" s="8"/>
      <c r="F21" s="8"/>
      <c r="G21" s="8"/>
      <c r="H21" s="9"/>
      <c r="I21" s="3"/>
      <c r="K21">
        <v>2.4</v>
      </c>
      <c r="L21">
        <f t="shared" si="0"/>
        <v>-0.47229629629629599</v>
      </c>
    </row>
    <row r="22" spans="2:12" x14ac:dyDescent="0.25">
      <c r="B22" s="22"/>
      <c r="C22" s="23"/>
      <c r="D22" s="23"/>
      <c r="E22" s="23"/>
      <c r="F22" s="23"/>
      <c r="G22" s="23"/>
      <c r="H22" s="24"/>
      <c r="K22">
        <v>2.6</v>
      </c>
      <c r="L22">
        <f t="shared" si="0"/>
        <v>3.1222962962963017</v>
      </c>
    </row>
    <row r="23" spans="2:12" x14ac:dyDescent="0.25">
      <c r="B23" s="1"/>
      <c r="C23" s="3"/>
      <c r="D23" s="3"/>
      <c r="E23" s="3"/>
      <c r="F23" s="3"/>
      <c r="G23" s="3"/>
      <c r="H23" s="4"/>
      <c r="K23">
        <v>2.8</v>
      </c>
      <c r="L23">
        <f t="shared" si="0"/>
        <v>7.3408888888888857</v>
      </c>
    </row>
    <row r="24" spans="2:12" x14ac:dyDescent="0.25">
      <c r="B24" s="1"/>
      <c r="C24" s="3"/>
      <c r="D24" s="3"/>
      <c r="E24" s="3"/>
      <c r="F24" s="3"/>
      <c r="G24" s="3"/>
      <c r="H24" s="4"/>
      <c r="K24">
        <v>3</v>
      </c>
      <c r="L24">
        <f t="shared" si="0"/>
        <v>12.231481481481483</v>
      </c>
    </row>
    <row r="25" spans="2:12" x14ac:dyDescent="0.25">
      <c r="B25" s="1"/>
      <c r="C25" s="3"/>
      <c r="D25" s="3"/>
      <c r="E25" s="3"/>
      <c r="F25" s="3"/>
      <c r="G25" s="3"/>
      <c r="H25" s="4"/>
      <c r="K25">
        <v>3.2</v>
      </c>
      <c r="L25">
        <f t="shared" si="0"/>
        <v>17.842074074074084</v>
      </c>
    </row>
    <row r="26" spans="2:12" x14ac:dyDescent="0.25">
      <c r="B26" s="1"/>
      <c r="C26" s="3"/>
      <c r="D26" s="3"/>
      <c r="E26" s="3"/>
      <c r="F26" s="3"/>
      <c r="G26" s="3"/>
      <c r="H26" s="4"/>
      <c r="K26">
        <v>3.4</v>
      </c>
      <c r="L26">
        <f t="shared" si="0"/>
        <v>24.220666666666666</v>
      </c>
    </row>
    <row r="27" spans="2:12" x14ac:dyDescent="0.25">
      <c r="B27" s="1"/>
      <c r="C27" s="3"/>
      <c r="D27" s="3"/>
      <c r="E27" s="3"/>
      <c r="F27" s="3"/>
      <c r="G27" s="3"/>
      <c r="H27" s="4"/>
      <c r="K27">
        <v>3.6</v>
      </c>
      <c r="L27">
        <f t="shared" si="0"/>
        <v>31.415259259259265</v>
      </c>
    </row>
    <row r="28" spans="2:12" x14ac:dyDescent="0.25">
      <c r="B28" s="1"/>
      <c r="C28" s="3"/>
      <c r="D28" s="3"/>
      <c r="E28" s="3"/>
      <c r="F28" s="3"/>
      <c r="G28" s="3"/>
      <c r="H28" s="4"/>
      <c r="K28">
        <v>3.8</v>
      </c>
      <c r="L28">
        <f t="shared" si="0"/>
        <v>39.473851851851848</v>
      </c>
    </row>
    <row r="29" spans="2:12" x14ac:dyDescent="0.25">
      <c r="B29" s="1"/>
      <c r="C29" s="3"/>
      <c r="D29" s="3"/>
      <c r="E29" s="3"/>
      <c r="F29" s="3"/>
      <c r="G29" s="3"/>
      <c r="H29" s="4"/>
      <c r="K29">
        <v>4</v>
      </c>
      <c r="L29">
        <f t="shared" si="0"/>
        <v>48.44444444444445</v>
      </c>
    </row>
    <row r="30" spans="2:12" x14ac:dyDescent="0.25">
      <c r="B30" s="1"/>
      <c r="C30" s="3"/>
      <c r="D30" s="3"/>
      <c r="E30" s="3"/>
      <c r="F30" s="3"/>
      <c r="G30" s="3"/>
      <c r="H30" s="4"/>
      <c r="K30">
        <v>4.2</v>
      </c>
      <c r="L30">
        <f t="shared" si="0"/>
        <v>58.375037037037046</v>
      </c>
    </row>
    <row r="31" spans="2:12" x14ac:dyDescent="0.25">
      <c r="B31" s="1"/>
      <c r="C31" s="3"/>
      <c r="D31" s="3"/>
      <c r="E31" s="3"/>
      <c r="F31" s="3"/>
      <c r="G31" s="3"/>
      <c r="H31" s="4"/>
      <c r="K31">
        <v>4.4000000000000004</v>
      </c>
      <c r="L31">
        <f t="shared" si="0"/>
        <v>69.313629629629659</v>
      </c>
    </row>
    <row r="32" spans="2:12" x14ac:dyDescent="0.25">
      <c r="B32" s="1"/>
      <c r="C32" s="3"/>
      <c r="D32" s="3"/>
      <c r="E32" s="3"/>
      <c r="F32" s="3"/>
      <c r="G32" s="3"/>
      <c r="H32" s="4"/>
      <c r="K32">
        <v>4.5999999999999996</v>
      </c>
      <c r="L32">
        <f t="shared" si="0"/>
        <v>81.308222222222199</v>
      </c>
    </row>
    <row r="33" spans="2:14" x14ac:dyDescent="0.25">
      <c r="B33" s="1"/>
      <c r="C33" s="3"/>
      <c r="D33" s="3"/>
      <c r="E33" s="3"/>
      <c r="F33" s="3"/>
      <c r="G33" s="3"/>
      <c r="H33" s="4"/>
      <c r="K33">
        <v>4.8</v>
      </c>
      <c r="L33">
        <f t="shared" si="0"/>
        <v>94.406814814814823</v>
      </c>
    </row>
    <row r="34" spans="2:14" x14ac:dyDescent="0.25">
      <c r="B34" s="1"/>
      <c r="C34" s="3"/>
      <c r="D34" s="3"/>
      <c r="E34" s="3"/>
      <c r="F34" s="3"/>
      <c r="G34" s="3"/>
      <c r="H34" s="4"/>
      <c r="K34">
        <v>5</v>
      </c>
      <c r="L34">
        <f t="shared" si="0"/>
        <v>108.6574074074074</v>
      </c>
    </row>
    <row r="35" spans="2:14" x14ac:dyDescent="0.25">
      <c r="B35" s="1"/>
      <c r="C35" s="3"/>
      <c r="D35" s="3"/>
      <c r="E35" s="3"/>
      <c r="F35" s="3"/>
      <c r="G35" s="3"/>
      <c r="H35" s="4"/>
    </row>
    <row r="36" spans="2:14" x14ac:dyDescent="0.25">
      <c r="B36" s="1"/>
      <c r="C36" s="3"/>
      <c r="D36" s="3"/>
      <c r="E36" s="3"/>
      <c r="F36" s="3"/>
      <c r="G36" s="3"/>
      <c r="H36" s="4"/>
      <c r="K36">
        <f>INDEX(K9:K34,M36,1)</f>
        <v>2.2000000000000002</v>
      </c>
      <c r="L36">
        <f>INDEX(L9:L34,M36,1)</f>
        <v>-3.4908888888888843</v>
      </c>
      <c r="M36">
        <f>M37-1</f>
        <v>12</v>
      </c>
    </row>
    <row r="37" spans="2:14" x14ac:dyDescent="0.25">
      <c r="B37" s="1"/>
      <c r="C37" s="3"/>
      <c r="D37" s="3"/>
      <c r="E37" s="3"/>
      <c r="F37" s="3"/>
      <c r="G37" s="3"/>
      <c r="H37" s="4"/>
      <c r="K37">
        <f>INDEX(K9:K34,M37,1)</f>
        <v>2.4</v>
      </c>
      <c r="L37">
        <f>INDEX(L9:L34,M37,1)</f>
        <v>-0.47229629629629599</v>
      </c>
      <c r="M37">
        <f>MATCH(N37,L9:L34,1)</f>
        <v>13</v>
      </c>
      <c r="N37">
        <f t="array" ref="N37">MIN(ABS(L9:L34))</f>
        <v>0.47229629629629599</v>
      </c>
    </row>
    <row r="38" spans="2:14" x14ac:dyDescent="0.25">
      <c r="B38" s="1"/>
      <c r="C38" s="3"/>
      <c r="D38" s="3"/>
      <c r="E38" s="3"/>
      <c r="F38" s="3"/>
      <c r="G38" s="3"/>
      <c r="H38" s="4"/>
      <c r="K38">
        <f>INDEX(K9:K34,M38,1)</f>
        <v>2.6</v>
      </c>
      <c r="L38">
        <f>INDEX(L9:L34,M38,1)</f>
        <v>3.1222962962963017</v>
      </c>
      <c r="M38">
        <f>M37+1</f>
        <v>14</v>
      </c>
    </row>
    <row r="39" spans="2:14" x14ac:dyDescent="0.25">
      <c r="B39" s="1"/>
      <c r="C39" s="3"/>
      <c r="D39" s="3"/>
      <c r="E39" s="3"/>
      <c r="F39" s="3"/>
      <c r="G39" s="3"/>
      <c r="H39" s="4"/>
    </row>
    <row r="40" spans="2:14" x14ac:dyDescent="0.25">
      <c r="B40" s="1"/>
      <c r="C40" s="3"/>
      <c r="D40" s="3"/>
      <c r="E40" s="3"/>
      <c r="F40" s="3"/>
      <c r="G40" s="3"/>
      <c r="H40" s="4"/>
      <c r="K40">
        <f>FORECAST(L40,K36:K38,L36:L38)</f>
        <v>2.4169110214113663</v>
      </c>
      <c r="L40">
        <v>0</v>
      </c>
    </row>
    <row r="41" spans="2:14" x14ac:dyDescent="0.25">
      <c r="B41" s="1"/>
      <c r="C41" s="3"/>
      <c r="D41" s="3"/>
      <c r="E41" s="3"/>
      <c r="F41" s="3"/>
      <c r="G41" s="3"/>
      <c r="H41" s="4"/>
    </row>
    <row r="42" spans="2:14" x14ac:dyDescent="0.25">
      <c r="B42" s="1"/>
      <c r="C42" s="3"/>
      <c r="D42" s="3"/>
      <c r="E42" s="3"/>
      <c r="F42" s="3"/>
      <c r="G42" s="3"/>
      <c r="H42" s="4"/>
    </row>
    <row r="43" spans="2:14" ht="15.75" thickBot="1" x14ac:dyDescent="0.3">
      <c r="B43" s="7"/>
      <c r="C43" s="8"/>
      <c r="D43" s="8"/>
      <c r="E43" s="8"/>
      <c r="F43" s="8"/>
      <c r="G43" s="8"/>
      <c r="H43" s="9"/>
    </row>
  </sheetData>
  <mergeCells count="5">
    <mergeCell ref="B3:H3"/>
    <mergeCell ref="B6:H6"/>
    <mergeCell ref="B14:H14"/>
    <mergeCell ref="B2:H2"/>
    <mergeCell ref="B4:H5"/>
  </mergeCells>
  <pageMargins left="0.7" right="0.7" top="0.75" bottom="0.75" header="0.3" footer="0.3"/>
  <pageSetup paperSize="9" scale="9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FEFD2-5807-4824-B77D-BA348C25E01A}">
  <dimension ref="B4:K10"/>
  <sheetViews>
    <sheetView workbookViewId="0">
      <selection activeCell="O13" sqref="O13"/>
    </sheetView>
  </sheetViews>
  <sheetFormatPr defaultRowHeight="15" x14ac:dyDescent="0.25"/>
  <cols>
    <col min="5" max="7" width="15.7109375" bestFit="1" customWidth="1"/>
  </cols>
  <sheetData>
    <row r="4" spans="2:11" x14ac:dyDescent="0.25">
      <c r="B4" s="25" t="s">
        <v>30</v>
      </c>
      <c r="C4" s="25"/>
      <c r="D4" s="25"/>
      <c r="E4" s="25" t="s">
        <v>31</v>
      </c>
      <c r="F4" s="25"/>
      <c r="G4" s="25"/>
      <c r="H4" s="25"/>
      <c r="I4" s="25" t="s">
        <v>32</v>
      </c>
      <c r="J4" s="25"/>
      <c r="K4" s="25"/>
    </row>
    <row r="5" spans="2:11" x14ac:dyDescent="0.25">
      <c r="B5" s="25" t="s">
        <v>33</v>
      </c>
      <c r="C5" s="25" t="s">
        <v>34</v>
      </c>
      <c r="D5" s="25" t="s">
        <v>35</v>
      </c>
      <c r="E5" s="25" t="s">
        <v>36</v>
      </c>
      <c r="F5" s="25" t="s">
        <v>37</v>
      </c>
      <c r="G5" s="25" t="s">
        <v>38</v>
      </c>
      <c r="H5" s="25" t="s">
        <v>39</v>
      </c>
      <c r="I5" s="25" t="s">
        <v>40</v>
      </c>
      <c r="J5" s="25" t="s">
        <v>41</v>
      </c>
      <c r="K5" s="25" t="s">
        <v>30</v>
      </c>
    </row>
    <row r="6" spans="2:11" x14ac:dyDescent="0.25">
      <c r="B6" s="25">
        <v>1</v>
      </c>
      <c r="C6" s="25" t="s">
        <v>42</v>
      </c>
      <c r="D6" s="25">
        <v>0</v>
      </c>
      <c r="E6" s="25">
        <v>-293.27999999999997</v>
      </c>
      <c r="F6" s="25">
        <v>1.629</v>
      </c>
      <c r="G6" s="25">
        <v>296.53800000000001</v>
      </c>
      <c r="H6" s="25">
        <v>1.629</v>
      </c>
      <c r="I6" s="25">
        <v>296.53800000000001</v>
      </c>
      <c r="J6" s="25">
        <v>-293.27999999999997</v>
      </c>
      <c r="K6" s="25"/>
    </row>
    <row r="7" spans="2:11" x14ac:dyDescent="0.25">
      <c r="B7" s="25"/>
      <c r="C7" s="25"/>
      <c r="D7" s="25">
        <v>7.5</v>
      </c>
      <c r="E7" s="25">
        <v>-259.41300000000001</v>
      </c>
      <c r="F7" s="25">
        <v>1.5429999999999999</v>
      </c>
      <c r="G7" s="25">
        <v>262.49900000000002</v>
      </c>
      <c r="H7" s="25">
        <v>1.5429999999999999</v>
      </c>
      <c r="I7" s="25">
        <v>262.49900000000002</v>
      </c>
      <c r="J7" s="25">
        <v>-259.41300000000001</v>
      </c>
      <c r="K7" s="25"/>
    </row>
    <row r="8" spans="2:11" x14ac:dyDescent="0.25">
      <c r="B8" s="25"/>
      <c r="C8" s="25"/>
      <c r="D8" s="25">
        <v>15</v>
      </c>
      <c r="E8" s="25">
        <v>-200.042</v>
      </c>
      <c r="F8" s="25">
        <v>1.407</v>
      </c>
      <c r="G8" s="25">
        <v>202.85499999999999</v>
      </c>
      <c r="H8" s="25">
        <v>1.407</v>
      </c>
      <c r="I8" s="25">
        <v>202.85499999999999</v>
      </c>
      <c r="J8" s="25">
        <v>-200.042</v>
      </c>
      <c r="K8" s="25"/>
    </row>
    <row r="9" spans="2:11" x14ac:dyDescent="0.25">
      <c r="B9" s="25"/>
      <c r="C9" s="25"/>
      <c r="D9" s="25">
        <v>22.5</v>
      </c>
      <c r="E9" s="25">
        <v>-103.358</v>
      </c>
      <c r="F9" s="25">
        <v>1.155</v>
      </c>
      <c r="G9" s="25">
        <v>105.66800000000001</v>
      </c>
      <c r="H9" s="25">
        <v>1.155</v>
      </c>
      <c r="I9" s="25">
        <v>105.66800000000001</v>
      </c>
      <c r="J9" s="25">
        <v>-103.358</v>
      </c>
      <c r="K9" s="25"/>
    </row>
    <row r="10" spans="2:11" x14ac:dyDescent="0.25">
      <c r="B10" s="25"/>
      <c r="C10" s="25"/>
      <c r="D10" s="25">
        <v>30</v>
      </c>
      <c r="E10" s="25">
        <v>0.53700000000000003</v>
      </c>
      <c r="F10" s="25">
        <v>0.53700000000000003</v>
      </c>
      <c r="G10" s="25">
        <v>0.53700000000000003</v>
      </c>
      <c r="H10" s="25">
        <v>0.53700000000000003</v>
      </c>
      <c r="I10" s="25">
        <v>0.53700000000000003</v>
      </c>
      <c r="J10" s="25">
        <v>0</v>
      </c>
      <c r="K10" s="25"/>
    </row>
  </sheetData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Cohesive Soil</vt:lpstr>
      <vt:lpstr>Cohessionless Soil</vt:lpstr>
      <vt:lpstr>Sheet1</vt:lpstr>
      <vt:lpstr>'Cohesive Soil'!Print_Area</vt:lpstr>
      <vt:lpstr>'Cohessionless Soil'!Print_Area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EL-Sayed</dc:creator>
  <cp:lastModifiedBy>Omar Salah</cp:lastModifiedBy>
  <cp:lastPrinted>2019-11-04T16:38:34Z</cp:lastPrinted>
  <dcterms:created xsi:type="dcterms:W3CDTF">2018-08-29T12:56:48Z</dcterms:created>
  <dcterms:modified xsi:type="dcterms:W3CDTF">2019-11-06T08:22:09Z</dcterms:modified>
</cp:coreProperties>
</file>